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goalie1-my.sharepoint.com/personal/maboshaar_sy_goal_ie/Documents/Desktop/Rehab EOI/Final/"/>
    </mc:Choice>
  </mc:AlternateContent>
  <xr:revisionPtr revIDLastSave="50" documentId="8_{80E74A55-E25E-45A4-9E4D-0EA16BB94CF7}" xr6:coauthVersionLast="47" xr6:coauthVersionMax="47" xr10:uidLastSave="{94CB6D5F-A09D-44E8-BE98-F4778BB25154}"/>
  <bookViews>
    <workbookView xWindow="-108" yWindow="-108" windowWidth="23256" windowHeight="12456" firstSheet="8" activeTab="8" xr2:uid="{00000000-000D-0000-FFFF-FFFF00000000}"/>
  </bookViews>
  <sheets>
    <sheet name="Planned" sheetId="5" state="hidden" r:id="rId1"/>
    <sheet name="Shared Shelters" sheetId="10" state="hidden" r:id="rId2"/>
    <sheet name="single shelter unit" sheetId="9" state="hidden" r:id="rId3"/>
    <sheet name="Villages" sheetId="3" state="hidden" r:id="rId4"/>
    <sheet name="Arrangements" sheetId="2" state="hidden" r:id="rId5"/>
    <sheet name="Master BoQ" sheetId="26" state="hidden" r:id="rId6"/>
    <sheet name="Markets rehabilitation" sheetId="25" state="hidden" r:id="rId7"/>
    <sheet name="Schools rehabilitation" sheetId="24" state="hidden" r:id="rId8"/>
    <sheet name="Consolidated BoQ" sheetId="11" r:id="rId9"/>
    <sheet name="BOQ1" sheetId="23" state="hidden" r:id="rId10"/>
    <sheet name="All BoQ items" sheetId="22" state="hidden" r:id="rId11"/>
    <sheet name="Report" sheetId="6" state="hidden" r:id="rId12"/>
    <sheet name="Report(Merged)" sheetId="8"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s>
  <definedNames>
    <definedName name="\L" localSheetId="6">#REF!</definedName>
    <definedName name="\L">#REF!</definedName>
    <definedName name="\S" localSheetId="6">#REF!</definedName>
    <definedName name="\S">#REF!</definedName>
    <definedName name="____" localSheetId="6">#REF!</definedName>
    <definedName name="____">#REF!</definedName>
    <definedName name="________________________________________WF1">'[1]TB Criteria'!#REF!</definedName>
    <definedName name="______________________________________WF1">'[1]TB Criteria'!#REF!</definedName>
    <definedName name="_____________________________________WF1">'[1]TB Criteria'!#REF!</definedName>
    <definedName name="____________________________________WF1">'[1]TB Criteria'!#REF!</definedName>
    <definedName name="___________________________________WF1">'[1]TB Criteria'!#REF!</definedName>
    <definedName name="__________________________________WF1">'[1]TB Criteria'!#REF!</definedName>
    <definedName name="_________________________________WF1">'[1]TB Criteria'!#REF!</definedName>
    <definedName name="________________________________WF1">'[1]TB Criteria'!#REF!</definedName>
    <definedName name="_______________________________WF1">'[1]TB Criteria'!#REF!</definedName>
    <definedName name="______________________________WF1">'[1]TB Criteria'!#REF!</definedName>
    <definedName name="_____________________________WF1">'[1]TB Criteria'!#REF!</definedName>
    <definedName name="____________________________WF1">'[1]TB Criteria'!#REF!</definedName>
    <definedName name="___________________________WF1">'[1]TB Criteria'!#REF!</definedName>
    <definedName name="__________________________et09" localSheetId="6">#REF!</definedName>
    <definedName name="__________________________et09">#REF!</definedName>
    <definedName name="__________________________WF1">'[1]TB Criteria'!#REF!</definedName>
    <definedName name="_________________________et09" localSheetId="6">#REF!</definedName>
    <definedName name="_________________________et09">#REF!</definedName>
    <definedName name="_________________________WF1">'[1]TB Criteria'!#REF!</definedName>
    <definedName name="________________________et09" localSheetId="6">#REF!</definedName>
    <definedName name="________________________et09">#REF!</definedName>
    <definedName name="________________________WF1">'[1]TB Criteria'!#REF!</definedName>
    <definedName name="_______________________et09" localSheetId="6">#REF!</definedName>
    <definedName name="_______________________et09">#REF!</definedName>
    <definedName name="_______________________WF1">'[1]TB Criteria'!#REF!</definedName>
    <definedName name="______________________et09" localSheetId="6">#REF!</definedName>
    <definedName name="______________________et09">#REF!</definedName>
    <definedName name="______________________WF1">'[1]TB Criteria'!#REF!</definedName>
    <definedName name="_____________________et09" localSheetId="6">#REF!</definedName>
    <definedName name="_____________________et09">#REF!</definedName>
    <definedName name="_____________________WF1">'[1]TB Criteria'!#REF!</definedName>
    <definedName name="____________________et09" localSheetId="6">#REF!</definedName>
    <definedName name="____________________et09">#REF!</definedName>
    <definedName name="____________________WF1">'[1]TB Criteria'!#REF!</definedName>
    <definedName name="___________________et09" localSheetId="6">#REF!</definedName>
    <definedName name="___________________et09">#REF!</definedName>
    <definedName name="___________________WF1">'[1]TB Criteria'!#REF!</definedName>
    <definedName name="__________________et09" localSheetId="6">#REF!</definedName>
    <definedName name="__________________et09">#REF!</definedName>
    <definedName name="__________________WF1">'[1]TB Criteria'!#REF!</definedName>
    <definedName name="_________________et09" localSheetId="6">#REF!</definedName>
    <definedName name="_________________et09">#REF!</definedName>
    <definedName name="_________________WF1">'[1]TB Criteria'!#REF!</definedName>
    <definedName name="________________et09" localSheetId="6">#REF!</definedName>
    <definedName name="________________et09">#REF!</definedName>
    <definedName name="________________WF1">'[1]TB Criteria'!#REF!</definedName>
    <definedName name="_______________et09" localSheetId="6">#REF!</definedName>
    <definedName name="_______________et09">#REF!</definedName>
    <definedName name="_______________na23" localSheetId="6" hidden="1">{#N/A,#N/A,FALSE,"Benefits 01-06"}</definedName>
    <definedName name="_______________na23" hidden="1">{#N/A,#N/A,FALSE,"Benefits 01-06"}</definedName>
    <definedName name="_______________pc1" localSheetId="6" hidden="1">{#N/A,#N/A,FALSE,"Benefits 01-06"}</definedName>
    <definedName name="_______________pc1" hidden="1">{#N/A,#N/A,FALSE,"Benefits 01-06"}</definedName>
    <definedName name="_______________pc2" localSheetId="6" hidden="1">{#N/A,#N/A,FALSE,"Benefits 01-06"}</definedName>
    <definedName name="_______________pc2" hidden="1">{#N/A,#N/A,FALSE,"Benefits 01-06"}</definedName>
    <definedName name="_______________U1000" localSheetId="6" hidden="1">{#N/A,#N/A,FALSE,"Grant to date"}</definedName>
    <definedName name="_______________U1000" hidden="1">{#N/A,#N/A,FALSE,"Grant to date"}</definedName>
    <definedName name="_______________WF1">'[1]TB Criteria'!#REF!</definedName>
    <definedName name="______________et09" localSheetId="6">#REF!</definedName>
    <definedName name="______________et09">#REF!</definedName>
    <definedName name="______________WF1">'[1]TB Criteria'!#REF!</definedName>
    <definedName name="_____________et09" localSheetId="6">#REF!</definedName>
    <definedName name="_____________et09">#REF!</definedName>
    <definedName name="_____________na23" localSheetId="6" hidden="1">{#N/A,#N/A,FALSE,"Benefits 01-06"}</definedName>
    <definedName name="_____________na23" hidden="1">{#N/A,#N/A,FALSE,"Benefits 01-06"}</definedName>
    <definedName name="_____________pc1" localSheetId="6" hidden="1">{#N/A,#N/A,FALSE,"Benefits 01-06"}</definedName>
    <definedName name="_____________pc1" hidden="1">{#N/A,#N/A,FALSE,"Benefits 01-06"}</definedName>
    <definedName name="_____________pc2" localSheetId="6" hidden="1">{#N/A,#N/A,FALSE,"Benefits 01-06"}</definedName>
    <definedName name="_____________pc2" hidden="1">{#N/A,#N/A,FALSE,"Benefits 01-06"}</definedName>
    <definedName name="_____________U1000" localSheetId="6" hidden="1">{#N/A,#N/A,FALSE,"Grant to date"}</definedName>
    <definedName name="_____________U1000" hidden="1">{#N/A,#N/A,FALSE,"Grant to date"}</definedName>
    <definedName name="_____________WF1">'[1]TB Criteria'!#REF!</definedName>
    <definedName name="____________et09" localSheetId="6">#REF!</definedName>
    <definedName name="____________et09">#REF!</definedName>
    <definedName name="____________na23" localSheetId="6" hidden="1">{#N/A,#N/A,FALSE,"Benefits 01-06"}</definedName>
    <definedName name="____________na23" hidden="1">{#N/A,#N/A,FALSE,"Benefits 01-06"}</definedName>
    <definedName name="____________pc1" localSheetId="6" hidden="1">{#N/A,#N/A,FALSE,"Benefits 01-06"}</definedName>
    <definedName name="____________pc1" hidden="1">{#N/A,#N/A,FALSE,"Benefits 01-06"}</definedName>
    <definedName name="____________pc2" localSheetId="6" hidden="1">{#N/A,#N/A,FALSE,"Benefits 01-06"}</definedName>
    <definedName name="____________pc2" hidden="1">{#N/A,#N/A,FALSE,"Benefits 01-06"}</definedName>
    <definedName name="____________U1000" localSheetId="6" hidden="1">{#N/A,#N/A,FALSE,"Grant to date"}</definedName>
    <definedName name="____________U1000" hidden="1">{#N/A,#N/A,FALSE,"Grant to date"}</definedName>
    <definedName name="____________WF1">'[1]TB Criteria'!#REF!</definedName>
    <definedName name="___________et09" localSheetId="6">#REF!</definedName>
    <definedName name="___________et09">#REF!</definedName>
    <definedName name="___________na23" localSheetId="6">{#N/A,#N/A,FALSE,"Benefits 01-06"}</definedName>
    <definedName name="___________na23">{#N/A,#N/A,FALSE,"Benefits 01-06"}</definedName>
    <definedName name="___________pc1" localSheetId="6" hidden="1">{#N/A,#N/A,FALSE,"Benefits 01-06"}</definedName>
    <definedName name="___________pc1" hidden="1">{#N/A,#N/A,FALSE,"Benefits 01-06"}</definedName>
    <definedName name="___________pc2" localSheetId="6" hidden="1">{#N/A,#N/A,FALSE,"Benefits 01-06"}</definedName>
    <definedName name="___________pc2" hidden="1">{#N/A,#N/A,FALSE,"Benefits 01-06"}</definedName>
    <definedName name="___________U1000" localSheetId="6">{#N/A,#N/A,FALSE,"Grant to date"}</definedName>
    <definedName name="___________U1000">{#N/A,#N/A,FALSE,"Grant to date"}</definedName>
    <definedName name="___________WF1">'[1]TB Criteria'!#REF!</definedName>
    <definedName name="__________et09" localSheetId="6">#REF!</definedName>
    <definedName name="__________et09">#REF!</definedName>
    <definedName name="__________WF1">'[1]TB Criteria'!#REF!</definedName>
    <definedName name="_________et09" localSheetId="6">#REF!</definedName>
    <definedName name="_________et09">#REF!</definedName>
    <definedName name="_________na23" localSheetId="6" hidden="1">{#N/A,#N/A,FALSE,"Benefits 01-06"}</definedName>
    <definedName name="_________na23" hidden="1">{#N/A,#N/A,FALSE,"Benefits 01-06"}</definedName>
    <definedName name="_________pc1" localSheetId="6" hidden="1">{#N/A,#N/A,FALSE,"Benefits 01-06"}</definedName>
    <definedName name="_________pc1" hidden="1">{#N/A,#N/A,FALSE,"Benefits 01-06"}</definedName>
    <definedName name="_________pc2" localSheetId="6" hidden="1">{#N/A,#N/A,FALSE,"Benefits 01-06"}</definedName>
    <definedName name="_________pc2" hidden="1">{#N/A,#N/A,FALSE,"Benefits 01-06"}</definedName>
    <definedName name="_________U1000" localSheetId="6" hidden="1">{#N/A,#N/A,FALSE,"Grant to date"}</definedName>
    <definedName name="_________U1000" hidden="1">{#N/A,#N/A,FALSE,"Grant to date"}</definedName>
    <definedName name="_________WF1">'[1]TB Criteria'!#REF!</definedName>
    <definedName name="________et09" localSheetId="6">#REF!</definedName>
    <definedName name="________et09">#REF!</definedName>
    <definedName name="________na23" localSheetId="6">{#N/A,#N/A,FALSE,"Benefits 01-06"}</definedName>
    <definedName name="________na23">{#N/A,#N/A,FALSE,"Benefits 01-06"}</definedName>
    <definedName name="________pc1" localSheetId="6" hidden="1">{#N/A,#N/A,FALSE,"Benefits 01-06"}</definedName>
    <definedName name="________pc1" hidden="1">{#N/A,#N/A,FALSE,"Benefits 01-06"}</definedName>
    <definedName name="________pc2" localSheetId="6" hidden="1">{#N/A,#N/A,FALSE,"Benefits 01-06"}</definedName>
    <definedName name="________pc2" hidden="1">{#N/A,#N/A,FALSE,"Benefits 01-06"}</definedName>
    <definedName name="________U1000" localSheetId="6">{#N/A,#N/A,FALSE,"Grant to date"}</definedName>
    <definedName name="________U1000">{#N/A,#N/A,FALSE,"Grant to date"}</definedName>
    <definedName name="________WF1">'[1]TB Criteria'!#REF!</definedName>
    <definedName name="_______et09" localSheetId="6">#REF!</definedName>
    <definedName name="_______et09">#REF!</definedName>
    <definedName name="_______kht2009">[2]Summary!#REF!</definedName>
    <definedName name="_______na23" localSheetId="6">{#N/A,#N/A,FALSE,"Benefits 01-06"}</definedName>
    <definedName name="_______na23">{#N/A,#N/A,FALSE,"Benefits 01-06"}</definedName>
    <definedName name="_______pc1" localSheetId="6" hidden="1">{#N/A,#N/A,FALSE,"Benefits 01-06"}</definedName>
    <definedName name="_______pc1" hidden="1">{#N/A,#N/A,FALSE,"Benefits 01-06"}</definedName>
    <definedName name="_______pc2" localSheetId="6" hidden="1">{#N/A,#N/A,FALSE,"Benefits 01-06"}</definedName>
    <definedName name="_______pc2" hidden="1">{#N/A,#N/A,FALSE,"Benefits 01-06"}</definedName>
    <definedName name="_______U1000" localSheetId="6">{#N/A,#N/A,FALSE,"Grant to date"}</definedName>
    <definedName name="_______U1000">{#N/A,#N/A,FALSE,"Grant to date"}</definedName>
    <definedName name="_______WF1">'[1]TB Criteria'!#REF!</definedName>
    <definedName name="______et09" localSheetId="6">#REF!</definedName>
    <definedName name="______et09">#REF!</definedName>
    <definedName name="______kht2009">[2]Summary!#REF!</definedName>
    <definedName name="______na23" localSheetId="6" hidden="1">{#N/A,#N/A,FALSE,"Benefits 01-06"}</definedName>
    <definedName name="______na23" hidden="1">{#N/A,#N/A,FALSE,"Benefits 01-06"}</definedName>
    <definedName name="______pa3" localSheetId="6">#REF!</definedName>
    <definedName name="______pa3">#REF!</definedName>
    <definedName name="______pa4" localSheetId="6">#REF!</definedName>
    <definedName name="______pa4">#REF!</definedName>
    <definedName name="______pc1" localSheetId="6" hidden="1">{#N/A,#N/A,FALSE,"Benefits 01-06"}</definedName>
    <definedName name="______pc1" hidden="1">{#N/A,#N/A,FALSE,"Benefits 01-06"}</definedName>
    <definedName name="______pc2" localSheetId="6" hidden="1">{#N/A,#N/A,FALSE,"Benefits 01-06"}</definedName>
    <definedName name="______pc2" hidden="1">{#N/A,#N/A,FALSE,"Benefits 01-06"}</definedName>
    <definedName name="______U1000" localSheetId="6" hidden="1">{#N/A,#N/A,FALSE,"Grant to date"}</definedName>
    <definedName name="______U1000" hidden="1">{#N/A,#N/A,FALSE,"Grant to date"}</definedName>
    <definedName name="______WF1">'[1]TB Criteria'!#REF!</definedName>
    <definedName name="_____et09" localSheetId="6">#REF!</definedName>
    <definedName name="_____et09">#REF!</definedName>
    <definedName name="_____kht2009">[2]Summary!#REF!</definedName>
    <definedName name="_____na23" localSheetId="6" hidden="1">{#N/A,#N/A,FALSE,"Benefits 01-06"}</definedName>
    <definedName name="_____na23" hidden="1">{#N/A,#N/A,FALSE,"Benefits 01-06"}</definedName>
    <definedName name="_____pa3" localSheetId="6">#REF!</definedName>
    <definedName name="_____pa3">#REF!</definedName>
    <definedName name="_____pa4" localSheetId="6">#REF!</definedName>
    <definedName name="_____pa4">#REF!</definedName>
    <definedName name="_____pc1" localSheetId="6" hidden="1">{#N/A,#N/A,FALSE,"Benefits 01-06"}</definedName>
    <definedName name="_____pc1" hidden="1">{#N/A,#N/A,FALSE,"Benefits 01-06"}</definedName>
    <definedName name="_____pc2" localSheetId="6" hidden="1">{#N/A,#N/A,FALSE,"Benefits 01-06"}</definedName>
    <definedName name="_____pc2" hidden="1">{#N/A,#N/A,FALSE,"Benefits 01-06"}</definedName>
    <definedName name="_____U1000" localSheetId="6" hidden="1">{#N/A,#N/A,FALSE,"Grant to date"}</definedName>
    <definedName name="_____U1000" hidden="1">{#N/A,#N/A,FALSE,"Grant to date"}</definedName>
    <definedName name="_____WF1">'[1]TB Criteria'!#REF!</definedName>
    <definedName name="____123" localSheetId="6">#REF!</definedName>
    <definedName name="____123">#REF!</definedName>
    <definedName name="____et09" localSheetId="6">#REF!</definedName>
    <definedName name="____et09">#REF!</definedName>
    <definedName name="____kht2009">[2]Summary!#REF!</definedName>
    <definedName name="____na23" localSheetId="6" hidden="1">{#N/A,#N/A,FALSE,"Benefits 01-06"}</definedName>
    <definedName name="____na23" hidden="1">{#N/A,#N/A,FALSE,"Benefits 01-06"}</definedName>
    <definedName name="____ob3">[3]Detail!#REF!</definedName>
    <definedName name="____pa3" localSheetId="6">#REF!</definedName>
    <definedName name="____pa3">#REF!</definedName>
    <definedName name="____pa4" localSheetId="6">#REF!</definedName>
    <definedName name="____pa4">#REF!</definedName>
    <definedName name="____pc1" localSheetId="6" hidden="1">{#N/A,#N/A,FALSE,"Benefits 01-06"}</definedName>
    <definedName name="____pc1" hidden="1">{#N/A,#N/A,FALSE,"Benefits 01-06"}</definedName>
    <definedName name="____pc2" localSheetId="6" hidden="1">{#N/A,#N/A,FALSE,"Benefits 01-06"}</definedName>
    <definedName name="____pc2" hidden="1">{#N/A,#N/A,FALSE,"Benefits 01-06"}</definedName>
    <definedName name="____U1000" localSheetId="6" hidden="1">{#N/A,#N/A,FALSE,"Grant to date"}</definedName>
    <definedName name="____U1000" hidden="1">{#N/A,#N/A,FALSE,"Grant to date"}</definedName>
    <definedName name="____WF1">'[1]TB Criteria'!#REF!</definedName>
    <definedName name="____YR1" localSheetId="6">#REF!</definedName>
    <definedName name="____YR1">#REF!</definedName>
    <definedName name="____YR2" localSheetId="6">#REF!</definedName>
    <definedName name="____YR2">#REF!</definedName>
    <definedName name="___123" localSheetId="6">#REF!</definedName>
    <definedName name="___123">#REF!</definedName>
    <definedName name="___et09" localSheetId="6">#REF!</definedName>
    <definedName name="___et09">#REF!</definedName>
    <definedName name="___kht2009">[2]Summary!#REF!</definedName>
    <definedName name="___na23" localSheetId="6">{#N/A,#N/A,FALSE,"Benefits 01-06"}</definedName>
    <definedName name="___na23">{#N/A,#N/A,FALSE,"Benefits 01-06"}</definedName>
    <definedName name="___ob3">[3]Detail!#REF!</definedName>
    <definedName name="___pa3" localSheetId="6">#REF!</definedName>
    <definedName name="___pa3">#REF!</definedName>
    <definedName name="___pa4" localSheetId="6">#REF!</definedName>
    <definedName name="___pa4">#REF!</definedName>
    <definedName name="___pc1" localSheetId="6" hidden="1">{#N/A,#N/A,FALSE,"Benefits 01-06"}</definedName>
    <definedName name="___pc1" hidden="1">{#N/A,#N/A,FALSE,"Benefits 01-06"}</definedName>
    <definedName name="___pc2" localSheetId="6" hidden="1">{#N/A,#N/A,FALSE,"Benefits 01-06"}</definedName>
    <definedName name="___pc2" hidden="1">{#N/A,#N/A,FALSE,"Benefits 01-06"}</definedName>
    <definedName name="___U1000" localSheetId="6">{#N/A,#N/A,FALSE,"Grant to date"}</definedName>
    <definedName name="___U1000">{#N/A,#N/A,FALSE,"Grant to date"}</definedName>
    <definedName name="___WF1">'[1]TB Criteria'!#REF!</definedName>
    <definedName name="___YR1" localSheetId="6">#REF!</definedName>
    <definedName name="___YR1">#REF!</definedName>
    <definedName name="___YR2" localSheetId="6">#REF!</definedName>
    <definedName name="___YR2">#REF!</definedName>
    <definedName name="__111" localSheetId="6" hidden="1">#REF!</definedName>
    <definedName name="__111" hidden="1">#REF!</definedName>
    <definedName name="__et09" localSheetId="6">#REF!</definedName>
    <definedName name="__et09">#REF!</definedName>
    <definedName name="__IntlFixup" hidden="1">TRUE</definedName>
    <definedName name="__IntlFixupTable" localSheetId="6" hidden="1">#REF!</definedName>
    <definedName name="__IntlFixupTable" hidden="1">#REF!</definedName>
    <definedName name="__kht2009">[2]Summary!#REF!</definedName>
    <definedName name="__na23" localSheetId="6">{#N/A,#N/A,FALSE,"Benefits 01-06"}</definedName>
    <definedName name="__na23">{#N/A,#N/A,FALSE,"Benefits 01-06"}</definedName>
    <definedName name="__pa3" localSheetId="6">#REF!</definedName>
    <definedName name="__pa3">#REF!</definedName>
    <definedName name="__pa4" localSheetId="6">#REF!</definedName>
    <definedName name="__pa4">#REF!</definedName>
    <definedName name="__pc1" localSheetId="6" hidden="1">{#N/A,#N/A,FALSE,"Benefits 01-06"}</definedName>
    <definedName name="__pc1" hidden="1">{#N/A,#N/A,FALSE,"Benefits 01-06"}</definedName>
    <definedName name="__pc2" localSheetId="6" hidden="1">{#N/A,#N/A,FALSE,"Benefits 01-06"}</definedName>
    <definedName name="__pc2" hidden="1">{#N/A,#N/A,FALSE,"Benefits 01-06"}</definedName>
    <definedName name="__U1000" localSheetId="6">{#N/A,#N/A,FALSE,"Grant to date"}</definedName>
    <definedName name="__U1000">{#N/A,#N/A,FALSE,"Grant to date"}</definedName>
    <definedName name="__WF1">'[1]TB Criteria'!#REF!</definedName>
    <definedName name="__xlnm._FilterDatabase_1" localSheetId="6">#REF!</definedName>
    <definedName name="__xlnm._FilterDatabase_1">#REF!</definedName>
    <definedName name="__YR1" localSheetId="6">#REF!</definedName>
    <definedName name="__YR1">#REF!</definedName>
    <definedName name="__YR2" localSheetId="6">#REF!</definedName>
    <definedName name="__YR2">#REF!</definedName>
    <definedName name="_000_AD1" localSheetId="6">#REF!</definedName>
    <definedName name="_000_AD1">#REF!</definedName>
    <definedName name="_0000_AD1" localSheetId="6">#REF!</definedName>
    <definedName name="_0000_AD1">#REF!</definedName>
    <definedName name="_03_A_McManus_Drawings">'[4]TB Criteria'!#REF!</definedName>
    <definedName name="_04_A_Mena_Drawings">'[4]TB Criteria'!#REF!</definedName>
    <definedName name="_07_C_Montgomery_Drawings">'[4]TB Criteria'!#REF!</definedName>
    <definedName name="_08_D_Curry_Drawings">'[4]TB Criteria'!#REF!</definedName>
    <definedName name="_09_D_Miller_Drawings">'[4]TB Criteria'!#REF!</definedName>
    <definedName name="_11_H_Brown__Drawings">'[4]TB Criteria'!#REF!</definedName>
    <definedName name="_12_H_Bryce_Drawings">'[4]TB Criteria'!#REF!</definedName>
    <definedName name="_13_J_Galicher_Drawings">'[4]TB Criteria'!#REF!</definedName>
    <definedName name="_14_J_Wood_Drawings">'[4]TB Criteria'!#REF!</definedName>
    <definedName name="_15_K_Donaldson_Drawings">'[4]TB Criteria'!#REF!</definedName>
    <definedName name="_3_0__123Grap" localSheetId="6" hidden="1">#REF!</definedName>
    <definedName name="_3_0__123Grap" hidden="1">#REF!</definedName>
    <definedName name="_300_General_drawings" localSheetId="6">#REF!</definedName>
    <definedName name="_300_General_drawings">#REF!</definedName>
    <definedName name="_306_B_Casey_drawings" localSheetId="6">#REF!</definedName>
    <definedName name="_306_B_Casey_drawings">#REF!</definedName>
    <definedName name="_328_R_Deane_drawings" localSheetId="6">#REF!</definedName>
    <definedName name="_328_R_Deane_drawings">#REF!</definedName>
    <definedName name="_329_S_Beattie_drawings" localSheetId="6">#REF!</definedName>
    <definedName name="_329_S_Beattie_drawings">#REF!</definedName>
    <definedName name="_333_T_Morris_drawings" localSheetId="6">#REF!</definedName>
    <definedName name="_333_T_Morris_drawings">#REF!</definedName>
    <definedName name="_338_Anne_Laevens_drawings" localSheetId="6">#REF!</definedName>
    <definedName name="_338_Anne_Laevens_drawings">#REF!</definedName>
    <definedName name="_341_Sam_Fox_drawings" localSheetId="6">#REF!</definedName>
    <definedName name="_341_Sam_Fox_drawings">#REF!</definedName>
    <definedName name="_342_Tessa_Morrod_drawings" localSheetId="6">#REF!</definedName>
    <definedName name="_342_Tessa_Morrod_drawings">#REF!</definedName>
    <definedName name="_345_Lily_Cummmins_drawings" localSheetId="6">#REF!</definedName>
    <definedName name="_345_Lily_Cummmins_drawings">#REF!</definedName>
    <definedName name="_350_A_Glassgow_drawings" localSheetId="6">#REF!</definedName>
    <definedName name="_350_A_Glassgow_drawings">#REF!</definedName>
    <definedName name="_351_Dennis_Curry_drawings" localSheetId="6">#REF!</definedName>
    <definedName name="_351_Dennis_Curry_drawings">#REF!</definedName>
    <definedName name="_353_Jacinta_Hurst_drawings" localSheetId="6">#REF!</definedName>
    <definedName name="_353_Jacinta_Hurst_drawings">#REF!</definedName>
    <definedName name="_356_Suzanne_Brinkman_drawings" localSheetId="6">#REF!</definedName>
    <definedName name="_356_Suzanne_Brinkman_drawings">#REF!</definedName>
    <definedName name="_362_J_O_Flanagan_drawings" localSheetId="6">#REF!</definedName>
    <definedName name="_362_J_O_Flanagan_drawings">#REF!</definedName>
    <definedName name="_362_J_OFlanagan_drawings" localSheetId="6">#REF!</definedName>
    <definedName name="_362_J_OFlanagan_drawings">#REF!</definedName>
    <definedName name="_365_Rob_Timson_drawings" localSheetId="6">#REF!</definedName>
    <definedName name="_365_Rob_Timson_drawings">#REF!</definedName>
    <definedName name="_373_P_Carette_drawings" localSheetId="6">#REF!</definedName>
    <definedName name="_373_P_Carette_drawings">#REF!</definedName>
    <definedName name="_379_Paula_Ward_drawings" localSheetId="6">#REF!</definedName>
    <definedName name="_379_Paula_Ward_drawings">#REF!</definedName>
    <definedName name="_3800PSU___Staff_Salaries">[5]Accounts!#REF!</definedName>
    <definedName name="_4_0__123Grap" localSheetId="6" hidden="1">#REF!</definedName>
    <definedName name="_4_0__123Grap" hidden="1">#REF!</definedName>
    <definedName name="_4404PSK_Community_Health_Ed_Training">'[6]TB Criteria'!#REF!</definedName>
    <definedName name="_4602WMA_10_Double_VIP_Latrines">'[7]TB Criteria'!$A$1:$C$25+'[7]TB Criteria'!$Y$2:$Y$9</definedName>
    <definedName name="_4701XMA" localSheetId="6">#REF!</definedName>
    <definedName name="_4701XMA">#REF!</definedName>
    <definedName name="_5500ET___Dublin_Tranfer_Band_AID_Naz.">'[1]TB Criteria'!#REF!</definedName>
    <definedName name="_5500ET___Dublin_Tranfer_CR_STK">'[1]TB Criteria'!#REF!</definedName>
    <definedName name="_5500ET___Dublin_Tranfer_OFDA_Pastoralist">'[1]TB Criteria'!#REF!</definedName>
    <definedName name="_60_A_Ochollah_Drawings">'[8]TB Criteria'!#REF!</definedName>
    <definedName name="_702_B_WILLIAMS_drawings" localSheetId="6">#REF!</definedName>
    <definedName name="_702_B_WILLIAMS_drawings">#REF!</definedName>
    <definedName name="_703_Brid_corr_drawings" localSheetId="6">#REF!</definedName>
    <definedName name="_703_Brid_corr_drawings">#REF!</definedName>
    <definedName name="_704_U_MURRAY_drawings" localSheetId="6">#REF!</definedName>
    <definedName name="_704_U_MURRAY_drawings">#REF!</definedName>
    <definedName name="_707_Mark_Blackette_drawings" localSheetId="6">#REF!</definedName>
    <definedName name="_707_Mark_Blackette_drawings">#REF!</definedName>
    <definedName name="_709_N_McCarthy_drawings" localSheetId="6">#REF!</definedName>
    <definedName name="_709_N_McCarthy_drawings">#REF!</definedName>
    <definedName name="_710_J_Wood_drawings" localSheetId="6">#REF!</definedName>
    <definedName name="_710_J_Wood_drawings">#REF!</definedName>
    <definedName name="_713_A_Goulmochoe_drawings" localSheetId="6">#REF!</definedName>
    <definedName name="_713_A_Goulmochoe_drawings">#REF!</definedName>
    <definedName name="_714_S_Clarke_drawings" localSheetId="6">#REF!</definedName>
    <definedName name="_714_S_Clarke_drawings">#REF!</definedName>
    <definedName name="_715_K_Donaldson_drawings" localSheetId="6">#REF!</definedName>
    <definedName name="_715_K_Donaldson_drawings">#REF!</definedName>
    <definedName name="_716_K_Porter_drawings" localSheetId="6">#REF!</definedName>
    <definedName name="_716_K_Porter_drawings">#REF!</definedName>
    <definedName name="_717_C_Bourke_drawings" localSheetId="6">#REF!</definedName>
    <definedName name="_717_C_Bourke_drawings">#REF!</definedName>
    <definedName name="_718_G_Coates_drawings" localSheetId="6">#REF!</definedName>
    <definedName name="_718_G_Coates_drawings">#REF!</definedName>
    <definedName name="_720_C_ARRIGAN_drawings" localSheetId="6">#REF!</definedName>
    <definedName name="_720_C_ARRIGAN_drawings">#REF!</definedName>
    <definedName name="_721_D_O_CONNOR_drawings" localSheetId="6">#REF!</definedName>
    <definedName name="_721_D_O_CONNOR_drawings">#REF!</definedName>
    <definedName name="_721_D_OCONNOR_drawings" localSheetId="6">#REF!</definedName>
    <definedName name="_721_D_OCONNOR_drawings">#REF!</definedName>
    <definedName name="_722_H_MINCH_drawings" localSheetId="6">#REF!</definedName>
    <definedName name="_722_H_MINCH_drawings">#REF!</definedName>
    <definedName name="_723_J_MACDONALD_drawings" localSheetId="6">#REF!</definedName>
    <definedName name="_723_J_MACDONALD_drawings">#REF!</definedName>
    <definedName name="_724_B_WRIGHT_drawings" localSheetId="6">#REF!</definedName>
    <definedName name="_724_B_WRIGHT_drawings">#REF!</definedName>
    <definedName name="_725_E_JAKOBSSON_drawings" localSheetId="6">#REF!</definedName>
    <definedName name="_725_E_JAKOBSSON_drawings">#REF!</definedName>
    <definedName name="_726_S_BEATTIE_EXPENSE_drawings" localSheetId="6">#REF!</definedName>
    <definedName name="_726_S_BEATTIE_EXPENSE_drawings">#REF!</definedName>
    <definedName name="_727_J_Prien_drawings" localSheetId="6">#REF!</definedName>
    <definedName name="_727_J_Prien_drawings">#REF!</definedName>
    <definedName name="_728_H_BRYCE_drawings" localSheetId="6">#REF!</definedName>
    <definedName name="_728_H_BRYCE_drawings">#REF!</definedName>
    <definedName name="_729_D_Bours_drawings" localSheetId="6">#REF!</definedName>
    <definedName name="_729_D_Bours_drawings">#REF!</definedName>
    <definedName name="_730_Adrian_Madden_drawings" localSheetId="6">#REF!</definedName>
    <definedName name="_730_Adrian_Madden_drawings">#REF!</definedName>
    <definedName name="_731_S_Venkat_Drawings" localSheetId="6">#REF!</definedName>
    <definedName name="_731_S_Venkat_Drawings">#REF!</definedName>
    <definedName name="_732_H_Brown__Drawings" localSheetId="6">#REF!</definedName>
    <definedName name="_732_H_Brown__Drawings">#REF!</definedName>
    <definedName name="_732_H_Brown_Drawings" localSheetId="6">#REF!</definedName>
    <definedName name="_732_H_Brown_Drawings">#REF!</definedName>
    <definedName name="_733_S_Smith_Drawings" localSheetId="6">#REF!</definedName>
    <definedName name="_733_S_Smith_Drawings">#REF!</definedName>
    <definedName name="_734_R_Ogwaro_Drawings" localSheetId="6">#REF!</definedName>
    <definedName name="_734_R_Ogwaro_Drawings">#REF!</definedName>
    <definedName name="_735_A_Gleeson_Drawings" localSheetId="6">#REF!</definedName>
    <definedName name="_735_A_Gleeson_Drawings">#REF!</definedName>
    <definedName name="_736_R_Kevlihan" localSheetId="6">#REF!</definedName>
    <definedName name="_736_R_Kevlihan">#REF!</definedName>
    <definedName name="_736_R_Kevlihan_Drawings" localSheetId="6">#REF!</definedName>
    <definedName name="_736_R_Kevlihan_Drawings">#REF!</definedName>
    <definedName name="_737_N_Elliot_Drawings" localSheetId="6">#REF!</definedName>
    <definedName name="_737_N_Elliot_Drawings">#REF!</definedName>
    <definedName name="_738_A_McManus_Drawings" localSheetId="6">#REF!</definedName>
    <definedName name="_738_A_McManus_Drawings">#REF!</definedName>
    <definedName name="_739_D_Cassidy_Drawings" localSheetId="6">#REF!</definedName>
    <definedName name="_739_D_Cassidy_Drawings">#REF!</definedName>
    <definedName name="_740_A_Mena_Drawings" localSheetId="6">#REF!</definedName>
    <definedName name="_740_A_Mena_Drawings">#REF!</definedName>
    <definedName name="_741_M_Leydon_Drawing" localSheetId="6">#REF!</definedName>
    <definedName name="_741_M_Leydon_Drawing">#REF!</definedName>
    <definedName name="_742_K_Williams_Drawings" localSheetId="6">#REF!</definedName>
    <definedName name="_742_K_Williams_Drawings">#REF!</definedName>
    <definedName name="_743_R_Shannon_Drawings" localSheetId="6">#REF!</definedName>
    <definedName name="_743_R_Shannon_Drawings">#REF!</definedName>
    <definedName name="_et09" localSheetId="6">#REF!</definedName>
    <definedName name="_et09">#REF!</definedName>
    <definedName name="_Fill" localSheetId="6" hidden="1">#REF!</definedName>
    <definedName name="_Fill" hidden="1">#REF!</definedName>
    <definedName name="_xlnm._FilterDatabase" localSheetId="9" hidden="1">'BOQ1'!$A$3:$G$3</definedName>
    <definedName name="_xlnm._FilterDatabase" localSheetId="8" hidden="1">'Consolidated BoQ'!$A$2:$G$140</definedName>
    <definedName name="_xlnm._FilterDatabase" localSheetId="6" hidden="1">'Markets rehabilitation'!$A$4:$P$57</definedName>
    <definedName name="_xlnm._FilterDatabase" localSheetId="5" hidden="1">'Master BoQ'!$A$2:$G$73</definedName>
    <definedName name="_xlnm._FilterDatabase" localSheetId="1" hidden="1">'Shared Shelters'!$A$1:$D$1</definedName>
    <definedName name="_xlnm._FilterDatabase" localSheetId="2" hidden="1">'single shelter unit'!$A$1:$G$1</definedName>
    <definedName name="_xlnm._FilterDatabase">#REF!</definedName>
    <definedName name="_FilterDatabase1" localSheetId="6">#REF!</definedName>
    <definedName name="_FilterDatabase1">#REF!</definedName>
    <definedName name="_gov1" localSheetId="6">#REF!</definedName>
    <definedName name="_gov1">#REF!</definedName>
    <definedName name="_gov2" localSheetId="6">#REF!</definedName>
    <definedName name="_gov2">#REF!</definedName>
    <definedName name="_gov3" localSheetId="6">#REF!</definedName>
    <definedName name="_gov3">#REF!</definedName>
    <definedName name="_gov4" localSheetId="6">#REF!</definedName>
    <definedName name="_gov4">#REF!</definedName>
    <definedName name="_Key1" hidden="1">[9]Original!#REF!</definedName>
    <definedName name="_Key2" hidden="1">[9]Original!#REF!</definedName>
    <definedName name="_kht2009">[10]Summary!#REF!</definedName>
    <definedName name="_msoanchor_1" localSheetId="6">#REF!</definedName>
    <definedName name="_msoanchor_1">#REF!</definedName>
    <definedName name="_na23" localSheetId="6">{#N/A,#N/A,FALSE,"Benefits 01-06"}</definedName>
    <definedName name="_na23">{#N/A,#N/A,FALSE,"Benefits 01-06"}</definedName>
    <definedName name="_no1" localSheetId="6" hidden="1">{#N/A,#N/A,FALSE,"ManLoading"}</definedName>
    <definedName name="_no1" hidden="1">{#N/A,#N/A,FALSE,"ManLoading"}</definedName>
    <definedName name="_ob3">[3]Detail!#REF!</definedName>
    <definedName name="_odc1" localSheetId="6" hidden="1">{#N/A,#N/A,FALSE,"ManLoading"}</definedName>
    <definedName name="_odc1" hidden="1">{#N/A,#N/A,FALSE,"ManLoading"}</definedName>
    <definedName name="_odc2" localSheetId="6" hidden="1">{#N/A,#N/A,FALSE,"ManLoading"}</definedName>
    <definedName name="_odc2" hidden="1">{#N/A,#N/A,FALSE,"ManLoading"}</definedName>
    <definedName name="_OP1" localSheetId="6">#REF!</definedName>
    <definedName name="_OP1">#REF!</definedName>
    <definedName name="_OP10" localSheetId="6">#REF!</definedName>
    <definedName name="_OP10">#REF!</definedName>
    <definedName name="_OP2" localSheetId="6">#REF!</definedName>
    <definedName name="_OP2">#REF!</definedName>
    <definedName name="_OP3" localSheetId="6">#REF!</definedName>
    <definedName name="_OP3">#REF!</definedName>
    <definedName name="_OP4" localSheetId="6">#REF!</definedName>
    <definedName name="_OP4">#REF!</definedName>
    <definedName name="_Order1" hidden="1">255</definedName>
    <definedName name="_Order2" hidden="1">255</definedName>
    <definedName name="_pa3" localSheetId="6">#REF!</definedName>
    <definedName name="_pa3">#REF!</definedName>
    <definedName name="_pa4" localSheetId="6">#REF!</definedName>
    <definedName name="_pa4">#REF!</definedName>
    <definedName name="_pc1" localSheetId="6" hidden="1">{#N/A,#N/A,FALSE,"Benefits 01-06"}</definedName>
    <definedName name="_pc1" hidden="1">{#N/A,#N/A,FALSE,"Benefits 01-06"}</definedName>
    <definedName name="_pc2" localSheetId="6" hidden="1">{#N/A,#N/A,FALSE,"Benefits 01-06"}</definedName>
    <definedName name="_pc2" hidden="1">{#N/A,#N/A,FALSE,"Benefits 01-06"}</definedName>
    <definedName name="_pmo1" localSheetId="6">#REF!</definedName>
    <definedName name="_pmo1">#REF!</definedName>
    <definedName name="_pmo2" localSheetId="6">#REF!</definedName>
    <definedName name="_pmo2">#REF!</definedName>
    <definedName name="_Regression_Out" localSheetId="6" hidden="1">#REF!</definedName>
    <definedName name="_Regression_Out" hidden="1">#REF!</definedName>
    <definedName name="_Regression_X" localSheetId="6" hidden="1">#REF!</definedName>
    <definedName name="_Regression_X" hidden="1">#REF!</definedName>
    <definedName name="_Regression_Y" localSheetId="6" hidden="1">#REF!</definedName>
    <definedName name="_Regression_Y" hidden="1">#REF!</definedName>
    <definedName name="_Sort" localSheetId="6" hidden="1">#REF!</definedName>
    <definedName name="_Sort" hidden="1">#REF!</definedName>
    <definedName name="_U1000" localSheetId="6">{#N/A,#N/A,FALSE,"Grant to date"}</definedName>
    <definedName name="_U1000">{#N/A,#N/A,FALSE,"Grant to date"}</definedName>
    <definedName name="_WF1">'[1]TB Criteria'!#REF!</definedName>
    <definedName name="_YR1" localSheetId="6">#REF!</definedName>
    <definedName name="_YR1">#REF!</definedName>
    <definedName name="_YR2" localSheetId="6">#REF!</definedName>
    <definedName name="_YR2">#REF!</definedName>
    <definedName name="A" localSheetId="6">{#N/A,#N/A,FALSE,"Benefits 01-06"}</definedName>
    <definedName name="A">{#N/A,#N/A,FALSE,"Benefits 01-06"}</definedName>
    <definedName name="A_Idol_CAR">'[11]TB Criteria'!#REF!</definedName>
    <definedName name="aa">[12]Options!$C$58</definedName>
    <definedName name="AA.Report.Files" localSheetId="6" hidden="1">#REF!</definedName>
    <definedName name="AA.Report.Files" hidden="1">#REF!</definedName>
    <definedName name="AA.Reports.Available" localSheetId="6" hidden="1">#REF!</definedName>
    <definedName name="AA.Reports.Available" hidden="1">#REF!</definedName>
    <definedName name="aaa">[12]Options!$C$57</definedName>
    <definedName name="aaaa">[12]Options!$C$58</definedName>
    <definedName name="aaaaa">[12]Options!$C$57</definedName>
    <definedName name="aaaaaaaaaaa" localSheetId="6">#REF!</definedName>
    <definedName name="aaaaaaaaaaa">#REF!</definedName>
    <definedName name="ABC" localSheetId="6" hidden="1">{"Yr1",#N/A,FALSE,"Budget Detail";"Yr2",#N/A,FALSE,"Budget Detail";"Yr3",#N/A,FALSE,"Budget Detail";"Yr4",#N/A,FALSE,"Budget Detail";"Yr5",#N/A,FALSE,"Budget Detail";"Total",#N/A,FALSE,"Budget Detail"}</definedName>
    <definedName name="ABC" hidden="1">{"Yr1",#N/A,FALSE,"Budget Detail";"Yr2",#N/A,FALSE,"Budget Detail";"Yr3",#N/A,FALSE,"Budget Detail";"Yr4",#N/A,FALSE,"Budget Detail";"Yr5",#N/A,FALSE,"Budget Detail";"Total",#N/A,FALSE,"Budget Detail"}</definedName>
    <definedName name="Abd_Alkareem_Kasem_Alhosain">[13]info!#REF!</definedName>
    <definedName name="Abeyi_Nutrition">[5]Accounts!#REF!</definedName>
    <definedName name="Abeyi_PCR">[5]Accounts!#REF!</definedName>
    <definedName name="Abeyi_PHC">[5]Accounts!#REF!</definedName>
    <definedName name="Abeyi_PHC_expats">[5]Accounts!#REF!</definedName>
    <definedName name="Abim_2009">'[14]TB Criteria'!#REF!</definedName>
    <definedName name="Abyei_Mercy_Corp">'[15]TB Criteria'!#REF!</definedName>
    <definedName name="Abyei_Mercy_Corp_Fence">'[8]TB Criteria'!#REF!</definedName>
    <definedName name="Access_Button" hidden="1">"FIGBUS_FIGBUS_List"</definedName>
    <definedName name="AccessDatabase" hidden="1">"C:\Mis documentos\Julián\Finiquito Jocotán v4.mdb"</definedName>
    <definedName name="Account" localSheetId="6">#REF!</definedName>
    <definedName name="Account">#REF!</definedName>
    <definedName name="acct" localSheetId="6">#REF!</definedName>
    <definedName name="acct">#REF!</definedName>
    <definedName name="Activities" localSheetId="6">'[16]Master Data'!$C$5:$C$29</definedName>
    <definedName name="Activities">'[16]Master Data'!$C$5:$C$29</definedName>
    <definedName name="actu_dfid_funding" localSheetId="6">#REF!</definedName>
    <definedName name="actu_dfid_funding">#REF!</definedName>
    <definedName name="actu_grand_total" localSheetId="6">#REF!</definedName>
    <definedName name="actu_grand_total">#REF!</definedName>
    <definedName name="actu_type" localSheetId="6">#REF!</definedName>
    <definedName name="actu_type">#REF!</definedName>
    <definedName name="Actual" localSheetId="6">('Markets rehabilitation'!PeriodInActual*(#REF!&gt;0))*'Markets rehabilitation'!PeriodInPlan</definedName>
    <definedName name="Actual">(PeriodInActual*(#REF!&gt;0))*PeriodInPlan</definedName>
    <definedName name="ActualBeyond" localSheetId="6">'Markets rehabilitation'!PeriodInActual*(#REF!&gt;0)</definedName>
    <definedName name="ActualBeyond">PeriodInActual*(#REF!&gt;0)</definedName>
    <definedName name="ActuAmt" localSheetId="6">#REF!</definedName>
    <definedName name="ActuAmt">#REF!</definedName>
    <definedName name="ActuT1" localSheetId="6">#REF!</definedName>
    <definedName name="ActuT1">#REF!</definedName>
    <definedName name="ActuT2" localSheetId="6">#REF!</definedName>
    <definedName name="ActuT2">#REF!</definedName>
    <definedName name="ad">'[17]Inventory - Categories'!$K$5:$K$7</definedName>
    <definedName name="ADA" localSheetId="6" hidden="1">{"Yr1",#N/A,FALSE,"Budget Detail";"Yr2",#N/A,FALSE,"Budget Detail";"Yr3",#N/A,FALSE,"Budget Detail";"Yr4",#N/A,FALSE,"Budget Detail";"Yr5",#N/A,FALSE,"Budget Detail";"Total",#N/A,FALSE,"Budget Detail"}</definedName>
    <definedName name="ADA" hidden="1">{"Yr1",#N/A,FALSE,"Budget Detail";"Yr2",#N/A,FALSE,"Budget Detail";"Yr3",#N/A,FALSE,"Budget Detail";"Yr4",#N/A,FALSE,"Budget Detail";"Yr5",#N/A,FALSE,"Budget Detail";"Total",#N/A,FALSE,"Budget Detail"}</definedName>
    <definedName name="Admin">'[18]Range Page'!$A$21</definedName>
    <definedName name="admin2Col">[19]Admin!$E:$E</definedName>
    <definedName name="admin2Start">[19]Admin!$E$1</definedName>
    <definedName name="admin3col">[19]Admin!$J:$J</definedName>
    <definedName name="admin3Start">[19]Admin!$J$1</definedName>
    <definedName name="admin4Col">[19]Admin!$O:$O</definedName>
    <definedName name="admin4Start">[19]Admin!$O$1</definedName>
    <definedName name="admincost">'[20]Range Page'!$A$36</definedName>
    <definedName name="adminfee">'[21]Range Page'!$A$26</definedName>
    <definedName name="administrative" localSheetId="6">#REF!</definedName>
    <definedName name="administrative">#REF!</definedName>
    <definedName name="ADREF">[22]!Table5[[#All],[admin4Name_en2]:[Longitude_x]]</definedName>
    <definedName name="Adresse" localSheetId="6">#REF!</definedName>
    <definedName name="Adresse">#REF!</definedName>
    <definedName name="AFAR_NUTRITION">'[1]TB Criteria'!#REF!</definedName>
    <definedName name="AFAR_PHASE2">'[1]TB Criteria'!#REF!</definedName>
    <definedName name="AFRICA1" localSheetId="6">#REF!</definedName>
    <definedName name="AFRICA1">#REF!</definedName>
    <definedName name="AFS_BE1" localSheetId="6">#REF!</definedName>
    <definedName name="AFS_BE1">#REF!</definedName>
    <definedName name="AFS_BE3" localSheetId="6">#REF!</definedName>
    <definedName name="AFS_BE3">#REF!</definedName>
    <definedName name="AfstoUSD" localSheetId="6">'[23]HALO Budget full'!#REF!</definedName>
    <definedName name="AfstoUSD">'[23]HALO Budget full'!#REF!</definedName>
    <definedName name="Ahmad_Ali_Sattof">[13]info!#REF!</definedName>
    <definedName name="aidmax" localSheetId="6">#REF!</definedName>
    <definedName name="aidmax">#REF!</definedName>
    <definedName name="Alan_Kerins">'[11]TB Criteria'!#REF!</definedName>
    <definedName name="AlHafryia">#REF!</definedName>
    <definedName name="allocationJournal">'[24]Main Payroll'!#REF!</definedName>
    <definedName name="ALLYEARS" localSheetId="6">#REF!</definedName>
    <definedName name="ALLYEARS">#REF!</definedName>
    <definedName name="ALLYEARS_W_TOTAL" localSheetId="6">#REF!</definedName>
    <definedName name="ALLYEARS_W_TOTAL">#REF!</definedName>
    <definedName name="Alt1_Data" localSheetId="6">#REF!</definedName>
    <definedName name="Alt1_Data">#REF!</definedName>
    <definedName name="AMIN" localSheetId="6">#REF!</definedName>
    <definedName name="AMIN">#REF!</definedName>
    <definedName name="Amt1150AS" localSheetId="6">#REF!</definedName>
    <definedName name="Amt1150AS">#REF!</definedName>
    <definedName name="AMT1155AS" localSheetId="6">#REF!</definedName>
    <definedName name="AMT1155AS">#REF!</definedName>
    <definedName name="AMT2340AS" localSheetId="6">#REF!</definedName>
    <definedName name="AMT2340AS">#REF!</definedName>
    <definedName name="Anas_Khaled_Kadro">[13]info!#REF!</definedName>
    <definedName name="ANNUAL_LEAVE">'[25]Annual Leave Allowance'!$A$4:$C$155</definedName>
    <definedName name="answer" localSheetId="6">#REF!</definedName>
    <definedName name="answer">#REF!</definedName>
    <definedName name="answer1" localSheetId="6">#REF!</definedName>
    <definedName name="answer1">#REF!</definedName>
    <definedName name="ANY.XLS" localSheetId="6">#REF!</definedName>
    <definedName name="ANY.XLS">#REF!</definedName>
    <definedName name="AP1_DGO" localSheetId="6">#REF!</definedName>
    <definedName name="AP1_DGO">#REF!</definedName>
    <definedName name="AP1_OF1" localSheetId="6">#REF!</definedName>
    <definedName name="AP1_OF1">#REF!</definedName>
    <definedName name="AP1_OF2" localSheetId="6">#REF!</definedName>
    <definedName name="AP1_OF2">#REF!</definedName>
    <definedName name="AP1_OF3" localSheetId="6">#REF!</definedName>
    <definedName name="AP1_OF3">#REF!</definedName>
    <definedName name="APPLE">'[1]TB Criteria'!#REF!</definedName>
    <definedName name="AS2DocOpenMode" hidden="1">"AS2DocumentEdit"</definedName>
    <definedName name="asd">'[1]TB Criteria'!#REF!</definedName>
    <definedName name="Athanase" localSheetId="6">#REF!</definedName>
    <definedName name="Athanase">#REF!</definedName>
    <definedName name="autre" localSheetId="6" hidden="1">{"Yr1",#N/A,FALSE,"Budget Detail";"Yr2",#N/A,FALSE,"Budget Detail";"Yr3",#N/A,FALSE,"Budget Detail";"Yr4",#N/A,FALSE,"Budget Detail";"Yr5",#N/A,FALSE,"Budget Detail";"Total",#N/A,FALSE,"Budget Detail"}</definedName>
    <definedName name="autre" hidden="1">{"Yr1",#N/A,FALSE,"Budget Detail";"Yr2",#N/A,FALSE,"Budget Detail";"Yr3",#N/A,FALSE,"Budget Detail";"Yr4",#N/A,FALSE,"Budget Detail";"Yr5",#N/A,FALSE,"Budget Detail";"Total",#N/A,FALSE,"Budget Detail"}</definedName>
    <definedName name="autres" localSheetId="6" hidden="1">{"Yr1",#N/A,FALSE,"Budget Detail";"Yr2",#N/A,FALSE,"Budget Detail";"Yr3",#N/A,FALSE,"Budget Detail";"Yr4",#N/A,FALSE,"Budget Detail";"Yr5",#N/A,FALSE,"Budget Detail";"Total",#N/A,FALSE,"Budget Detail"}</definedName>
    <definedName name="autres" hidden="1">{"Yr1",#N/A,FALSE,"Budget Detail";"Yr2",#N/A,FALSE,"Budget Detail";"Yr3",#N/A,FALSE,"Budget Detail";"Yr4",#N/A,FALSE,"Budget Detail";"Yr5",#N/A,FALSE,"Budget Detail";"Total",#N/A,FALSE,"Budget Detail"}</definedName>
    <definedName name="AVERGAGE_SLL_EUR" localSheetId="6">#REF!</definedName>
    <definedName name="AVERGAGE_SLL_EUR">#REF!</definedName>
    <definedName name="avgbizec" localSheetId="6">#REF!</definedName>
    <definedName name="avgbizec">#REF!</definedName>
    <definedName name="avgecbizdckamp" localSheetId="6">#REF!</definedName>
    <definedName name="avgecbizdckamp">#REF!</definedName>
    <definedName name="avgecbizkampdc" localSheetId="6">#REF!</definedName>
    <definedName name="avgecbizkampdc">#REF!</definedName>
    <definedName name="avgstexpattrip" localSheetId="6">#REF!</definedName>
    <definedName name="avgstexpattrip">#REF!</definedName>
    <definedName name="AwardLongName">[26]Options!$C$26</definedName>
    <definedName name="AwardNumber">[27]Options!$C$23</definedName>
    <definedName name="axe" localSheetId="6">#REF!</definedName>
    <definedName name="axe">#REF!</definedName>
    <definedName name="AZ" localSheetId="6" hidden="1">#REF!</definedName>
    <definedName name="AZ" hidden="1">#REF!</definedName>
    <definedName name="Azam_Mohammad_Jumaa_Alhosain">[13]info!#REF!</definedName>
    <definedName name="B" localSheetId="6" hidden="1">{"Yr1",#N/A,FALSE,"Budget Detail";"Yr2",#N/A,FALSE,"Budget Detail";"Yr3",#N/A,FALSE,"Budget Detail";"Yr4",#N/A,FALSE,"Budget Detail";"Yr5",#N/A,FALSE,"Budget Detail";"Total",#N/A,FALSE,"Budget Detail"}</definedName>
    <definedName name="B" hidden="1">{"Yr1",#N/A,FALSE,"Budget Detail";"Yr2",#N/A,FALSE,"Budget Detail";"Yr3",#N/A,FALSE,"Budget Detail";"Yr4",#N/A,FALSE,"Budget Detail";"Yr5",#N/A,FALSE,"Budget Detail";"Total",#N/A,FALSE,"Budget Detail"}</definedName>
    <definedName name="baba" localSheetId="6">#REF!</definedName>
    <definedName name="baba">#REF!</definedName>
    <definedName name="Badria_Mohammad_Jabbor">[13]info!#REF!</definedName>
    <definedName name="BahtExchangeRate" localSheetId="6">#REF!</definedName>
    <definedName name="BahtExchangeRate">#REF!</definedName>
    <definedName name="BANDAID_BORANA">'[1]TB Criteria'!#REF!</definedName>
    <definedName name="BANDAID_BORANO">'[1]TB Criteria'!#REF!</definedName>
    <definedName name="BANDAID_BORENA">'[1]TB Criteria'!#REF!</definedName>
    <definedName name="BANDAID_CAR_ADDIS">'[1]TB Criteria'!#REF!</definedName>
    <definedName name="BANDAID_CAR_NAZARETH">'[1]TB Criteria'!#REF!</definedName>
    <definedName name="BANDAID_CAR_SHASHEMENE">'[1]TB Criteria'!#REF!</definedName>
    <definedName name="BandGradeSalaries" localSheetId="6">#REF!</definedName>
    <definedName name="BandGradeSalaries">#REF!</definedName>
    <definedName name="BANK_ACCS">'[1]TB Criteria'!#REF!</definedName>
    <definedName name="Bank_Charges" localSheetId="6">#REF!</definedName>
    <definedName name="Bank_Charges">#REF!</definedName>
    <definedName name="Bank_fees" localSheetId="6">#REF!</definedName>
    <definedName name="Bank_fees">#REF!</definedName>
    <definedName name="BANK_OF_IRELAND__BORENA">'[1]TB Criteria'!#REF!</definedName>
    <definedName name="BANK_OF_IRELAND_BORENA">'[1]TB Criteria'!#REF!</definedName>
    <definedName name="BANKS">'[1]TB Criteria'!#REF!</definedName>
    <definedName name="base" localSheetId="6">#REF!</definedName>
    <definedName name="base">#REF!</definedName>
    <definedName name="BaseCPR" localSheetId="6">#REF!</definedName>
    <definedName name="BaseCPR">#REF!</definedName>
    <definedName name="BasesalaryTotal" localSheetId="6">#REF!</definedName>
    <definedName name="BasesalaryTotal">#REF!</definedName>
    <definedName name="BASIC" localSheetId="6">#REF!</definedName>
    <definedName name="BASIC">#REF!</definedName>
    <definedName name="bb" localSheetId="6">#REF!</definedName>
    <definedName name="bb">#REF!</definedName>
    <definedName name="BDE" localSheetId="6" hidden="1">{"Yr1",#N/A,FALSE,"Budget Detail";"Yr2",#N/A,FALSE,"Budget Detail";"Yr3",#N/A,FALSE,"Budget Detail";"Yr4",#N/A,FALSE,"Budget Detail";"Yr5",#N/A,FALSE,"Budget Detail";"Total",#N/A,FALSE,"Budget Detail"}</definedName>
    <definedName name="BDE" hidden="1">{"Yr1",#N/A,FALSE,"Budget Detail";"Yr2",#N/A,FALSE,"Budget Detail";"Yr3",#N/A,FALSE,"Budget Detail";"Yr4",#N/A,FALSE,"Budget Detail";"Yr5",#N/A,FALSE,"Budget Detail";"Total",#N/A,FALSE,"Budget Detail"}</definedName>
    <definedName name="béa" localSheetId="6">#REF!</definedName>
    <definedName name="béa">#REF!</definedName>
    <definedName name="ben" localSheetId="6" hidden="1">{"Yr1",#N/A,FALSE,"Budget Detail";"Yr2",#N/A,FALSE,"Budget Detail";"Yr3",#N/A,FALSE,"Budget Detail";"Yr4",#N/A,FALSE,"Budget Detail";"Yr5",#N/A,FALSE,"Budget Detail";"Total",#N/A,FALSE,"Budget Detail"}</definedName>
    <definedName name="ben" hidden="1">{"Yr1",#N/A,FALSE,"Budget Detail";"Yr2",#N/A,FALSE,"Budget Detail";"Yr3",#N/A,FALSE,"Budget Detail";"Yr4",#N/A,FALSE,"Budget Detail";"Yr5",#N/A,FALSE,"Budget Detail";"Total",#N/A,FALSE,"Budget Detail"}</definedName>
    <definedName name="beneficiary_type">[28]Config!$A$5:$A$6</definedName>
    <definedName name="Benefit" localSheetId="6" hidden="1">{#N/A,#N/A,FALSE,"Benefits 01-06"}</definedName>
    <definedName name="Benefit" hidden="1">{#N/A,#N/A,FALSE,"Benefits 01-06"}</definedName>
    <definedName name="benefit2" localSheetId="6" hidden="1">{#N/A,#N/A,FALSE,"Benefits 01-06"}</definedName>
    <definedName name="benefit2" hidden="1">{#N/A,#N/A,FALSE,"Benefits 01-06"}</definedName>
    <definedName name="benefit3" localSheetId="6" hidden="1">{#N/A,#N/A,FALSE,"Benefits 01-06"}</definedName>
    <definedName name="benefit3" hidden="1">{#N/A,#N/A,FALSE,"Benefits 01-06"}</definedName>
    <definedName name="benefits" localSheetId="6" hidden="1">{#N/A,#N/A,FALSE,"Benefits 01-06"}</definedName>
    <definedName name="benefits" hidden="1">{#N/A,#N/A,FALSE,"Benefits 01-06"}</definedName>
    <definedName name="benefits1" localSheetId="6" hidden="1">{#N/A,#N/A,FALSE,"Benefits 01-06"}</definedName>
    <definedName name="benefits1" hidden="1">{#N/A,#N/A,FALSE,"Benefits 01-06"}</definedName>
    <definedName name="bgov" localSheetId="6">#REF!</definedName>
    <definedName name="bgov">#REF!</definedName>
    <definedName name="bhut" localSheetId="6" hidden="1">#REF!</definedName>
    <definedName name="bhut" hidden="1">#REF!</definedName>
    <definedName name="BillingSchedule" localSheetId="6">#REF!</definedName>
    <definedName name="BillingSchedule">#REF!</definedName>
    <definedName name="BISHOPS">'[1]TB Criteria'!#REF!</definedName>
    <definedName name="bizdckamrt" localSheetId="6">#REF!</definedName>
    <definedName name="bizdckamrt">#REF!</definedName>
    <definedName name="bizkamdcrt" localSheetId="6">#REF!</definedName>
    <definedName name="bizkamdcrt">#REF!</definedName>
    <definedName name="bkpr" localSheetId="6">#REF!</definedName>
    <definedName name="bkpr">#REF!</definedName>
    <definedName name="bkpr1" localSheetId="6">#REF!</definedName>
    <definedName name="bkpr1">#REF!</definedName>
    <definedName name="bkpr2" localSheetId="6">#REF!</definedName>
    <definedName name="bkpr2">#REF!</definedName>
    <definedName name="BLC" localSheetId="6">#REF!</definedName>
    <definedName name="BLC">#REF!</definedName>
    <definedName name="borehole" localSheetId="6" hidden="1">{"Yr1",#N/A,FALSE,"Budget Detail";"Yr2",#N/A,FALSE,"Budget Detail";"Yr3",#N/A,FALSE,"Budget Detail";"Yr4",#N/A,FALSE,"Budget Detail";"Yr5",#N/A,FALSE,"Budget Detail";"Total",#N/A,FALSE,"Budget Detail"}</definedName>
    <definedName name="borehole" hidden="1">{"Yr1",#N/A,FALSE,"Budget Detail";"Yr2",#N/A,FALSE,"Budget Detail";"Yr3",#N/A,FALSE,"Budget Detail";"Yr4",#N/A,FALSE,"Budget Detail";"Yr5",#N/A,FALSE,"Budget Detail";"Total",#N/A,FALSE,"Budget Detail"}</definedName>
    <definedName name="Borhan_Esmael_Alhosain">[13]info!#REF!</definedName>
    <definedName name="BorneInf">'[29]Taxes scale'!$A$1:$A$12</definedName>
    <definedName name="BorneSup">'[29]Taxes scale'!$B$1:$B$12</definedName>
    <definedName name="Both">'[30]Detail Pact'!#REF!</definedName>
    <definedName name="BPRMBKKFOCA" localSheetId="6">#REF!</definedName>
    <definedName name="BPRMBKKFOCA">#REF!</definedName>
    <definedName name="BPRMMHSFOCA" localSheetId="6">#REF!</definedName>
    <definedName name="BPRMMHSFOCA">#REF!</definedName>
    <definedName name="BPRMROCAMOCA" localSheetId="6">#REF!</definedName>
    <definedName name="BPRMROCAMOCA">#REF!</definedName>
    <definedName name="BudCal">[31]Bud!$A$1:$B$112,[31]Bud!$R$1:$AD$112</definedName>
    <definedName name="budget" localSheetId="6">OFFSET(#REF!,0,0,#REF!,1)</definedName>
    <definedName name="budget">OFFSET(#REF!,0,0,#REF!,1)</definedName>
    <definedName name="Budget_Description">'[32]Standard Codes'!$F$3:$F$73</definedName>
    <definedName name="Budget_line">'[32]Standard Codes'!$F$3:$F$81</definedName>
    <definedName name="budget1" localSheetId="6">#REF!</definedName>
    <definedName name="budget1">#REF!</definedName>
    <definedName name="BudgetError" localSheetId="6">OFFSET(#REF!,0,0,#REF!,1)</definedName>
    <definedName name="BudgetError">OFFSET(#REF!,0,0,#REF!,1)</definedName>
    <definedName name="BudgetGrandTotal">'[30]Summary Pact'!$I$35</definedName>
    <definedName name="BudgetOHDirect">'[30]Summary Pact'!#REF!</definedName>
    <definedName name="BudgetOHInstitute">'[30]Summary Pact'!#REF!</definedName>
    <definedName name="BudgetOHSubs">'[30]Summary Pact'!#REF!</definedName>
    <definedName name="BudgetOHTotal">'[30]Summary Pact'!#REF!</definedName>
    <definedName name="BX" localSheetId="6">[33]Master!$C$6</definedName>
    <definedName name="BX">[33]Master!$C$6</definedName>
    <definedName name="CAM_CC" localSheetId="6">'[34]CAM Tables'!$C$139:$Y$147</definedName>
    <definedName name="CAM_CC">'[34]CAM Tables'!$C$139:$Y$147</definedName>
    <definedName name="CAMBudget" localSheetId="6">'[34]CAM Tables'!$C$107:$E$118</definedName>
    <definedName name="CAMBudget">'[34]CAM Tables'!$C$107:$E$118</definedName>
    <definedName name="CAMDEAs" localSheetId="6">[34]Lookups!$B$10:$B$16</definedName>
    <definedName name="CAMDEAs">[34]Lookups!$B$10:$B$16</definedName>
    <definedName name="Camp_DD_Admin4">[35]!CCCM_Camps[Admin4]</definedName>
    <definedName name="Camp_DD_BR">[35]!CCCM_Camps[Site_Name]</definedName>
    <definedName name="CAMTABLE_TP_COSTC" localSheetId="6">'[34]CAM Tables'!$C$81:$D$88</definedName>
    <definedName name="CAMTABLE_TP_COSTC">'[34]CAM Tables'!$C$81:$D$88</definedName>
    <definedName name="CAMTABLE_WP_COSTC" localSheetId="6">'[34]CAM Tables'!$C$55:$D$62</definedName>
    <definedName name="CAMTABLE_WP_COSTC">'[34]CAM Tables'!$C$55:$D$62</definedName>
    <definedName name="CAMTABLE_WP_SOF" localSheetId="6">'[34]CAM Tables'!$C$17:$D$35</definedName>
    <definedName name="CAMTABLE_WP_SOF">'[34]CAM Tables'!$C$17:$D$35</definedName>
    <definedName name="Capacity_Building" localSheetId="6">#REF!</definedName>
    <definedName name="Capacity_Building">#REF!</definedName>
    <definedName name="Cash_Books" localSheetId="6">#REF!</definedName>
    <definedName name="Cash_Books">#REF!</definedName>
    <definedName name="Cash_Transfer">'[1]TB Criteria'!#REF!</definedName>
    <definedName name="CASHBOOK" localSheetId="6">#REF!</definedName>
    <definedName name="CASHBOOK">#REF!</definedName>
    <definedName name="Categories">'[36]Inventory - Categories'!$B$2:$B$9</definedName>
    <definedName name="Category">'[37]Donor and Category Codes'!$G$77:$G$94</definedName>
    <definedName name="cats" localSheetId="6">#REF!</definedName>
    <definedName name="cats">#REF!</definedName>
    <definedName name="catshort" localSheetId="6">#REF!</definedName>
    <definedName name="catshort">#REF!</definedName>
    <definedName name="Catsnew" localSheetId="6">#REF!</definedName>
    <definedName name="Catsnew">#REF!</definedName>
    <definedName name="CC" localSheetId="6">#REF!</definedName>
    <definedName name="CC">#REF!</definedName>
    <definedName name="CC_Hours" localSheetId="6">'[34]FO Premises Data'!$C$22:$E$26</definedName>
    <definedName name="CC_Hours">'[34]FO Premises Data'!$C$22:$E$26</definedName>
    <definedName name="CC_Premises" localSheetId="6">'[34]FO Premises Data'!$C$38:$E$42</definedName>
    <definedName name="CC_Premises">'[34]FO Premises Data'!$C$38:$E$42</definedName>
    <definedName name="Ccount">'[38]TB Criteria'!#REF!</definedName>
    <definedName name="Cement">'[39]6. DIKs'!#REF!</definedName>
    <definedName name="Cend" localSheetId="6">#REF!</definedName>
    <definedName name="Cend">#REF!</definedName>
    <definedName name="CEP" localSheetId="6">#REF!</definedName>
    <definedName name="CEP">#REF!</definedName>
    <definedName name="check" localSheetId="6">#REF!</definedName>
    <definedName name="check">#REF!</definedName>
    <definedName name="check1" localSheetId="6">#REF!</definedName>
    <definedName name="check1">#REF!</definedName>
    <definedName name="CHF_DD6_Darfur_Nutrition">'[40]TB Criteria'!#REF!</definedName>
    <definedName name="CHF_DD7_Darfur_Nutrition_2015_2016">'[40]TB Criteria'!#REF!</definedName>
    <definedName name="CHF_DF6_Darfur_Health">'[40]TB Criteria'!#REF!</definedName>
    <definedName name="CHF_DF7_Darfur_Health_2015_2016">'[40]TB Criteria'!#REF!</definedName>
    <definedName name="CHF_DN1_WASH_Education">'[40]TB Criteria'!#REF!</definedName>
    <definedName name="CHF_DP6_Darfur_Protection">'[40]TB Criteria'!#REF!</definedName>
    <definedName name="CHF_DP7_Darfur_Protection_2015_2016">'[40]TB Criteria'!#REF!</definedName>
    <definedName name="CHF_DW6_Darfur_Wash">'[40]TB Criteria'!#REF!</definedName>
    <definedName name="Christian" localSheetId="6">#REF!</definedName>
    <definedName name="Christian">#REF!</definedName>
    <definedName name="ci" localSheetId="6">#REF!</definedName>
    <definedName name="ci">#REF!</definedName>
    <definedName name="CIDA_REFELECT_KEREYOU">'[1]TB Criteria'!#REF!</definedName>
    <definedName name="CIDA_REFLECT_BORENA">'[1]TB Criteria'!#REF!</definedName>
    <definedName name="CIDA_REFLECT_KEREYOU">'[1]TB Criteria'!#REF!</definedName>
    <definedName name="Classification">[41]!Table2[Classification]</definedName>
    <definedName name="Clinic_Income" localSheetId="6">#REF!</definedName>
    <definedName name="Clinic_Income">#REF!</definedName>
    <definedName name="Clinic_Income_Payments" localSheetId="6">#REF!</definedName>
    <definedName name="Clinic_Income_Payments">#REF!</definedName>
    <definedName name="Clinic_Income_Receipts" localSheetId="6">#REF!</definedName>
    <definedName name="Clinic_Income_Receipts">#REF!</definedName>
    <definedName name="Clinic_Transfer">'[15]TB Criteria'!#REF!</definedName>
    <definedName name="COA_Map">'[42]GL Map - P&amp;L'!$A$1:$G$92</definedName>
    <definedName name="CODE" localSheetId="6">#REF!</definedName>
    <definedName name="CODE">#REF!</definedName>
    <definedName name="CodeValue">[43]Options!$C$61</definedName>
    <definedName name="cola1" localSheetId="6">#REF!</definedName>
    <definedName name="cola1">#REF!</definedName>
    <definedName name="cola2" localSheetId="6">#REF!</definedName>
    <definedName name="cola2">#REF!</definedName>
    <definedName name="Comic_Relief_CAR">'[11]TB Criteria'!#REF!</definedName>
    <definedName name="COMIC_RELIEF_CAR_ADDIS_ABABA">'[1]TB Criteria'!#REF!</definedName>
    <definedName name="COMM" localSheetId="6">{#N/A,#N/A,FALSE,"Benefits 01-06"}</definedName>
    <definedName name="COMM">{#N/A,#N/A,FALSE,"Benefits 01-06"}</definedName>
    <definedName name="Commitments" localSheetId="6" hidden="1">{#N/A,#N/A,FALSE,"Benefits 01-06"}</definedName>
    <definedName name="Commitments" hidden="1">{#N/A,#N/A,FALSE,"Benefits 01-06"}</definedName>
    <definedName name="commspecsal" localSheetId="6">#REF!</definedName>
    <definedName name="commspecsal">#REF!</definedName>
    <definedName name="COMP" localSheetId="6">#REF!</definedName>
    <definedName name="COMP">#REF!</definedName>
    <definedName name="Comp_SUM_alt1" localSheetId="6">#REF!</definedName>
    <definedName name="Comp_SUM_alt1">#REF!</definedName>
    <definedName name="Comp_sum_alt2" localSheetId="6">#REF!</definedName>
    <definedName name="Comp_sum_alt2">#REF!</definedName>
    <definedName name="Comp_sum_alt3" localSheetId="6">#REF!</definedName>
    <definedName name="Comp_sum_alt3">#REF!</definedName>
    <definedName name="company" localSheetId="6">#REF!</definedName>
    <definedName name="company">#REF!</definedName>
    <definedName name="Completed" localSheetId="6">#REF!</definedName>
    <definedName name="Completed">#REF!</definedName>
    <definedName name="Component" localSheetId="6">#REF!</definedName>
    <definedName name="Component">#REF!</definedName>
    <definedName name="COMSO" localSheetId="6" hidden="1">{#N/A,#N/A,FALSE,"Proposal"}</definedName>
    <definedName name="COMSO" hidden="1">{#N/A,#N/A,FALSE,"Proposal"}</definedName>
    <definedName name="comspec" localSheetId="6">#REF!</definedName>
    <definedName name="comspec">#REF!</definedName>
    <definedName name="COND">'[44]Dropdown Lists'!$A$1:$A$6</definedName>
    <definedName name="Condition" localSheetId="6">#REF!</definedName>
    <definedName name="Condition">#REF!</definedName>
    <definedName name="ConditionofAssets">'[45]Inventory - Categories'!$L$5:$L$10</definedName>
    <definedName name="ConRates" localSheetId="6">#REF!</definedName>
    <definedName name="ConRates">#REF!</definedName>
    <definedName name="Contract">[46]Criteria!$C$2:$C$4</definedName>
    <definedName name="Contract_value" localSheetId="6">'[23]HALO Budget full'!#REF!</definedName>
    <definedName name="Contract_value">'[23]HALO Budget full'!#REF!</definedName>
    <definedName name="contracts" localSheetId="6">#REF!</definedName>
    <definedName name="contracts">#REF!</definedName>
    <definedName name="contractsal" localSheetId="6">#REF!</definedName>
    <definedName name="contractsal">#REF!</definedName>
    <definedName name="Conversion" localSheetId="6">OFFSET(#REF!,0,0,#REF!,1)</definedName>
    <definedName name="Conversion">OFFSET(#REF!,0,0,#REF!,1)</definedName>
    <definedName name="cop" localSheetId="6">#REF!</definedName>
    <definedName name="cop">#REF!</definedName>
    <definedName name="CORDAID_HIV">'[11]TB Criteria'!#REF!</definedName>
    <definedName name="Cost_Category" localSheetId="6">#REF!</definedName>
    <definedName name="Cost_Category">#REF!</definedName>
    <definedName name="Cost_Category2">[47]Definitions!$F$3:$F$15</definedName>
    <definedName name="cost_type">[28]Config!$A$1:$A$3</definedName>
    <definedName name="COSTC" localSheetId="6">[34]CostC!$D$20:$H$23</definedName>
    <definedName name="COSTC">[34]CostC!$D$20:$H$23</definedName>
    <definedName name="COSTC_LIST">[48]!Table4[[#All],[Please Select Cost Centre from The Dropdown]]</definedName>
    <definedName name="CostCategory">[49]List!$C$2:$C$6</definedName>
    <definedName name="COSTCLIST" localSheetId="6">[34]CostC!$D$20:$D$23</definedName>
    <definedName name="COSTCLIST">[34]CostC!$D$20:$D$23</definedName>
    <definedName name="COSTHUBCODE" localSheetId="6">[34]CostHub!$C$12:$C$13</definedName>
    <definedName name="COSTHUBCODE">[34]CostHub!$C$12:$C$13</definedName>
    <definedName name="CountryCode">[50]Detail!$A$5</definedName>
    <definedName name="CountryCompany" localSheetId="6">#REF!</definedName>
    <definedName name="CountryCompany">#REF!</definedName>
    <definedName name="CPA_Rate">'[51]Detailed_FHI 360'!$C$3</definedName>
    <definedName name="CPFF" localSheetId="6">#REF!</definedName>
    <definedName name="CPFF">#REF!</definedName>
    <definedName name="CPRBase" localSheetId="6">#REF!</definedName>
    <definedName name="CPRBase">#REF!</definedName>
    <definedName name="CPRCumulee">'[29]Taxes scale'!$F$1:$F$12</definedName>
    <definedName name="CPRRate">'[29]Reference numbers'!$B$11</definedName>
    <definedName name="CPRTotal" localSheetId="6">#REF!</definedName>
    <definedName name="CPRTotal">#REF!</definedName>
    <definedName name="_xlnm.Criteria" localSheetId="6">#REF!</definedName>
    <definedName name="_xlnm.Criteria">#REF!</definedName>
    <definedName name="Cstart" localSheetId="6">#REF!</definedName>
    <definedName name="Cstart">#REF!</definedName>
    <definedName name="ctrylookup" localSheetId="6">[52]GetDescription!$A$2:$B$388</definedName>
    <definedName name="ctrylookup">[52]GetDescription!$A$2:$B$388</definedName>
    <definedName name="CurA" localSheetId="6">#REF!</definedName>
    <definedName name="CurA">#REF!</definedName>
    <definedName name="CurB" localSheetId="6">#REF!</definedName>
    <definedName name="CurB">#REF!</definedName>
    <definedName name="CurC" localSheetId="6">#REF!</definedName>
    <definedName name="CurC">#REF!</definedName>
    <definedName name="Currency" localSheetId="6">#REF!</definedName>
    <definedName name="Currency">#REF!</definedName>
    <definedName name="cx" localSheetId="6">#REF!</definedName>
    <definedName name="cx">#REF!</definedName>
    <definedName name="d" localSheetId="6">{"Yr1",#N/A,FALSE,"Budget Detail";"Yr2",#N/A,FALSE,"Budget Detail";"Yr3",#N/A,FALSE,"Budget Detail";"Yr4",#N/A,FALSE,"Budget Detail";"Yr5",#N/A,FALSE,"Budget Detail";"Total",#N/A,FALSE,"Budget Detail"}</definedName>
    <definedName name="d">{"Yr1",#N/A,FALSE,"Budget Detail";"Yr2",#N/A,FALSE,"Budget Detail";"Yr3",#N/A,FALSE,"Budget Detail";"Yr4",#N/A,FALSE,"Budget Detail";"Yr5",#N/A,FALSE,"Budget Detail";"Total",#N/A,FALSE,"Budget Detail"}</definedName>
    <definedName name="dangerkamp" localSheetId="6">#REF!</definedName>
    <definedName name="dangerkamp">#REF!</definedName>
    <definedName name="dangeroth" localSheetId="6">#REF!</definedName>
    <definedName name="dangeroth">#REF!</definedName>
    <definedName name="dangerpay" localSheetId="6">#REF!</definedName>
    <definedName name="dangerpay">#REF!</definedName>
    <definedName name="dangerpay.researcher" localSheetId="6">#REF!</definedName>
    <definedName name="dangerpay.researcher">#REF!</definedName>
    <definedName name="Darfur_Central_Overhead_KHD">'[40]TB Criteria'!#REF!</definedName>
    <definedName name="DATA" localSheetId="6">#REF!</definedName>
    <definedName name="DATA">#REF!</definedName>
    <definedName name="Data.Dump" hidden="1">OFFSET([53]!Data.Top.Left,1,0)</definedName>
    <definedName name="_xlnm.Database" localSheetId="6">#REF!</definedName>
    <definedName name="_xlnm.Database">#REF!</definedName>
    <definedName name="Database.File" localSheetId="6" hidden="1">#REF!</definedName>
    <definedName name="Database.File" hidden="1">#REF!</definedName>
    <definedName name="Database1" localSheetId="6">#REF!</definedName>
    <definedName name="Database1">#REF!</definedName>
    <definedName name="datacongé" localSheetId="6">#REF!</definedName>
    <definedName name="datacongé">#REF!</definedName>
    <definedName name="days" localSheetId="6">#REF!</definedName>
    <definedName name="days">#REF!</definedName>
    <definedName name="db" localSheetId="6" hidden="1">{"Yr1",#N/A,FALSE,"Budget Detail";"Yr2",#N/A,FALSE,"Budget Detail";"Yr3",#N/A,FALSE,"Budget Detail";"Yr4",#N/A,FALSE,"Budget Detail";"Yr5",#N/A,FALSE,"Budget Detail";"Total",#N/A,FALSE,"Budget Detail"}</definedName>
    <definedName name="db" hidden="1">{"Yr1",#N/A,FALSE,"Budget Detail";"Yr2",#N/A,FALSE,"Budget Detail";"Yr3",#N/A,FALSE,"Budget Detail";"Yr4",#N/A,FALSE,"Budget Detail";"Yr5",#N/A,FALSE,"Budget Detail";"Total",#N/A,FALSE,"Budget Detail"}</definedName>
    <definedName name="dba" localSheetId="6">#REF!</definedName>
    <definedName name="dba">#REF!</definedName>
    <definedName name="DCI_3">[5]Accounts!#REF!</definedName>
    <definedName name="DCI3_Kassala" localSheetId="6">#REF!</definedName>
    <definedName name="DCI3_Kassala">#REF!</definedName>
    <definedName name="dd">'[1]TB Criteria'!#REF!</definedName>
    <definedName name="DE1_DCI" localSheetId="6">#REF!</definedName>
    <definedName name="DE1_DCI">#REF!</definedName>
    <definedName name="DE1_DF1" localSheetId="6">#REF!</definedName>
    <definedName name="DE1_DF1">#REF!</definedName>
    <definedName name="DE1_DF2" localSheetId="6">#REF!</definedName>
    <definedName name="DE1_DF2">#REF!</definedName>
    <definedName name="DE1_DF3" localSheetId="6">#REF!</definedName>
    <definedName name="DE1_DF3">#REF!</definedName>
    <definedName name="DE1_DGO" localSheetId="6">#REF!</definedName>
    <definedName name="DE1_DGO">#REF!</definedName>
    <definedName name="DE1_EC1" localSheetId="6">#REF!</definedName>
    <definedName name="DE1_EC1">#REF!</definedName>
    <definedName name="DE1_EC2" localSheetId="6">#REF!</definedName>
    <definedName name="DE1_EC2">#REF!</definedName>
    <definedName name="DE1_EC3" localSheetId="6">#REF!</definedName>
    <definedName name="DE1_EC3">#REF!</definedName>
    <definedName name="DE2_DC2" localSheetId="6">#REF!</definedName>
    <definedName name="DE2_DC2">#REF!</definedName>
    <definedName name="DE2_DCI" localSheetId="6">#REF!</definedName>
    <definedName name="DE2_DCI">#REF!</definedName>
    <definedName name="DE2_DGO" localSheetId="6">#REF!</definedName>
    <definedName name="DE2_DGO">#REF!</definedName>
    <definedName name="DE2_OF1" localSheetId="6">#REF!</definedName>
    <definedName name="DE2_OF1">#REF!</definedName>
    <definedName name="DE2_OF2" localSheetId="6">#REF!</definedName>
    <definedName name="DE2_OF2">#REF!</definedName>
    <definedName name="DE2_OF3" localSheetId="6">#REF!</definedName>
    <definedName name="DE2_OF3">#REF!</definedName>
    <definedName name="DE2_OF4" localSheetId="6">#REF!</definedName>
    <definedName name="DE2_OF4">#REF!</definedName>
    <definedName name="DE2_OF5" localSheetId="6">#REF!</definedName>
    <definedName name="DE2_OF5">#REF!</definedName>
    <definedName name="DE3_DF1" localSheetId="6">#REF!</definedName>
    <definedName name="DE3_DF1">#REF!</definedName>
    <definedName name="DE3_DF2" localSheetId="6">#REF!</definedName>
    <definedName name="DE3_DF2">#REF!</definedName>
    <definedName name="DE3_DGO" localSheetId="6">#REF!</definedName>
    <definedName name="DE3_DGO">#REF!</definedName>
    <definedName name="DE3_EC1" localSheetId="6">#REF!</definedName>
    <definedName name="DE3_EC1">#REF!</definedName>
    <definedName name="DE3_EC2" localSheetId="6">#REF!</definedName>
    <definedName name="DE3_EC2">#REF!</definedName>
    <definedName name="DE3_EC3" localSheetId="6">#REF!</definedName>
    <definedName name="DE3_EC3">#REF!</definedName>
    <definedName name="Dech_Care">'[15]TB Criteria'!#REF!</definedName>
    <definedName name="dede" localSheetId="6">#REF!</definedName>
    <definedName name="dede">#REF!</definedName>
    <definedName name="DEF" localSheetId="6" hidden="1">{"Yr1",#N/A,FALSE,"Budget Detail";"Yr2",#N/A,FALSE,"Budget Detail";"Yr3",#N/A,FALSE,"Budget Detail";"Yr4",#N/A,FALSE,"Budget Detail";"Yr5",#N/A,FALSE,"Budget Detail";"Total",#N/A,FALSE,"Budget Detail"}</definedName>
    <definedName name="DEF" hidden="1">{"Yr1",#N/A,FALSE,"Budget Detail";"Yr2",#N/A,FALSE,"Budget Detail";"Yr3",#N/A,FALSE,"Budget Detail";"Yr4",#N/A,FALSE,"Budget Detail";"Yr5",#N/A,FALSE,"Budget Detail";"Total",#N/A,FALSE,"Budget Detail"}</definedName>
    <definedName name="Deliverables" localSheetId="6">'[54]Information Sheet'!$E$59:$E$60</definedName>
    <definedName name="Deliverables">'[54]Information Sheet'!$E$59:$E$60</definedName>
    <definedName name="Delivery_Quarter">'[32]Standard Codes'!$K$9:$K$14</definedName>
    <definedName name="Delphine" localSheetId="6">#REF!</definedName>
    <definedName name="Delphine">#REF!</definedName>
    <definedName name="dem">2</definedName>
    <definedName name="DEPT">[50]Detail!$A$4</definedName>
    <definedName name="Dept_Code" localSheetId="6">#REF!</definedName>
    <definedName name="Dept_Code">#REF!</definedName>
    <definedName name="Dept_Name">[55]Options!$C$26</definedName>
    <definedName name="DeptCode">[56]Options!$C$39</definedName>
    <definedName name="der">'[17]Inventory - Categories'!$L$5:$L$10</definedName>
    <definedName name="Detail_Tab">'[30]Detail Pact'!$B$23:$AC$513</definedName>
    <definedName name="DFID_Abyei_Emergency">'[8]TB Criteria'!#REF!</definedName>
    <definedName name="DfID_BSF_Sobat_JUBA">'[6]TB Criteria'!#REF!</definedName>
    <definedName name="DfID_BSF_Sobat_LOKI">'[6]TB Criteria'!#REF!</definedName>
    <definedName name="DfID_BSF_Sobat_NAIROBI">'[6]TB Criteria'!#REF!</definedName>
    <definedName name="DfID_BSF_Sobat_Twic">'[57]TB Criteria'!#REF!</definedName>
    <definedName name="DFID_BUDGET" localSheetId="6">#REF!</definedName>
    <definedName name="DFID_BUDGET">#REF!</definedName>
    <definedName name="DFID_N_Darfur_to_Mar06" localSheetId="6">#REF!</definedName>
    <definedName name="DFID_N_Darfur_to_Mar06">#REF!</definedName>
    <definedName name="DFID_REFLECT_Y2">'[15]TB Criteria'!#REF!</definedName>
    <definedName name="DI" localSheetId="6">#REF!</definedName>
    <definedName name="DI">#REF!</definedName>
    <definedName name="DI1_MP1" localSheetId="6">#REF!</definedName>
    <definedName name="DI1_MP1">#REF!</definedName>
    <definedName name="DIFD_HA_Abeyi" localSheetId="6">#REF!</definedName>
    <definedName name="DIFD_HA_Abeyi">#REF!</definedName>
    <definedName name="DIFD_HA_Darfur" localSheetId="6">#REF!</definedName>
    <definedName name="DIFD_HA_Darfur">#REF!</definedName>
    <definedName name="DIFD_HA_Kassala" localSheetId="6">#REF!</definedName>
    <definedName name="DIFD_HA_Kassala">#REF!</definedName>
    <definedName name="DIFD_HA_Khartoum" localSheetId="6">#REF!</definedName>
    <definedName name="DIFD_HA_Khartoum">#REF!</definedName>
    <definedName name="DIFD_HA_Malakal" localSheetId="6">#REF!</definedName>
    <definedName name="DIFD_HA_Malakal">#REF!</definedName>
    <definedName name="DIFD_REFLECT_Y2" localSheetId="6">#REF!</definedName>
    <definedName name="DIFD_REFLECT_Y2">#REF!</definedName>
    <definedName name="DIFID_REFLECT" localSheetId="6">#REF!</definedName>
    <definedName name="DIFID_REFLECT">#REF!</definedName>
    <definedName name="DIK">'[45]Inventory - Categories'!$M$5:$M$6</definedName>
    <definedName name="DIK_Type">"Food"</definedName>
    <definedName name="dir" localSheetId="6">#REF!</definedName>
    <definedName name="dir">#REF!</definedName>
    <definedName name="dirsal" localSheetId="6">#REF!</definedName>
    <definedName name="dirsal">#REF!</definedName>
    <definedName name="DISA_NG" localSheetId="6">#REF!</definedName>
    <definedName name="DISA_NG">#REF!</definedName>
    <definedName name="DISCOUNTRATES" localSheetId="6">#REF!</definedName>
    <definedName name="DISCOUNTRATES">#REF!</definedName>
    <definedName name="Disease_Component" localSheetId="6">#REF!</definedName>
    <definedName name="Disease_Component">#REF!</definedName>
    <definedName name="Disease_Components" localSheetId="6">#REF!</definedName>
    <definedName name="Disease_Components">#REF!</definedName>
    <definedName name="Disposal">'[58]Inventory - Categories'!$J$5:$J$9</definedName>
    <definedName name="DM" localSheetId="6">#REF!</definedName>
    <definedName name="DM">#REF!</definedName>
    <definedName name="DME_BeforeCloseCompleted_NRC_20579_2_.xls" hidden="1">"False"</definedName>
    <definedName name="DME_BeforeCloseCompleted_NRC_58752_4_.xls" hidden="1">"False"</definedName>
    <definedName name="DME_BeforeCloseCompleted_NRC_70357.xls" hidden="1">"False"</definedName>
    <definedName name="DME_Dirty" hidden="1">"True"</definedName>
    <definedName name="DME_Dirty_NRC_20579_2_.xls" hidden="1">"True"</definedName>
    <definedName name="DME_Dirty_NRC_58752_4_.xls" hidden="1">"True"</definedName>
    <definedName name="DME_Dirty_NRC_70357.xls" hidden="1">"False"</definedName>
    <definedName name="DME_DocumentFlags" hidden="1">"1"</definedName>
    <definedName name="DME_DocumentFlags_NRC_20579_2_.xls" hidden="1">"1"</definedName>
    <definedName name="DME_DocumentFlags_NRC_58752_4_.xls" hidden="1">"1"</definedName>
    <definedName name="DME_DocumentFlags_NRC_70357.xls" hidden="1">"1"</definedName>
    <definedName name="DME_DocumentID" hidden="1">"::ODMA\DME-MSE\NRC-58752"</definedName>
    <definedName name="DME_DocumentID_NRC_20579_2_.xls" hidden="1">"::ODMA\DME-MSE\NRC-20579"</definedName>
    <definedName name="DME_DocumentID_NRC_58752_4_.xls" hidden="1">"::ODMA\DME-MSE\NRC-58752"</definedName>
    <definedName name="DME_DocumentID_NRC_70357.xls" hidden="1">"::ODMA\DME-MSE\NRC-70357"</definedName>
    <definedName name="DME_DocumentOpened" hidden="1">"True"</definedName>
    <definedName name="DME_DocumentOpened_NRC_20579_2_.xls" hidden="1">"True"</definedName>
    <definedName name="DME_DocumentOpened_NRC_58752_4_.xls" hidden="1">"True"</definedName>
    <definedName name="DME_DocumentOpened_NRC_70357.xls" hidden="1">"True"</definedName>
    <definedName name="DME_DocumentTitle" hidden="1">"NRC-58752 - P-info Budgeting Template ECHO"</definedName>
    <definedName name="DME_DocumentTitle_NRC_20579_2_.xls" hidden="1">"NRC-20579 - P-info Budgeting Template"</definedName>
    <definedName name="DME_DocumentTitle_NRC_58752_4_.xls" hidden="1">"NRC-58752 - P-info Budgeting Template ECHO"</definedName>
    <definedName name="DME_DocumentTitle_NRC_70357.xls" hidden="1">"NRC-70357 - NRC Time Sheet Template"</definedName>
    <definedName name="DME_LocalFile" hidden="1">"False"</definedName>
    <definedName name="DME_LocalFile_NRC_20579_2_.xls" hidden="1">"False"</definedName>
    <definedName name="DME_LocalFile_NRC_58752_4_.xls" hidden="1">"False"</definedName>
    <definedName name="DME_LocalFile_NRC_70357.xls" hidden="1">"False"</definedName>
    <definedName name="DME_NextWindowNumber" hidden="1">"2"</definedName>
    <definedName name="DME_NextWindowNumber_NRC_20579_2_.xls" hidden="1">"2"</definedName>
    <definedName name="DME_NextWindowNumber_NRC_58752_4_.xls" hidden="1">"2"</definedName>
    <definedName name="DME_NextWindowNumber_NRC_70357.xls" hidden="1">"2"</definedName>
    <definedName name="DMEHoms" hidden="1">"Falsch"</definedName>
    <definedName name="DMM" localSheetId="6">#REF!</definedName>
    <definedName name="DMM">#REF!</definedName>
    <definedName name="DollarLC">'[20]Range Page'!$A$43</definedName>
    <definedName name="DollartoAUD" localSheetId="6">'[23]HALO Budget full'!#REF!</definedName>
    <definedName name="DollartoAUD">'[23]HALO Budget full'!#REF!</definedName>
    <definedName name="dollartoeurorate" localSheetId="6">'[23]HALO Budget full'!#REF!</definedName>
    <definedName name="dollartoeurorate">'[23]HALO Budget full'!#REF!</definedName>
    <definedName name="Doner" localSheetId="6">#REF!</definedName>
    <definedName name="Doner">#REF!</definedName>
    <definedName name="Donor">'[32]Standard Codes'!$K$3:$K$5</definedName>
    <definedName name="Donorcurrency" localSheetId="6">'[54]Information Sheet'!$E$21:$E$32</definedName>
    <definedName name="Donorcurrency">'[54]Information Sheet'!$E$21:$E$32</definedName>
    <definedName name="Donorreq" localSheetId="6">'[54]Information Sheet'!$E$35:$E$36</definedName>
    <definedName name="Donorreq">'[54]Information Sheet'!$E$35:$E$36</definedName>
    <definedName name="DonorTypes" localSheetId="6">'[54]Information Sheet'!$B$5:$B$15</definedName>
    <definedName name="DonorTypes">'[54]Information Sheet'!$B$5:$B$15</definedName>
    <definedName name="dora" localSheetId="6">#REF!</definedName>
    <definedName name="dora">#REF!</definedName>
    <definedName name="DPK_MTLS" localSheetId="6">#REF!</definedName>
    <definedName name="DPK_MTLS">#REF!</definedName>
    <definedName name="DPK_TCN_CCN" localSheetId="6">#REF!</definedName>
    <definedName name="DPK_TCN_CCN">#REF!</definedName>
    <definedName name="dr">'[17]Inventory - Categories'!$J$5:$J$9</definedName>
    <definedName name="driver" localSheetId="6">#REF!</definedName>
    <definedName name="driver">#REF!</definedName>
    <definedName name="driver1" localSheetId="6">#REF!</definedName>
    <definedName name="driver1">#REF!</definedName>
    <definedName name="driver2" localSheetId="6">#REF!</definedName>
    <definedName name="driver2">#REF!</definedName>
    <definedName name="driver3" localSheetId="6">#REF!</definedName>
    <definedName name="driver3">#REF!</definedName>
    <definedName name="driver4" localSheetId="6">#REF!</definedName>
    <definedName name="driver4">#REF!</definedName>
    <definedName name="DSDF" localSheetId="6" hidden="1">{"Yr1",#N/A,FALSE,"Budget Detail";"Yr2",#N/A,FALSE,"Budget Detail";"Yr3",#N/A,FALSE,"Budget Detail";"Yr4",#N/A,FALSE,"Budget Detail";"Yr5",#N/A,FALSE,"Budget Detail";"Total",#N/A,FALSE,"Budget Detail"}</definedName>
    <definedName name="DSDF" hidden="1">{"Yr1",#N/A,FALSE,"Budget Detail";"Yr2",#N/A,FALSE,"Budget Detail";"Yr3",#N/A,FALSE,"Budget Detail";"Yr4",#N/A,FALSE,"Budget Detail";"Yr5",#N/A,FALSE,"Budget Detail";"Total",#N/A,FALSE,"Budget Detail"}</definedName>
    <definedName name="DUTCH_HEALTH">'[15]TB Criteria'!#REF!</definedName>
    <definedName name="DUTCH_NAIROBI">'[6]TB Criteria'!#REF!</definedName>
    <definedName name="DUTCH_SBN">'[6]TB Criteria'!#REF!</definedName>
    <definedName name="DUTCH_WATER" localSheetId="6">#REF!</definedName>
    <definedName name="DUTCH_WATER">#REF!</definedName>
    <definedName name="E" localSheetId="6" hidden="1">{"Yr1",#N/A,FALSE,"Budget Detail";"Yr2",#N/A,FALSE,"Budget Detail";"Yr3",#N/A,FALSE,"Budget Detail";"Yr4",#N/A,FALSE,"Budget Detail";"Yr5",#N/A,FALSE,"Budget Detail";"Total",#N/A,FALSE,"Budget Detail"}</definedName>
    <definedName name="E" hidden="1">{"Yr1",#N/A,FALSE,"Budget Detail";"Yr2",#N/A,FALSE,"Budget Detail";"Yr3",#N/A,FALSE,"Budget Detail";"Yr4",#N/A,FALSE,"Budget Detail";"Yr5",#N/A,FALSE,"Budget Detail";"Total",#N/A,FALSE,"Budget Detail"}</definedName>
    <definedName name="EAB_DGO" localSheetId="6">#REF!</definedName>
    <definedName name="EAB_DGO">#REF!</definedName>
    <definedName name="EAB_DGOO" localSheetId="6">#REF!</definedName>
    <definedName name="EAB_DGOO">#REF!</definedName>
    <definedName name="EAbC">[31]Expat!$Z$85:$Z$87</definedName>
    <definedName name="EAbTe">[31]Expat!$B$85:$B$87</definedName>
    <definedName name="EAC_DGO" localSheetId="6">#REF!</definedName>
    <definedName name="EAC_DGO">#REF!</definedName>
    <definedName name="EAP_DGO" localSheetId="6">#REF!</definedName>
    <definedName name="EAP_DGO">#REF!</definedName>
    <definedName name="EAS_DGO" localSheetId="6">#REF!</definedName>
    <definedName name="EAS_DGO">#REF!</definedName>
    <definedName name="EBW_DGO" localSheetId="6">#REF!</definedName>
    <definedName name="EBW_DGO">#REF!</definedName>
    <definedName name="EC_QI1_Kassala_LIVH">'[40]TB Criteria'!#REF!</definedName>
    <definedName name="EC_QI1_Kassala_NSA">'[40]TB Criteria'!#REF!</definedName>
    <definedName name="EC_QJ1_Health_Reflect">'[40]TB Criteria'!#REF!</definedName>
    <definedName name="EC_QJ1_Livelihood">'[40]TB Criteria'!#REF!</definedName>
    <definedName name="EC2007_JUBA">'[6]TB Criteria'!#REF!</definedName>
    <definedName name="EC2007_LOKI">'[6]TB Criteria'!#REF!</definedName>
    <definedName name="EC2007_NAIROBI">'[6]TB Criteria'!#REF!</definedName>
    <definedName name="EC2007_SBN">'[6]TB Criteria'!#REF!</definedName>
    <definedName name="EC2007_TWIC">'[6]TB Criteria'!#REF!</definedName>
    <definedName name="EC208A" localSheetId="6">#REF!</definedName>
    <definedName name="EC208A">#REF!</definedName>
    <definedName name="EC208AA" localSheetId="6">#REF!</definedName>
    <definedName name="EC208AA">#REF!</definedName>
    <definedName name="EC208AR" localSheetId="6">#REF!</definedName>
    <definedName name="EC208AR">#REF!</definedName>
    <definedName name="EC208R" localSheetId="6">#REF!</definedName>
    <definedName name="EC208R">#REF!</definedName>
    <definedName name="EC217A">'[59]COMMITMENT TO BVA'!$DJ$1:$DJ$65536</definedName>
    <definedName name="EC217AA">'[59]ALL ACTUALS'!$DP$1:$DP$65536</definedName>
    <definedName name="EC217AR">'[59]ALL ACTUALS'!$DN$1:$DN$65536</definedName>
    <definedName name="EC217R">'[59]COMMITMENT TO BVA'!$DH$1:$DH$65536</definedName>
    <definedName name="ecdckamow" localSheetId="6">#REF!</definedName>
    <definedName name="ecdckamow">#REF!</definedName>
    <definedName name="ecdckamrt" localSheetId="6">#REF!</definedName>
    <definedName name="ecdckamrt">#REF!</definedName>
    <definedName name="ECHO_08_JUBA">'[6]TB Criteria'!#REF!</definedName>
    <definedName name="ECHO_08_LOKI">'[6]TB Criteria'!#REF!</definedName>
    <definedName name="ECHO_08_NAIROBI">'[6]TB Criteria'!#REF!</definedName>
    <definedName name="ECHO_08_SBN">'[6]TB Criteria'!#REF!</definedName>
    <definedName name="ECHO_08_TWIC">'[6]TB Criteria'!#REF!</definedName>
    <definedName name="ECHO_BUDGET" localSheetId="6">#REF!</definedName>
    <definedName name="ECHO_BUDGET">#REF!</definedName>
    <definedName name="ECHO_Health_Wash_2014">'[40]TB Criteria'!#REF!</definedName>
    <definedName name="ECHO_N_Darfur_to_Jul06" localSheetId="6">#REF!</definedName>
    <definedName name="ECHO_N_Darfur_to_Jul06">#REF!</definedName>
    <definedName name="eckamdcow" localSheetId="6">#REF!</definedName>
    <definedName name="eckamdcow">#REF!</definedName>
    <definedName name="eckamdcrt" localSheetId="6">#REF!</definedName>
    <definedName name="eckamdcrt">#REF!</definedName>
    <definedName name="edit" localSheetId="6">#REF!</definedName>
    <definedName name="edit">#REF!</definedName>
    <definedName name="editsal" localSheetId="6">#REF!</definedName>
    <definedName name="editsal">#REF!</definedName>
    <definedName name="EDP_DGO" localSheetId="6">#REF!</definedName>
    <definedName name="EDP_DGO">#REF!</definedName>
    <definedName name="eduallowance.expat1" localSheetId="6">#REF!</definedName>
    <definedName name="eduallowance.expat1">#REF!</definedName>
    <definedName name="eduallowance.expat2" localSheetId="6">#REF!</definedName>
    <definedName name="eduallowance.expat2">#REF!</definedName>
    <definedName name="eduallowance.expat3" localSheetId="6">#REF!</definedName>
    <definedName name="eduallowance.expat3">#REF!</definedName>
    <definedName name="eduallowance.expat4" localSheetId="6">#REF!</definedName>
    <definedName name="eduallowance.expat4">#REF!</definedName>
    <definedName name="eduallowance.researcher" localSheetId="6">#REF!</definedName>
    <definedName name="eduallowance.researcher">#REF!</definedName>
    <definedName name="EER_DGO" localSheetId="6">#REF!</definedName>
    <definedName name="EER_DGO">#REF!</definedName>
    <definedName name="eere">'[60]TB Criteria'!#REF!</definedName>
    <definedName name="EGA_DGO" localSheetId="6">#REF!</definedName>
    <definedName name="EGA_DGO">#REF!</definedName>
    <definedName name="EGB_DGO" localSheetId="6">#REF!</definedName>
    <definedName name="EGB_DGO">#REF!</definedName>
    <definedName name="EHAF">'[61]TB Criteria'!#REF!</definedName>
    <definedName name="EHO_DGO" localSheetId="6">#REF!</definedName>
    <definedName name="EHO_DGO">#REF!</definedName>
    <definedName name="EJQ_DGO" localSheetId="6">#REF!</definedName>
    <definedName name="EJQ_DGO">#REF!</definedName>
    <definedName name="EKC">[31]Expat!$Z$91:$Z$93</definedName>
    <definedName name="EKTe">[31]Expat!$B$80:$B$81</definedName>
    <definedName name="ELIJA" localSheetId="6">#REF!</definedName>
    <definedName name="ELIJA">#REF!</definedName>
    <definedName name="EMC_DGO" localSheetId="6">#REF!</definedName>
    <definedName name="EMC_DGO">#REF!</definedName>
    <definedName name="EMF_DGO" localSheetId="6">#REF!</definedName>
    <definedName name="EMF_DGO">#REF!</definedName>
    <definedName name="EMJ_DGO" localSheetId="6">#REF!</definedName>
    <definedName name="EMJ_DGO">#REF!</definedName>
    <definedName name="Emmanuel" localSheetId="6">#REF!</definedName>
    <definedName name="Emmanuel">#REF!</definedName>
    <definedName name="EmprAddress">[29]Summary!#REF!</definedName>
    <definedName name="EmprINSSNbr">[29]Summary!#REF!</definedName>
    <definedName name="EmprName">[29]Summary!#REF!</definedName>
    <definedName name="ENC">[31]Expat!$Z$71:$Z$77</definedName>
    <definedName name="END" localSheetId="6">#REF!</definedName>
    <definedName name="END">#REF!</definedName>
    <definedName name="EndDate" localSheetId="6">'[23]HALO Budget full'!#REF!</definedName>
    <definedName name="EndDate">'[23]HALO Budget full'!#REF!</definedName>
    <definedName name="ENTe">[31]Expat!$B$71:$B$76</definedName>
    <definedName name="EPH_DGO" localSheetId="6">#REF!</definedName>
    <definedName name="EPH_DGO">#REF!</definedName>
    <definedName name="EPK_DGO" localSheetId="6">#REF!</definedName>
    <definedName name="EPK_DGO">#REF!</definedName>
    <definedName name="ER" localSheetId="6">#REF!</definedName>
    <definedName name="ER">#REF!</definedName>
    <definedName name="ernest">'[62]Drop Downs'!$B$2:$B$39</definedName>
    <definedName name="ESG_DGO" localSheetId="6">#REF!</definedName>
    <definedName name="ESG_DGO">#REF!</definedName>
    <definedName name="ESI_DGO" localSheetId="6">#REF!</definedName>
    <definedName name="ESI_DGO">#REF!</definedName>
    <definedName name="Espérance" localSheetId="6">#REF!</definedName>
    <definedName name="Espérance">#REF!</definedName>
    <definedName name="Essbase" localSheetId="6">#REF!,#REF!,#REF!,#REF!,#REF!,#REF!,#REF!,#REF!</definedName>
    <definedName name="Essbase">#REF!,#REF!,#REF!,#REF!,#REF!,#REF!,#REF!,#REF!</definedName>
    <definedName name="ESTHER" localSheetId="6" hidden="1">{"Yr1",#N/A,FALSE,"Budget Detail";"Yr2",#N/A,FALSE,"Budget Detail";"Yr3",#N/A,FALSE,"Budget Detail";"Yr4",#N/A,FALSE,"Budget Detail";"Yr5",#N/A,FALSE,"Budget Detail";"Total",#N/A,FALSE,"Budget Detail"}</definedName>
    <definedName name="ESTHER" hidden="1">{"Yr1",#N/A,FALSE,"Budget Detail";"Yr2",#N/A,FALSE,"Budget Detail";"Yr3",#N/A,FALSE,"Budget Detail";"Yr4",#N/A,FALSE,"Budget Detail";"Yr5",#N/A,FALSE,"Budget Detail";"Total",#N/A,FALSE,"Budget Detail"}</definedName>
    <definedName name="et" localSheetId="6" hidden="1">{"Yr1",#N/A,FALSE,"Budget Detail";"Yr2",#N/A,FALSE,"Budget Detail";"Yr3",#N/A,FALSE,"Budget Detail";"Yr4",#N/A,FALSE,"Budget Detail";"Yr5",#N/A,FALSE,"Budget Detail";"Total",#N/A,FALSE,"Budget Detail"}</definedName>
    <definedName name="et" hidden="1">{"Yr1",#N/A,FALSE,"Budget Detail";"Yr2",#N/A,FALSE,"Budget Detail";"Yr3",#N/A,FALSE,"Budget Detail";"Yr4",#N/A,FALSE,"Budget Detail";"Yr5",#N/A,FALSE,"Budget Detail";"Total",#N/A,FALSE,"Budget Detail"}</definedName>
    <definedName name="EthiopiaAid_RRP">'[11]TB Criteria'!#REF!</definedName>
    <definedName name="eur">1.95583</definedName>
    <definedName name="euros">'[63]Budget OFDA'!#REF!</definedName>
    <definedName name="EV__LASTREFTIME__" hidden="1">39622.6580902778</definedName>
    <definedName name="EV__LASTREFTIME___1" hidden="1">39696.5797569444</definedName>
    <definedName name="EWC">[31]Expat!$Z$80:$Z$82</definedName>
    <definedName name="EWTe">[31]Expat!$B$80:$B$81</definedName>
    <definedName name="EXC" localSheetId="6">#REF!</definedName>
    <definedName name="EXC">#REF!</definedName>
    <definedName name="Excel_BuiltIn_Database" localSheetId="6">#REF!</definedName>
    <definedName name="Excel_BuiltIn_Database">#REF!</definedName>
    <definedName name="Excel_BuiltIn_Extract" localSheetId="6">#REF!</definedName>
    <definedName name="Excel_BuiltIn_Extract">#REF!</definedName>
    <definedName name="Exch_Rate_EurotoBirr">'[64]Admin 2011 detail'!$D$81</definedName>
    <definedName name="Exch_Rate_EurotoSterling">'[64]Admin 2011 detail'!$D$80</definedName>
    <definedName name="Exch_Rate_EurotoUSD">'[64]Admin 2011 detail'!$D$79</definedName>
    <definedName name="Exchange_rate_for_Birr_to_Euro_budgeted">'[65]Workbook admin'!$B$1</definedName>
    <definedName name="Exchange_rate_for_USD_to_Euro_budgeted">'[65]Workbook admin'!$B$2</definedName>
    <definedName name="exchangerate">[29]Summary!#REF!</definedName>
    <definedName name="exp" localSheetId="6">#REF!</definedName>
    <definedName name="exp">#REF!</definedName>
    <definedName name="expance" localSheetId="6">#REF!</definedName>
    <definedName name="expance">#REF!</definedName>
    <definedName name="expat2" localSheetId="6">#REF!</definedName>
    <definedName name="expat2">#REF!</definedName>
    <definedName name="expatfringe" localSheetId="6">#REF!</definedName>
    <definedName name="expatfringe">#REF!</definedName>
    <definedName name="Expense" localSheetId="6">[66]Balance!$H:$H</definedName>
    <definedName name="Expense">[66]Balance!$H:$H</definedName>
    <definedName name="EXPENSES_ACCRUALS" localSheetId="6">#REF!</definedName>
    <definedName name="EXPENSES_ACCRUALS">#REF!</definedName>
    <definedName name="ExtendedField">[43]Options!$C$60</definedName>
    <definedName name="_xlnm.Extract" localSheetId="6">#REF!</definedName>
    <definedName name="_xlnm.Extract">#REF!</definedName>
    <definedName name="f" localSheetId="6">#REF!</definedName>
    <definedName name="f">#REF!</definedName>
    <definedName name="facc" localSheetId="6">#REF!</definedName>
    <definedName name="facc">#REF!</definedName>
    <definedName name="faccsal" localSheetId="6">#REF!</definedName>
    <definedName name="faccsal">#REF!</definedName>
    <definedName name="falg" localSheetId="6" hidden="1">{"Yr1",#N/A,FALSE,"Budget Detail";"Yr2",#N/A,FALSE,"Budget Detail";"Yr3",#N/A,FALSE,"Budget Detail";"Yr4",#N/A,FALSE,"Budget Detail";"Yr5",#N/A,FALSE,"Budget Detail";"Total",#N/A,FALSE,"Budget Detail"}</definedName>
    <definedName name="falg" hidden="1">{"Yr1",#N/A,FALSE,"Budget Detail";"Yr2",#N/A,FALSE,"Budget Detail";"Yr3",#N/A,FALSE,"Budget Detail";"Yr4",#N/A,FALSE,"Budget Detail";"Yr5",#N/A,FALSE,"Budget Detail";"Total",#N/A,FALSE,"Budget Detail"}</definedName>
    <definedName name="falg2" localSheetId="6" hidden="1">{"Yr1",#N/A,FALSE,"Budget Detail";"Yr2",#N/A,FALSE,"Budget Detail";"Yr3",#N/A,FALSE,"Budget Detail";"Yr4",#N/A,FALSE,"Budget Detail";"Yr5",#N/A,FALSE,"Budget Detail";"Total",#N/A,FALSE,"Budget Detail"}</definedName>
    <definedName name="falg2" hidden="1">{"Yr1",#N/A,FALSE,"Budget Detail";"Yr2",#N/A,FALSE,"Budget Detail";"Yr3",#N/A,FALSE,"Budget Detail";"Yr4",#N/A,FALSE,"Budget Detail";"Yr5",#N/A,FALSE,"Budget Detail";"Total",#N/A,FALSE,"Budget Detail"}</definedName>
    <definedName name="FamilyAllowance">'[29]Reference numbers'!$B$14</definedName>
    <definedName name="FAO_LLH_2014">'[40]TB Criteria'!#REF!</definedName>
    <definedName name="Fares_Taha_Alkheder">[13]info!#REF!</definedName>
    <definedName name="Fawaz_Tahaa_Kadro">[13]info!#REF!</definedName>
    <definedName name="Fee">'[51]Detailed_FHI 360'!$E$715</definedName>
    <definedName name="Fee.Rate">[67]Refs!$B$9</definedName>
    <definedName name="fffffffffffff" localSheetId="6" hidden="1">{"Yr1",#N/A,FALSE,"Budget Detail";"Yr2",#N/A,FALSE,"Budget Detail";"Yr3",#N/A,FALSE,"Budget Detail";"Yr4",#N/A,FALSE,"Budget Detail";"Yr5",#N/A,FALSE,"Budget Detail";"Total",#N/A,FALSE,"Budget Detail"}</definedName>
    <definedName name="fffffffffffff" hidden="1">{"Yr1",#N/A,FALSE,"Budget Detail";"Yr2",#N/A,FALSE,"Budget Detail";"Yr3",#N/A,FALSE,"Budget Detail";"Yr4",#N/A,FALSE,"Budget Detail";"Yr5",#N/A,FALSE,"Budget Detail";"Total",#N/A,FALSE,"Budget Detail"}</definedName>
    <definedName name="Field" localSheetId="6">'[68]Geographical structure'!$D$39:$D$74</definedName>
    <definedName name="Field">'[68]Geographical structure'!$D$39:$D$74</definedName>
    <definedName name="Field_Transfers" localSheetId="6">#REF!</definedName>
    <definedName name="Field_Transfers">#REF!</definedName>
    <definedName name="FieldOffice">[50]Detail!$A$7</definedName>
    <definedName name="File.Type" localSheetId="6" hidden="1">#REF!</definedName>
    <definedName name="File.Type" hidden="1">#REF!</definedName>
    <definedName name="Finance_Controller">'[69]Donor Budget'!#REF!</definedName>
    <definedName name="FIXEDRATES" localSheetId="6">#REF!</definedName>
    <definedName name="FIXEDRATES">#REF!</definedName>
    <definedName name="flag" localSheetId="6" hidden="1">{"Yr1",#N/A,FALSE,"Budget Detail";"Yr2",#N/A,FALSE,"Budget Detail";"Yr3",#N/A,FALSE,"Budget Detail";"Yr4",#N/A,FALSE,"Budget Detail";"Yr5",#N/A,FALSE,"Budget Detail";"Total",#N/A,FALSE,"Budget Detail"}</definedName>
    <definedName name="flag" hidden="1">{"Yr1",#N/A,FALSE,"Budget Detail";"Yr2",#N/A,FALSE,"Budget Detail";"Yr3",#N/A,FALSE,"Budget Detail";"Yr4",#N/A,FALSE,"Budget Detail";"Yr5",#N/A,FALSE,"Budget Detail";"Total",#N/A,FALSE,"Budget Detail"}</definedName>
    <definedName name="FlatRate" localSheetId="6">'[23]HALO Budget full'!#REF!</definedName>
    <definedName name="FlatRate">'[23]HALO Budget full'!#REF!</definedName>
    <definedName name="Floats_All_Areas" localSheetId="6">#REF!</definedName>
    <definedName name="Floats_All_Areas">#REF!</definedName>
    <definedName name="FOCA" localSheetId="6">#REF!</definedName>
    <definedName name="FOCA">#REF!</definedName>
    <definedName name="FOCA1" localSheetId="6">#REF!</definedName>
    <definedName name="FOCA1">#REF!</definedName>
    <definedName name="Food">'[39]6. DIKs'!#REF!</definedName>
    <definedName name="fooh" localSheetId="6">#REF!</definedName>
    <definedName name="fooh">#REF!</definedName>
    <definedName name="ForeignTransferAllowance" localSheetId="6">#REF!</definedName>
    <definedName name="ForeignTransferAllowance">#REF!</definedName>
    <definedName name="Freddy" localSheetId="6">#REF!</definedName>
    <definedName name="Freddy">#REF!</definedName>
    <definedName name="Fringe_Rate">'[51]Detailed_FHI 360'!$C$2</definedName>
    <definedName name="fsnmax" localSheetId="6">#REF!</definedName>
    <definedName name="fsnmax">#REF!</definedName>
    <definedName name="fsnmax2" localSheetId="6">#REF!</definedName>
    <definedName name="fsnmax2">#REF!</definedName>
    <definedName name="FunctionalCategories" localSheetId="6">#REF!</definedName>
    <definedName name="FunctionalCategories">#REF!</definedName>
    <definedName name="fund">[50]Detail!$A$3</definedName>
    <definedName name="funded_by_dfid" localSheetId="6">#REF!</definedName>
    <definedName name="funded_by_dfid">#REF!</definedName>
    <definedName name="Funder">'[51]Detailed_FHI 360'!$A$10</definedName>
    <definedName name="FXR">'[51]Detailed_FHI 360'!$C$7</definedName>
    <definedName name="FY" localSheetId="6">#REF!</definedName>
    <definedName name="FY">#REF!</definedName>
    <definedName name="FY_End">[55]Options!$H$18</definedName>
    <definedName name="FY_Start">[55]Options!$H$7</definedName>
    <definedName name="fytd" localSheetId="6">SUM(#REF!)</definedName>
    <definedName name="fytd">SUM(#REF!)</definedName>
    <definedName name="g" localSheetId="6" hidden="1">{"Yr1",#N/A,FALSE,"Budget Detail";"Yr2",#N/A,FALSE,"Budget Detail";"Yr3",#N/A,FALSE,"Budget Detail";"Yr4",#N/A,FALSE,"Budget Detail";"Yr5",#N/A,FALSE,"Budget Detail";"Total",#N/A,FALSE,"Budget Detail"}</definedName>
    <definedName name="g" hidden="1">{"Yr1",#N/A,FALSE,"Budget Detail";"Yr2",#N/A,FALSE,"Budget Detail";"Yr3",#N/A,FALSE,"Budget Detail";"Yr4",#N/A,FALSE,"Budget Detail";"Yr5",#N/A,FALSE,"Budget Detail";"Total",#N/A,FALSE,"Budget Detail"}</definedName>
    <definedName name="ga" localSheetId="6">#REF!</definedName>
    <definedName name="ga">#REF!</definedName>
    <definedName name="GA_D_P00" localSheetId="6">#REF!</definedName>
    <definedName name="GA_D_P00">#REF!</definedName>
    <definedName name="GA_E_P00" localSheetId="6">#REF!</definedName>
    <definedName name="GA_E_P00">#REF!</definedName>
    <definedName name="GA_G_P00" localSheetId="6">#REF!</definedName>
    <definedName name="GA_G_P00">#REF!</definedName>
    <definedName name="GA_Rate">'[51]Detailed_FHI 360'!$C$4</definedName>
    <definedName name="GA209A">'[59]COMMITMENT TO BVA'!$L$1:$L$65536</definedName>
    <definedName name="GA209AA">'[59]ALL ACTUALS'!$O$1:$O$65536</definedName>
    <definedName name="GA209AMOUNT" localSheetId="6">#REF!</definedName>
    <definedName name="GA209AMOUNT">#REF!</definedName>
    <definedName name="GA209AR">'[59]ALL ACTUALS'!$M$1:$M$65536</definedName>
    <definedName name="GA209R">'[59]COMMITMENT TO BVA'!$J$1:$J$65536</definedName>
    <definedName name="GA209T2" localSheetId="6">#REF!</definedName>
    <definedName name="GA209T2">#REF!</definedName>
    <definedName name="GA236A">'[59]COMMITMENT TO BVA'!$O$1:$O$65536</definedName>
    <definedName name="GA236AA">'[59]ALL ACTUALS'!$U$1:$U$65536</definedName>
    <definedName name="GA236AR">'[59]ALL ACTUALS'!$S$1:$S$65536</definedName>
    <definedName name="GA236R">'[59]COMMITMENT TO BVA'!$M$1:$M$65536</definedName>
    <definedName name="GandA" localSheetId="6">#REF!</definedName>
    <definedName name="GandA">#REF!</definedName>
    <definedName name="GB411A" localSheetId="6">#REF!</definedName>
    <definedName name="GB411A">#REF!</definedName>
    <definedName name="GB411AA" localSheetId="6">#REF!</definedName>
    <definedName name="GB411AA">#REF!</definedName>
    <definedName name="GB411AMOUNT" localSheetId="6">#REF!</definedName>
    <definedName name="GB411AMOUNT">#REF!</definedName>
    <definedName name="GB411AR" localSheetId="6">#REF!</definedName>
    <definedName name="GB411AR">#REF!</definedName>
    <definedName name="GB411R" localSheetId="6">#REF!</definedName>
    <definedName name="GB411R">#REF!</definedName>
    <definedName name="GB411T2" localSheetId="6">#REF!</definedName>
    <definedName name="GB411T2">#REF!</definedName>
    <definedName name="GB412A" localSheetId="6">#REF!</definedName>
    <definedName name="GB412A">#REF!</definedName>
    <definedName name="GB412AA" localSheetId="6">#REF!</definedName>
    <definedName name="GB412AA">#REF!</definedName>
    <definedName name="GB412AMOUNT" localSheetId="6">#REF!</definedName>
    <definedName name="GB412AMOUNT">#REF!</definedName>
    <definedName name="GB412AR" localSheetId="6">#REF!</definedName>
    <definedName name="GB412AR">#REF!</definedName>
    <definedName name="GB412R" localSheetId="6">#REF!</definedName>
    <definedName name="GB412R">#REF!</definedName>
    <definedName name="GB412T2" localSheetId="6">#REF!</definedName>
    <definedName name="GB412T2">#REF!</definedName>
    <definedName name="GB414A" localSheetId="6">#REF!</definedName>
    <definedName name="GB414A">#REF!</definedName>
    <definedName name="GB414AA" localSheetId="6">#REF!</definedName>
    <definedName name="GB414AA">#REF!</definedName>
    <definedName name="GB414AR" localSheetId="6">#REF!</definedName>
    <definedName name="GB414AR">#REF!</definedName>
    <definedName name="GB414R" localSheetId="6">#REF!</definedName>
    <definedName name="GB414R">#REF!</definedName>
    <definedName name="GB420A">'[59]COMMITMENT TO BVA'!$AJ$1:$AJ$65536</definedName>
    <definedName name="GB420AA">'[59]ALL ACTUALS'!$AM$1:$AM$65536</definedName>
    <definedName name="GB420AR">'[59]ALL ACTUALS'!$AK$1:$AK$65536</definedName>
    <definedName name="GB420R">'[59]COMMITMENT TO BVA'!$AH$1:$AH$65536</definedName>
    <definedName name="GB421A" localSheetId="6">#REF!</definedName>
    <definedName name="GB421A">#REF!</definedName>
    <definedName name="GB421AA" localSheetId="6">#REF!</definedName>
    <definedName name="GB421AA">#REF!</definedName>
    <definedName name="GB421AMOUNT" localSheetId="6">#REF!</definedName>
    <definedName name="GB421AMOUNT">#REF!</definedName>
    <definedName name="GB421AR" localSheetId="6">#REF!</definedName>
    <definedName name="GB421AR">#REF!</definedName>
    <definedName name="GB421R" localSheetId="6">#REF!</definedName>
    <definedName name="GB421R">#REF!</definedName>
    <definedName name="GB421T2" localSheetId="6">#REF!</definedName>
    <definedName name="GB421T2">#REF!</definedName>
    <definedName name="GB423A" localSheetId="6">#REF!</definedName>
    <definedName name="GB423A">#REF!</definedName>
    <definedName name="GB423AA" localSheetId="6">#REF!</definedName>
    <definedName name="GB423AA">#REF!</definedName>
    <definedName name="GB423AR" localSheetId="6">#REF!</definedName>
    <definedName name="GB423AR">#REF!</definedName>
    <definedName name="GB423R" localSheetId="6">#REF!</definedName>
    <definedName name="GB423R">#REF!</definedName>
    <definedName name="GB431A" localSheetId="6">#REF!</definedName>
    <definedName name="GB431A">#REF!</definedName>
    <definedName name="GB431AA" localSheetId="6">#REF!</definedName>
    <definedName name="GB431AA">#REF!</definedName>
    <definedName name="GB431AMOUNT" localSheetId="6">#REF!</definedName>
    <definedName name="GB431AMOUNT">#REF!</definedName>
    <definedName name="GB431AR" localSheetId="6">#REF!</definedName>
    <definedName name="GB431AR">#REF!</definedName>
    <definedName name="GB431R" localSheetId="6">#REF!</definedName>
    <definedName name="GB431R">#REF!</definedName>
    <definedName name="GB431T2" localSheetId="6">#REF!</definedName>
    <definedName name="GB431T2">#REF!</definedName>
    <definedName name="GB444A">'[59]COMMITMENT TO BVA'!$AA$1:$AA$65536</definedName>
    <definedName name="GB444AA">'[59]ALL ACTUALS'!$AD$1:$AD$65536</definedName>
    <definedName name="GB444AR">'[59]ALL ACTUALS'!$AB$1:$AB$65536</definedName>
    <definedName name="GB444R">'[59]COMMITMENT TO BVA'!$Y$1:$Y$65536</definedName>
    <definedName name="GB446A">'[59]COMMITMENT TO BVA'!$AS$1:$AS$65536</definedName>
    <definedName name="GB446AA">'[59]ALL ACTUALS'!$AV$1:$AV$65536</definedName>
    <definedName name="GB446AR">'[59]ALL ACTUALS'!$AT$1:$AT$65536</definedName>
    <definedName name="GB446R">'[59]COMMITMENT TO BVA'!$AQ$1:$AQ$65536</definedName>
    <definedName name="GB447A">'[59]COMMITMENT TO BVA'!$AV$1:$AV$65536</definedName>
    <definedName name="GB447AA">'[59]ALL ACTUALS'!$AY$1:$AY$65536</definedName>
    <definedName name="GB447AR">'[59]ALL ACTUALS'!$AW$1:$AW$65536</definedName>
    <definedName name="GB447R">'[59]COMMITMENT TO BVA'!$AT$1:$AT$65536</definedName>
    <definedName name="GB459A">'[59]COMMITMENT TO BVA'!$BB$1:$BB$65536</definedName>
    <definedName name="GB459AA">'[59]ALL ACTUALS'!$BE$1:$BE$65536</definedName>
    <definedName name="GB459AR">'[59]ALL ACTUALS'!$BC$1:$BC$65536</definedName>
    <definedName name="GB459R">'[59]COMMITMENT TO BVA'!$AZ$1:$AZ$65536</definedName>
    <definedName name="GB460A">'[59]COMMITMENT TO BVA'!$BE$1:$BE$65536</definedName>
    <definedName name="GB460AA">'[59]ALL ACTUALS'!$BH$1:$BH$65536</definedName>
    <definedName name="GB460AR">'[59]ALL ACTUALS'!$BF$1:$BF$65536</definedName>
    <definedName name="GB460R">'[59]COMMITMENT TO BVA'!$BC$1:$BC$65536</definedName>
    <definedName name="GB461A">'[59]COMMITMENT TO BVA'!$BH$1:$BH$65536</definedName>
    <definedName name="GB461AA">'[59]ALL ACTUALS'!$BK$1:$BK$65536</definedName>
    <definedName name="GB461AR">'[59]ALL ACTUALS'!$BI$1:$BI$65536</definedName>
    <definedName name="GB461R">'[59]COMMITMENT TO BVA'!$BF$1:$BF$65536</definedName>
    <definedName name="GC" localSheetId="6" hidden="1">{"Yr1",#N/A,FALSE,"Budget Detail";"Yr2",#N/A,FALSE,"Budget Detail";"Yr3",#N/A,FALSE,"Budget Detail";"Yr4",#N/A,FALSE,"Budget Detail";"Yr5",#N/A,FALSE,"Budget Detail";"Total",#N/A,FALSE,"Budget Detail"}</definedName>
    <definedName name="GC" hidden="1">{"Yr1",#N/A,FALSE,"Budget Detail";"Yr2",#N/A,FALSE,"Budget Detail";"Yr3",#N/A,FALSE,"Budget Detail";"Yr4",#N/A,FALSE,"Budget Detail";"Yr5",#N/A,FALSE,"Budget Detail";"Total",#N/A,FALSE,"Budget Detail"}</definedName>
    <definedName name="gf17049_1" hidden="1">'[70]Global follow-up'!$B$12</definedName>
    <definedName name="GG" localSheetId="6">#REF!</definedName>
    <definedName name="GG">#REF!</definedName>
    <definedName name="GG125A">'[59]COMMITMENT TO BVA'!$U$1:$U$65536</definedName>
    <definedName name="GG125AA">'[59]ALL ACTUALS'!$X$1:$X$65536</definedName>
    <definedName name="GG125AR">'[59]ALL ACTUALS'!$V$1:$V$65536</definedName>
    <definedName name="GG125R">'[59]COMMITMENT TO BVA'!$S$1:$S$65536</definedName>
    <definedName name="GG147A" localSheetId="6">#REF!</definedName>
    <definedName name="GG147A">#REF!</definedName>
    <definedName name="GG147AA">'[59]COMMITMENT TO BVA'!$X$1:$X$65536</definedName>
    <definedName name="GG147AR">'[59]COMMITMENT TO BVA'!$V$1:$V$65536</definedName>
    <definedName name="GG147R" localSheetId="6">#REF!</definedName>
    <definedName name="GG147R">#REF!</definedName>
    <definedName name="ggggggggggg" localSheetId="6" hidden="1">{"Yr1",#N/A,FALSE,"Budget Detail";"Yr2",#N/A,FALSE,"Budget Detail";"Yr3",#N/A,FALSE,"Budget Detail";"Yr4",#N/A,FALSE,"Budget Detail";"Yr5",#N/A,FALSE,"Budget Detail";"Total",#N/A,FALSE,"Budget Detail"}</definedName>
    <definedName name="ggggggggggg" hidden="1">{"Yr1",#N/A,FALSE,"Budget Detail";"Yr2",#N/A,FALSE,"Budget Detail";"Yr3",#N/A,FALSE,"Budget Detail";"Yr4",#N/A,FALSE,"Budget Detail";"Yr5",#N/A,FALSE,"Budget Detail";"Total",#N/A,FALSE,"Budget Detail"}</definedName>
    <definedName name="GH279A" localSheetId="6">#REF!</definedName>
    <definedName name="GH279A">#REF!</definedName>
    <definedName name="GH279AA" localSheetId="6">#REF!</definedName>
    <definedName name="GH279AA">#REF!</definedName>
    <definedName name="GH279AMOUNT" localSheetId="6">#REF!</definedName>
    <definedName name="GH279AMOUNT">#REF!</definedName>
    <definedName name="GH279AR" localSheetId="6">#REF!</definedName>
    <definedName name="GH279AR">#REF!</definedName>
    <definedName name="GH279R" localSheetId="6">#REF!</definedName>
    <definedName name="GH279R">#REF!</definedName>
    <definedName name="GH279T2" localSheetId="6">#REF!</definedName>
    <definedName name="GH279T2">#REF!</definedName>
    <definedName name="GH295A">'[59]COMMITMENT TO BVA'!$BN$1:$BN$65536</definedName>
    <definedName name="GH295AA">'[59]ALL ACTUALS'!$BQ$1:$BQ$65536</definedName>
    <definedName name="GH295AR">'[59]ALL ACTUALS'!$BO$1:$BO$65536</definedName>
    <definedName name="GH295R">'[59]COMMITMENT TO BVA'!$BL$1:$BL$65536</definedName>
    <definedName name="GlobalsalaryTotal" localSheetId="6">#REF!</definedName>
    <definedName name="GlobalsalaryTotal">#REF!</definedName>
    <definedName name="GO186A" localSheetId="6">#REF!</definedName>
    <definedName name="GO186A">#REF!</definedName>
    <definedName name="GO186AA" localSheetId="6">#REF!</definedName>
    <definedName name="GO186AA">#REF!</definedName>
    <definedName name="GO186AMOUNT" localSheetId="6">#REF!</definedName>
    <definedName name="GO186AMOUNT">#REF!</definedName>
    <definedName name="GO186AR" localSheetId="6">#REF!</definedName>
    <definedName name="GO186AR">#REF!</definedName>
    <definedName name="GO186R" localSheetId="6">#REF!</definedName>
    <definedName name="GO186R">#REF!</definedName>
    <definedName name="GO186T2" localSheetId="6">#REF!</definedName>
    <definedName name="GO186T2">#REF!</definedName>
    <definedName name="GO209A">'[59]COMMITMENT TO BVA'!$F$1:$F$65536</definedName>
    <definedName name="GO209AA">'[59]ALL ACTUALS'!$F$1:$F$65536</definedName>
    <definedName name="GO209AR">'[59]ALL ACTUALS'!$D$1:$D$65536</definedName>
    <definedName name="GO209R">'[59]COMMITMENT TO BVA'!$D$1:$D$65536</definedName>
    <definedName name="GO221A">'[59]COMMITMENT TO BVA'!$R$1:$R$65536</definedName>
    <definedName name="GO221AA">'[59]ALL ACTUALS'!$I$1:$I$65536</definedName>
    <definedName name="GO221AR">'[59]ALL ACTUALS'!$G$1:$G$65536</definedName>
    <definedName name="GO221R">'[59]COMMITMENT TO BVA'!$P$1:$P$65536</definedName>
    <definedName name="GO228A">'[59]COMMITMENT TO BVA'!$I$1:$I$65536</definedName>
    <definedName name="GO228AA">'[59]ALL ACTUALS'!$L$1:$L$65536</definedName>
    <definedName name="GO228AR">'[59]ALL ACTUALS'!$J$1:$J$65536</definedName>
    <definedName name="GO228R">'[59]COMMITMENT TO BVA'!$G$1:$G$65536</definedName>
    <definedName name="GOAL" localSheetId="6">#REF!</definedName>
    <definedName name="GOAL">#REF!</definedName>
    <definedName name="GOAL_Adama">'[1]TB Criteria'!#REF!</definedName>
    <definedName name="GOAL_Admin">[5]Accounts!#REF!</definedName>
    <definedName name="GOAL_CAR_ADDIS">'[1]TB Criteria'!#REF!</definedName>
    <definedName name="GOAL_co_funding_UNICEF">'[71]TB Criteria'!#REF!</definedName>
    <definedName name="GOAL_co_funding_UNICEF_Y1">'[71]TB Criteria'!#REF!</definedName>
    <definedName name="GOAL_cofunding_UNICEF">'[71]TB Criteria'!#REF!</definedName>
    <definedName name="GOAL_CORE_COST_JUBA">'[6]TB Criteria'!#REF!</definedName>
    <definedName name="GOAL_CORE_COST_LOKI">'[6]TB Criteria'!#REF!</definedName>
    <definedName name="GOAL_CORE_COST_MALAKAL">'[72]TB Criteria'!#REF!</definedName>
    <definedName name="GOAL_CORE_COST_NAIROBI">'[6]TB Criteria'!#REF!</definedName>
    <definedName name="GOAL_CORE_COST_SBN">'[6]TB Criteria'!#REF!</definedName>
    <definedName name="GOAL_CORE_COST_TWIC">'[6]TB Criteria'!#REF!</definedName>
    <definedName name="GOAL_EXPATS" localSheetId="6">#REF!</definedName>
    <definedName name="GOAL_EXPATS">#REF!</definedName>
    <definedName name="GOAL_Golo">[5]Accounts!#REF!</definedName>
    <definedName name="GOAL_HOLDING_ACCOUNTS">'[73]TB Criteria'!$J$2:$J$39</definedName>
    <definedName name="GOAL_Kutum">[5]Accounts!#REF!</definedName>
    <definedName name="GOAL_MAPS">[5]Accounts!#REF!</definedName>
    <definedName name="GOAL_N_DARFUR">'[15]TB Criteria'!#REF!</definedName>
    <definedName name="GOAL_Other_Doner">'[61]TB Criteria'!#REF!</definedName>
    <definedName name="GOAL_PHC">[5]Accounts!#REF!</definedName>
    <definedName name="GOAL_PHC_JUBA">'[6]TB Criteria'!#REF!</definedName>
    <definedName name="GOAL_PHC_LOKI">'[6]TB Criteria'!#REF!</definedName>
    <definedName name="GOAL_PHC_MALAKAL">'[6]TB Criteria'!#REF!</definedName>
    <definedName name="GOAL_PHC_NAIROBI">'[6]TB Criteria'!#REF!</definedName>
    <definedName name="GOAL_PHC_SBN">'[6]TB Criteria'!#REF!</definedName>
    <definedName name="GOAL_PHC_TWIC">'[6]TB Criteria'!#REF!</definedName>
    <definedName name="GOAL_Reflect" localSheetId="6">#REF!</definedName>
    <definedName name="GOAL_Reflect">#REF!</definedName>
    <definedName name="GOAL_Vehicle">'[1]TB Criteria'!#REF!</definedName>
    <definedName name="GOAL_W_Darfur">'[15]TB Criteria'!#REF!</definedName>
    <definedName name="GOAL_Wdarfur" localSheetId="6">#REF!</definedName>
    <definedName name="GOAL_Wdarfur">#REF!</definedName>
    <definedName name="Golo_OFDA_Obj_1">[5]Accounts!#REF!</definedName>
    <definedName name="Golo_OFDA_Obj_2">[5]Accounts!#REF!</definedName>
    <definedName name="Golo_OFDA_Obj_3">[5]Accounts!#REF!</definedName>
    <definedName name="Golo_OFDA_Obj_4">[5]Accounts!#REF!</definedName>
    <definedName name="Golo_OFDA_Obj_5">[5]Accounts!#REF!</definedName>
    <definedName name="Golo_OFDA_Obj_6">[5]Accounts!#REF!</definedName>
    <definedName name="GovernorateList">OFFSET([19]Admin!$B$2,0,0,MATCH("*",[19]Admin!$B:$B,-1)-1,1)</definedName>
    <definedName name="GovRates" localSheetId="6">#REF!</definedName>
    <definedName name="GovRates">#REF!</definedName>
    <definedName name="Gradeandstep" localSheetId="6">#REF!</definedName>
    <definedName name="Gradeandstep">#REF!</definedName>
    <definedName name="GRANDTOTAL" localSheetId="6">#REF!</definedName>
    <definedName name="GRANDTOTAL">#REF!</definedName>
    <definedName name="Grant2" localSheetId="6" hidden="1">{#N/A,#N/A,FALSE,"Grant to date"}</definedName>
    <definedName name="Grant2" hidden="1">{#N/A,#N/A,FALSE,"Grant to date"}</definedName>
    <definedName name="grantas" localSheetId="6">#REF!</definedName>
    <definedName name="grantas">#REF!</definedName>
    <definedName name="grantfee" localSheetId="6">#REF!</definedName>
    <definedName name="grantfee">#REF!</definedName>
    <definedName name="grants">[74]Sheet3!#REF!</definedName>
    <definedName name="Gratuity" hidden="1">[75]Payledger!#REF!</definedName>
    <definedName name="Gratuitynew" hidden="1">[75]Payledger!#REF!</definedName>
    <definedName name="GrosssalaryTotal" localSheetId="6">#REF!</definedName>
    <definedName name="GrosssalaryTotal">#REF!</definedName>
    <definedName name="GU693A" localSheetId="6">#REF!</definedName>
    <definedName name="GU693A">#REF!</definedName>
    <definedName name="GU693AA" localSheetId="6">#REF!</definedName>
    <definedName name="GU693AA">#REF!</definedName>
    <definedName name="GU693AMOUNT" localSheetId="6">#REF!</definedName>
    <definedName name="GU693AMOUNT">#REF!</definedName>
    <definedName name="GU693AR" localSheetId="6">#REF!</definedName>
    <definedName name="GU693AR">#REF!</definedName>
    <definedName name="GU693R" localSheetId="6">#REF!</definedName>
    <definedName name="GU693R">#REF!</definedName>
    <definedName name="GU693T2" localSheetId="6">#REF!</definedName>
    <definedName name="GU693T2">#REF!</definedName>
    <definedName name="GU698A" localSheetId="6">#REF!</definedName>
    <definedName name="GU698A">#REF!</definedName>
    <definedName name="GU698AA" localSheetId="6">#REF!</definedName>
    <definedName name="GU698AA">#REF!</definedName>
    <definedName name="GU698AMOUNT" localSheetId="6">#REF!</definedName>
    <definedName name="GU698AMOUNT">#REF!</definedName>
    <definedName name="GU698AR" localSheetId="6">#REF!</definedName>
    <definedName name="GU698AR">#REF!</definedName>
    <definedName name="GU698R" localSheetId="6">#REF!</definedName>
    <definedName name="GU698R">#REF!</definedName>
    <definedName name="GU698T2" localSheetId="6">#REF!</definedName>
    <definedName name="GU698T2">#REF!</definedName>
    <definedName name="GU704A" localSheetId="6">#REF!</definedName>
    <definedName name="GU704A">#REF!</definedName>
    <definedName name="GU704AA" localSheetId="6">#REF!</definedName>
    <definedName name="GU704AA">#REF!</definedName>
    <definedName name="GU704AMOUNT" localSheetId="6">#REF!</definedName>
    <definedName name="GU704AMOUNT">#REF!</definedName>
    <definedName name="GU704AR" localSheetId="6">#REF!</definedName>
    <definedName name="GU704AR">#REF!</definedName>
    <definedName name="GU704R" localSheetId="6">#REF!</definedName>
    <definedName name="GU704R">#REF!</definedName>
    <definedName name="GU704T2" localSheetId="6">#REF!</definedName>
    <definedName name="GU704T2">#REF!</definedName>
    <definedName name="GU716A" localSheetId="6">#REF!</definedName>
    <definedName name="GU716A">#REF!</definedName>
    <definedName name="GU716AA" localSheetId="6">#REF!</definedName>
    <definedName name="GU716AA">#REF!</definedName>
    <definedName name="GU716AR" localSheetId="6">#REF!</definedName>
    <definedName name="GU716AR">#REF!</definedName>
    <definedName name="GU716R" localSheetId="6">#REF!</definedName>
    <definedName name="GU716R">#REF!</definedName>
    <definedName name="GU721A" localSheetId="6">#REF!</definedName>
    <definedName name="GU721A">#REF!</definedName>
    <definedName name="GU721AA" localSheetId="6">#REF!</definedName>
    <definedName name="GU721AA">#REF!</definedName>
    <definedName name="GU721AR" localSheetId="6">#REF!</definedName>
    <definedName name="GU721AR">#REF!</definedName>
    <definedName name="GU721R" localSheetId="6">#REF!</definedName>
    <definedName name="GU721R">#REF!</definedName>
    <definedName name="GU743A" localSheetId="6">#REF!</definedName>
    <definedName name="GU743A">#REF!</definedName>
    <definedName name="GU743AA" localSheetId="6">#REF!</definedName>
    <definedName name="GU743AA">#REF!</definedName>
    <definedName name="GU743AR" localSheetId="6">#REF!</definedName>
    <definedName name="GU743AR">#REF!</definedName>
    <definedName name="GU743R" localSheetId="6">#REF!</definedName>
    <definedName name="GU743R">#REF!</definedName>
    <definedName name="GU751A" localSheetId="6">#REF!</definedName>
    <definedName name="GU751A">#REF!</definedName>
    <definedName name="GU751AA" localSheetId="6">#REF!</definedName>
    <definedName name="GU751AA">#REF!</definedName>
    <definedName name="GU751AR" localSheetId="6">#REF!</definedName>
    <definedName name="GU751AR">#REF!</definedName>
    <definedName name="GU751R" localSheetId="6">#REF!</definedName>
    <definedName name="GU751R">#REF!</definedName>
    <definedName name="GU755A" localSheetId="6">#REF!</definedName>
    <definedName name="GU755A">#REF!</definedName>
    <definedName name="GU755AA" localSheetId="6">#REF!</definedName>
    <definedName name="GU755AA">#REF!</definedName>
    <definedName name="GU755AR" localSheetId="6">#REF!</definedName>
    <definedName name="GU755AR">#REF!</definedName>
    <definedName name="GU755R" localSheetId="6">#REF!</definedName>
    <definedName name="GU755R">#REF!</definedName>
    <definedName name="GU762A">'[59]COMMITMENT TO BVA'!$CE$1:$CE$65536</definedName>
    <definedName name="GU762AA">'[59]ALL ACTUALS'!$CH$1:$CH$65536</definedName>
    <definedName name="GU762AR">'[59]COMMITMENT TO BVA'!$CD$1:$CD$65536</definedName>
    <definedName name="GU762R">'[59]COMMITMENT TO BVA'!$CD$1:$CD$65536</definedName>
    <definedName name="GU770A" localSheetId="6">#REF!</definedName>
    <definedName name="GU770A">#REF!</definedName>
    <definedName name="GU770R" localSheetId="6">#REF!</definedName>
    <definedName name="GU770R">#REF!</definedName>
    <definedName name="GU781A" localSheetId="6">#REF!</definedName>
    <definedName name="GU781A">#REF!</definedName>
    <definedName name="GU781AA" localSheetId="6">#REF!</definedName>
    <definedName name="GU781AA">#REF!</definedName>
    <definedName name="GU781AR" localSheetId="6">#REF!</definedName>
    <definedName name="GU781AR">#REF!</definedName>
    <definedName name="GU781R" localSheetId="6">#REF!</definedName>
    <definedName name="GU781R">#REF!</definedName>
    <definedName name="guard1" localSheetId="6">#REF!</definedName>
    <definedName name="guard1">#REF!</definedName>
    <definedName name="guard2" localSheetId="6">#REF!</definedName>
    <definedName name="guard2">#REF!</definedName>
    <definedName name="GX402A" localSheetId="6">#REF!</definedName>
    <definedName name="GX402A">#REF!</definedName>
    <definedName name="GX402AA" localSheetId="6">#REF!</definedName>
    <definedName name="GX402AA">#REF!</definedName>
    <definedName name="GX402AR" localSheetId="6">#REF!</definedName>
    <definedName name="GX402AR">#REF!</definedName>
    <definedName name="GX402R" localSheetId="6">#REF!</definedName>
    <definedName name="GX402R">#REF!</definedName>
    <definedName name="GX417A" localSheetId="6">#REF!</definedName>
    <definedName name="GX417A">#REF!</definedName>
    <definedName name="GX417AA" localSheetId="6">#REF!</definedName>
    <definedName name="GX417AA">#REF!</definedName>
    <definedName name="GX417AR" localSheetId="6">#REF!</definedName>
    <definedName name="GX417AR">#REF!</definedName>
    <definedName name="GX417R" localSheetId="6">#REF!</definedName>
    <definedName name="GX417R">#REF!</definedName>
    <definedName name="GX436A" localSheetId="6">#REF!</definedName>
    <definedName name="GX436A">#REF!</definedName>
    <definedName name="GX436AA" localSheetId="6">#REF!</definedName>
    <definedName name="GX436AA">#REF!</definedName>
    <definedName name="GX436AR" localSheetId="6">#REF!</definedName>
    <definedName name="GX436AR">#REF!</definedName>
    <definedName name="GX436R" localSheetId="6">#REF!</definedName>
    <definedName name="GX436R">#REF!</definedName>
    <definedName name="GX449A">'[59]COMMITMENT TO BVA'!$BT$1:$BT$65536</definedName>
    <definedName name="GX449AA">'[59]ALL ACTUALS'!$BW$1:$BW$65536</definedName>
    <definedName name="GX449AR">'[59]ALL ACTUALS'!$BU$1:$BU$65536</definedName>
    <definedName name="GX449R">'[59]COMMITMENT TO BVA'!$BR$1:$BR$65536</definedName>
    <definedName name="gy" localSheetId="6">#REF!</definedName>
    <definedName name="gy">#REF!</definedName>
    <definedName name="h" localSheetId="6" hidden="1">{"Yr1",#N/A,FALSE,"Budget Detail";"Yr2",#N/A,FALSE,"Budget Detail";"Yr3",#N/A,FALSE,"Budget Detail";"Yr4",#N/A,FALSE,"Budget Detail";"Yr5",#N/A,FALSE,"Budget Detail";"Total",#N/A,FALSE,"Budget Detail"}</definedName>
    <definedName name="h" hidden="1">{"Yr1",#N/A,FALSE,"Budget Detail";"Yr2",#N/A,FALSE,"Budget Detail";"Yr3",#N/A,FALSE,"Budget Detail";"Yr4",#N/A,FALSE,"Budget Detail";"Yr5",#N/A,FALSE,"Budget Detail";"Total",#N/A,FALSE,"Budget Detail"}</definedName>
    <definedName name="Haiian_Mohammad_Jomaa_Alhosen">[13]info!#REF!</definedName>
    <definedName name="Haj_Naef">[13]!Table1[#Data]</definedName>
    <definedName name="HAKIM">'[76]Info to update'!$B$46:$B$51</definedName>
    <definedName name="Halima_Taha_Alkheder">[13]info!#REF!</definedName>
    <definedName name="HAPS">'[1]TB Criteria'!#REF!</definedName>
    <definedName name="HAPS_2005">'[1]TB Criteria'!#REF!</definedName>
    <definedName name="HARD" localSheetId="6">#REF!</definedName>
    <definedName name="HARD">#REF!</definedName>
    <definedName name="Hard1" localSheetId="6" hidden="1">{"Yr1",#N/A,FALSE,"Budget Detail";"Yr2",#N/A,FALSE,"Budget Detail";"Yr3",#N/A,FALSE,"Budget Detail";"Yr4",#N/A,FALSE,"Budget Detail";"Yr5",#N/A,FALSE,"Budget Detail";"Total",#N/A,FALSE,"Budget Detail"}</definedName>
    <definedName name="Hard1" hidden="1">{"Yr1",#N/A,FALSE,"Budget Detail";"Yr2",#N/A,FALSE,"Budget Detail";"Yr3",#N/A,FALSE,"Budget Detail";"Yr4",#N/A,FALSE,"Budget Detail";"Yr5",#N/A,FALSE,"Budget Detail";"Total",#N/A,FALSE,"Budget Detail"}</definedName>
    <definedName name="health" localSheetId="6">#REF!</definedName>
    <definedName name="health">#REF!</definedName>
    <definedName name="HHGG" localSheetId="6" hidden="1">{"Yr1",#N/A,FALSE,"Budget Detail";"Yr2",#N/A,FALSE,"Budget Detail";"Yr3",#N/A,FALSE,"Budget Detail";"Yr4",#N/A,FALSE,"Budget Detail";"Yr5",#N/A,FALSE,"Budget Detail";"Total",#N/A,FALSE,"Budget Detail"}</definedName>
    <definedName name="HHGG" hidden="1">{"Yr1",#N/A,FALSE,"Budget Detail";"Yr2",#N/A,FALSE,"Budget Detail";"Yr3",#N/A,FALSE,"Budget Detail";"Yr4",#N/A,FALSE,"Budget Detail";"Yr5",#N/A,FALSE,"Budget Detail";"Total",#N/A,FALSE,"Budget Detail"}</definedName>
    <definedName name="HHR" localSheetId="6" hidden="1">{"Yr1",#N/A,FALSE,"Budget Detail";"Yr2",#N/A,FALSE,"Budget Detail";"Yr3",#N/A,FALSE,"Budget Detail";"Yr4",#N/A,FALSE,"Budget Detail";"Yr5",#N/A,FALSE,"Budget Detail";"Total",#N/A,FALSE,"Budget Detail"}</definedName>
    <definedName name="HHR" hidden="1">{"Yr1",#N/A,FALSE,"Budget Detail";"Yr2",#N/A,FALSE,"Budget Detail";"Yr3",#N/A,FALSE,"Budget Detail";"Yr4",#N/A,FALSE,"Budget Detail";"Yr5",#N/A,FALSE,"Budget Detail";"Total",#N/A,FALSE,"Budget Detail"}</definedName>
    <definedName name="HIV" localSheetId="6">#REF!</definedName>
    <definedName name="HIV">#REF!</definedName>
    <definedName name="HIV_AIDS" localSheetId="6">#REF!</definedName>
    <definedName name="HIV_AIDS">#REF!</definedName>
    <definedName name="HIV_MARPS" localSheetId="6">#REF!</definedName>
    <definedName name="HIV_MARPS">#REF!</definedName>
    <definedName name="HIVAIDS" localSheetId="6">#REF!</definedName>
    <definedName name="HIVAIDS">#REF!</definedName>
    <definedName name="hltlprof" localSheetId="6">#REF!</definedName>
    <definedName name="hltlprof">#REF!</definedName>
    <definedName name="hltsupp" localSheetId="6">#REF!</definedName>
    <definedName name="hltsupp">#REF!</definedName>
    <definedName name="hooh" localSheetId="6">#REF!</definedName>
    <definedName name="hooh">#REF!</definedName>
    <definedName name="hours" localSheetId="6">#REF!</definedName>
    <definedName name="hours">#REF!</definedName>
    <definedName name="hours_m">166.67</definedName>
    <definedName name="hours_y">1833</definedName>
    <definedName name="hourscomp" localSheetId="6">#REF!</definedName>
    <definedName name="hourscomp">#REF!</definedName>
    <definedName name="HP_DH5_Emerg">'[40]TB Criteria'!#REF!</definedName>
    <definedName name="HP2_HP1" localSheetId="6">#REF!</definedName>
    <definedName name="HP2_HP1">#REF!</definedName>
    <definedName name="HQSalarySummary" localSheetId="6">#REF!</definedName>
    <definedName name="HQSalarySummary">#REF!</definedName>
    <definedName name="HSS" localSheetId="6">#REF!</definedName>
    <definedName name="HSS">#REF!</definedName>
    <definedName name="HSS_Section_4B" localSheetId="6">#REF!</definedName>
    <definedName name="HSS_Section_4B">#REF!</definedName>
    <definedName name="HTML_CodePage" hidden="1">1252</definedName>
    <definedName name="HTML_Control" localSheetId="6"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Husaen_Ali_Satof">[13]info!#REF!</definedName>
    <definedName name="hygien" localSheetId="6" hidden="1">{"Yr1",#N/A,FALSE,"Budget Detail";"Yr2",#N/A,FALSE,"Budget Detail";"Yr3",#N/A,FALSE,"Budget Detail";"Yr4",#N/A,FALSE,"Budget Detail";"Yr5",#N/A,FALSE,"Budget Detail";"Total",#N/A,FALSE,"Budget Detail"}</definedName>
    <definedName name="hygien" hidden="1">{"Yr1",#N/A,FALSE,"Budget Detail";"Yr2",#N/A,FALSE,"Budget Detail";"Yr3",#N/A,FALSE,"Budget Detail";"Yr4",#N/A,FALSE,"Budget Detail";"Yr5",#N/A,FALSE,"Budget Detail";"Total",#N/A,FALSE,"Budget Detail"}</definedName>
    <definedName name="IAPF_Cof_2014_DC6">'[40]TB Criteria'!#REF!</definedName>
    <definedName name="IAPF_Cof2_2014_DC7">'[40]TB Criteria'!#REF!</definedName>
    <definedName name="Ibrahim_Ahmad_Sattpf">[13]info!#REF!</definedName>
    <definedName name="ICR" localSheetId="6">#REF!</definedName>
    <definedName name="ICR">#REF!</definedName>
    <definedName name="IET" localSheetId="6">#REF!</definedName>
    <definedName name="IET">#REF!</definedName>
    <definedName name="IFES" localSheetId="6">#REF!</definedName>
    <definedName name="IFES">#REF!</definedName>
    <definedName name="IGA">[5]Accounts!#REF!</definedName>
    <definedName name="Implementing_Entity_Type" localSheetId="6">#REF!</definedName>
    <definedName name="Implementing_Entity_Type">#REF!</definedName>
    <definedName name="Income_Tax_Control_Acc_KHT">[77]Criteria!#REF!</definedName>
    <definedName name="incrate" localSheetId="6">#REF!</definedName>
    <definedName name="incrate">#REF!</definedName>
    <definedName name="IND" localSheetId="6">#REF!</definedName>
    <definedName name="IND">#REF!</definedName>
    <definedName name="indirect" localSheetId="6">#REF!</definedName>
    <definedName name="indirect">#REF!</definedName>
    <definedName name="indirect_inputs" localSheetId="6">#REF!</definedName>
    <definedName name="indirect_inputs">#REF!</definedName>
    <definedName name="IndirectCostRate" localSheetId="6">#REF!</definedName>
    <definedName name="IndirectCostRate">#REF!</definedName>
    <definedName name="infl" localSheetId="6">#REF!</definedName>
    <definedName name="infl">#REF!</definedName>
    <definedName name="inflat" localSheetId="6">#REF!</definedName>
    <definedName name="inflat">#REF!</definedName>
    <definedName name="Inflation" localSheetId="6">#REF!</definedName>
    <definedName name="Inflation">#REF!</definedName>
    <definedName name="Inflation_factor_year_1" localSheetId="6">#REF!</definedName>
    <definedName name="Inflation_factor_year_1">#REF!</definedName>
    <definedName name="Inflation_factor_year_2" localSheetId="6">#REF!</definedName>
    <definedName name="Inflation_factor_year_2">#REF!</definedName>
    <definedName name="Inflation_factor_year_3" localSheetId="6">#REF!</definedName>
    <definedName name="Inflation_factor_year_3">#REF!</definedName>
    <definedName name="Inflation_factor_year_4" localSheetId="6">#REF!</definedName>
    <definedName name="Inflation_factor_year_4">#REF!</definedName>
    <definedName name="Inflation_factor_year_5" localSheetId="6">#REF!</definedName>
    <definedName name="Inflation_factor_year_5">#REF!</definedName>
    <definedName name="infotech" localSheetId="6">#REF!</definedName>
    <definedName name="infotech">#REF!</definedName>
    <definedName name="infotechsal" localSheetId="6">#REF!</definedName>
    <definedName name="infotechsal">#REF!</definedName>
    <definedName name="InfR">'[78]Activity Budget'!#REF!</definedName>
    <definedName name="ingo_cost">'[20]Range Page'!$A$37</definedName>
    <definedName name="INPP">'[79]Reference numbers'!$B$10</definedName>
    <definedName name="input" localSheetId="6">#REF!</definedName>
    <definedName name="input">#REF!</definedName>
    <definedName name="INSSEmployee">'[29]Reference numbers'!$B$8</definedName>
    <definedName name="INSSEmployer">'[29]Reference numbers'!$B$7</definedName>
    <definedName name="install" localSheetId="6">#REF!</definedName>
    <definedName name="install">#REF!</definedName>
    <definedName name="Intercompany_With_SS">'[15]TB Criteria'!#REF!</definedName>
    <definedName name="intlfringe">'[20]Range Page'!$A$4</definedName>
    <definedName name="IQD1BB" localSheetId="6" hidden="1">#REF!</definedName>
    <definedName name="IQD1BB" hidden="1">#REF!</definedName>
    <definedName name="IR" localSheetId="6">#REF!</definedName>
    <definedName name="IR">#REF!</definedName>
    <definedName name="IRC_Unrestricted">"'Summary'!rngLastPredefinedSource"</definedName>
    <definedName name="ircexpat" localSheetId="6">#REF!</definedName>
    <definedName name="ircexpat">#REF!</definedName>
    <definedName name="Isaac" localSheetId="6">#REF!</definedName>
    <definedName name="Isaac">#REF!</definedName>
    <definedName name="Ismail_Saleh_Sattof">[13]info!#REF!</definedName>
    <definedName name="itop" localSheetId="6">#REF!</definedName>
    <definedName name="itop">#REF!</definedName>
    <definedName name="itspec" localSheetId="6">#REF!</definedName>
    <definedName name="itspec">#REF!</definedName>
    <definedName name="ITSupport">'[20]Range Page'!#REF!</definedName>
    <definedName name="IV">[80]!Table1[[#Headers],[ID]]</definedName>
    <definedName name="Iyad">[81]Facilities!$G$10</definedName>
    <definedName name="IyadK" localSheetId="6">#REF!</definedName>
    <definedName name="IyadK">#REF!</definedName>
    <definedName name="IyadKH">[81]Facilities!$H$10</definedName>
    <definedName name="Iyadkhi" localSheetId="6">#REF!</definedName>
    <definedName name="Iyadkhi">#REF!</definedName>
    <definedName name="Iyadkhir" localSheetId="6">#REF!</definedName>
    <definedName name="Iyadkhir">#REF!</definedName>
    <definedName name="j" localSheetId="6" hidden="1">{"Yr1",#N/A,FALSE,"Budget Detail";"Yr2",#N/A,FALSE,"Budget Detail";"Yr3",#N/A,FALSE,"Budget Detail";"Yr4",#N/A,FALSE,"Budget Detail";"Yr5",#N/A,FALSE,"Budget Detail";"Total",#N/A,FALSE,"Budget Detail"}</definedName>
    <definedName name="j" hidden="1">{"Yr1",#N/A,FALSE,"Budget Detail";"Yr2",#N/A,FALSE,"Budget Detail";"Yr3",#N/A,FALSE,"Budget Detail";"Yr4",#N/A,FALSE,"Budget Detail";"Yr5",#N/A,FALSE,"Budget Detail";"Total",#N/A,FALSE,"Budget Detail"}</definedName>
    <definedName name="Jan_07" localSheetId="6">#REF!</definedName>
    <definedName name="Jan_07">#REF!</definedName>
    <definedName name="Jesuit_RRP">'[11]TB Criteria'!#REF!</definedName>
    <definedName name="jj">[82]Detail!$A$4</definedName>
    <definedName name="JJJJJ" localSheetId="6" hidden="1">{"Yr1",#N/A,FALSE,"Budget Detail";"Yr2",#N/A,FALSE,"Budget Detail";"Yr3",#N/A,FALSE,"Budget Detail";"Yr4",#N/A,FALSE,"Budget Detail";"Yr5",#N/A,FALSE,"Budget Detail";"Total",#N/A,FALSE,"Budget Detail"}</definedName>
    <definedName name="JJJJJ" hidden="1">{"Yr1",#N/A,FALSE,"Budget Detail";"Yr2",#N/A,FALSE,"Budget Detail";"Yr3",#N/A,FALSE,"Budget Detail";"Yr4",#N/A,FALSE,"Budget Detail";"Yr5",#N/A,FALSE,"Budget Detail";"Total",#N/A,FALSE,"Budget Detail"}</definedName>
    <definedName name="jkjkjkkkkkk">'[83]TB Criteria'!#REF!</definedName>
    <definedName name="job" localSheetId="6">#REF!</definedName>
    <definedName name="job">#REF!</definedName>
    <definedName name="john" localSheetId="6">#REF!</definedName>
    <definedName name="john">#REF!</definedName>
    <definedName name="jokiyh" localSheetId="6" hidden="1">{"Yr1",#N/A,FALSE,"Budget Detail";"Yr2",#N/A,FALSE,"Budget Detail";"Yr3",#N/A,FALSE,"Budget Detail";"Yr4",#N/A,FALSE,"Budget Detail";"Yr5",#N/A,FALSE,"Budget Detail";"Total",#N/A,FALSE,"Budget Detail"}</definedName>
    <definedName name="jokiyh" hidden="1">{"Yr1",#N/A,FALSE,"Budget Detail";"Yr2",#N/A,FALSE,"Budget Detail";"Yr3",#N/A,FALSE,"Budget Detail";"Yr4",#N/A,FALSE,"Budget Detail";"Yr5",#N/A,FALSE,"Budget Detail";"Total",#N/A,FALSE,"Budget Detail"}</definedName>
    <definedName name="Josué" localSheetId="6">#REF!</definedName>
    <definedName name="Josué">#REF!</definedName>
    <definedName name="jt" localSheetId="6">#REF!</definedName>
    <definedName name="jt">#REF!</definedName>
    <definedName name="JU" hidden="1">[84]Barêmes!#REF!</definedName>
    <definedName name="Justin" localSheetId="6">#REF!</definedName>
    <definedName name="Justin">#REF!</definedName>
    <definedName name="k" localSheetId="6">#REF!</definedName>
    <definedName name="k">#REF!</definedName>
    <definedName name="KAAAAAAAAAAA" localSheetId="6">#REF!</definedName>
    <definedName name="KAAAAAAAAAAA">#REF!</definedName>
    <definedName name="Kanane" localSheetId="6">#REF!</definedName>
    <definedName name="Kanane">#REF!</definedName>
    <definedName name="KASS" localSheetId="6">#REF!</definedName>
    <definedName name="KASS">#REF!</definedName>
    <definedName name="Kassala_Nat_Staff_Code_Payroll">'[40]TB Criteria'!#REF!</definedName>
    <definedName name="Kassala_PCR">'[85]TB Criteria'!#REF!</definedName>
    <definedName name="Kassala_PCR_2005" localSheetId="6">#REF!</definedName>
    <definedName name="Kassala_PCR_2005">#REF!</definedName>
    <definedName name="Kassala_PHC" localSheetId="6">#REF!</definedName>
    <definedName name="Kassala_PHC">#REF!</definedName>
    <definedName name="KENYA" localSheetId="6">#REF!</definedName>
    <definedName name="KENYA">#REF!</definedName>
    <definedName name="Kereyou_Interest_Group">'[1]TB Criteria'!#REF!</definedName>
    <definedName name="KFP_DF1" localSheetId="6">#REF!</definedName>
    <definedName name="KFP_DF1">#REF!</definedName>
    <definedName name="KFP_DF2" localSheetId="6">#REF!</definedName>
    <definedName name="KFP_DF2">#REF!</definedName>
    <definedName name="KH1_Kassala_Nat_Staff">[77]Criteria!#REF!</definedName>
    <definedName name="KH2_Darfur_Nat_Staff">[77]Criteria!#REF!</definedName>
    <definedName name="KH3_Abyei_Nat_Staff">[77]Criteria!#REF!</definedName>
    <definedName name="KH4_Khartoum_Nat_Staff">[77]Criteria!#REF!</definedName>
    <definedName name="Khaled_Abdallah_Alsaleh">[13]info!#REF!</definedName>
    <definedName name="Khartoum_Central_Overhead" localSheetId="6">#REF!</definedName>
    <definedName name="Khartoum_Central_Overhead">#REF!</definedName>
    <definedName name="KHP_DGO" localSheetId="6">#REF!</definedName>
    <definedName name="KHP_DGO">#REF!</definedName>
    <definedName name="KHP_HP1" localSheetId="6">#REF!</definedName>
    <definedName name="KHP_HP1">#REF!</definedName>
    <definedName name="KI1_DGO" localSheetId="6">#REF!</definedName>
    <definedName name="KI1_DGO">#REF!</definedName>
    <definedName name="KI1_MP1" localSheetId="6">#REF!</definedName>
    <definedName name="KI1_MP1">#REF!</definedName>
    <definedName name="KI1_MP2" localSheetId="6">#REF!</definedName>
    <definedName name="KI1_MP2">#REF!</definedName>
    <definedName name="KI1_MP3" localSheetId="6">#REF!</definedName>
    <definedName name="KI1_MP3">#REF!</definedName>
    <definedName name="kk" localSheetId="6">#REF!</definedName>
    <definedName name="kk">#REF!</definedName>
    <definedName name="kkk" localSheetId="6">#REF!</definedName>
    <definedName name="kkk">#REF!</definedName>
    <definedName name="kkkk" localSheetId="6">#REF!</definedName>
    <definedName name="kkkk">#REF!</definedName>
    <definedName name="km">2.15</definedName>
    <definedName name="KN1_OF1" localSheetId="6">#REF!</definedName>
    <definedName name="KN1_OF1">#REF!</definedName>
    <definedName name="KN1_OF2" localSheetId="6">#REF!</definedName>
    <definedName name="KN1_OF2">#REF!</definedName>
    <definedName name="KN1_OF3" localSheetId="6">#REF!</definedName>
    <definedName name="KN1_OF3">#REF!</definedName>
    <definedName name="Kosai_Fares_Alkheder">[13]info!#REF!</definedName>
    <definedName name="KP1_OF1" localSheetId="6">#REF!</definedName>
    <definedName name="KP1_OF1">#REF!</definedName>
    <definedName name="KP1_OF2" localSheetId="6">#REF!</definedName>
    <definedName name="KP1_OF2">#REF!</definedName>
    <definedName name="KP1_OF3" localSheetId="6">#REF!</definedName>
    <definedName name="KP1_OF3">#REF!</definedName>
    <definedName name="KP2_DD1" localSheetId="6">#REF!</definedName>
    <definedName name="KP2_DD1">#REF!</definedName>
    <definedName name="KP2_DD2" localSheetId="6">#REF!</definedName>
    <definedName name="KP2_DD2">#REF!</definedName>
    <definedName name="KP2_DGO" localSheetId="6">#REF!</definedName>
    <definedName name="KP2_DGO">#REF!</definedName>
    <definedName name="KP2_MP1" localSheetId="6">#REF!</definedName>
    <definedName name="KP2_MP1">#REF!</definedName>
    <definedName name="KP2_OF1" localSheetId="6">#REF!</definedName>
    <definedName name="KP2_OF1">#REF!</definedName>
    <definedName name="KP2_OF2" localSheetId="6">#REF!</definedName>
    <definedName name="KP2_OF2">#REF!</definedName>
    <definedName name="KP2_OF3" localSheetId="6">#REF!</definedName>
    <definedName name="KP2_OF3">#REF!</definedName>
    <definedName name="KS1_MP1" localSheetId="6">#REF!</definedName>
    <definedName name="KS1_MP1">#REF!</definedName>
    <definedName name="KS1_MP2" localSheetId="6">#REF!</definedName>
    <definedName name="KS1_MP2">#REF!</definedName>
    <definedName name="KUTUM" localSheetId="6">#REF!</definedName>
    <definedName name="KUTUM">#REF!</definedName>
    <definedName name="Kutum_DFID">[5]Accounts!#REF!</definedName>
    <definedName name="Kutum_DFID_expats">[5]Accounts!#REF!</definedName>
    <definedName name="Kutum_ECHO">[5]Accounts!#REF!</definedName>
    <definedName name="Kutum_ECHO_expats">[5]Accounts!#REF!</definedName>
    <definedName name="l" localSheetId="6">#REF!</definedName>
    <definedName name="l">#REF!</definedName>
    <definedName name="Labor" localSheetId="6">#REF!</definedName>
    <definedName name="Labor">#REF!</definedName>
    <definedName name="Labor_Headcount" localSheetId="6">#REF!</definedName>
    <definedName name="Labor_Headcount">#REF!</definedName>
    <definedName name="Labor_hours" localSheetId="6">#REF!</definedName>
    <definedName name="Labor_hours">#REF!</definedName>
    <definedName name="Latrine" localSheetId="6" hidden="1">{"Yr1",#N/A,FALSE,"Budget Detail";"Yr2",#N/A,FALSE,"Budget Detail";"Yr3",#N/A,FALSE,"Budget Detail";"Yr4",#N/A,FALSE,"Budget Detail";"Yr5",#N/A,FALSE,"Budget Detail";"Total",#N/A,FALSE,"Budget Detail"}</definedName>
    <definedName name="Latrine" hidden="1">{"Yr1",#N/A,FALSE,"Budget Detail";"Yr2",#N/A,FALSE,"Budget Detail";"Yr3",#N/A,FALSE,"Budget Detail";"Yr4",#N/A,FALSE,"Budget Detail";"Yr5",#N/A,FALSE,"Budget Detail";"Total",#N/A,FALSE,"Budget Detail"}</definedName>
    <definedName name="LeaveMonth" localSheetId="6">'[23]HALO Budget full'!#REF!</definedName>
    <definedName name="LeaveMonth">'[23]HALO Budget full'!#REF!</definedName>
    <definedName name="level" localSheetId="6">#REF!</definedName>
    <definedName name="level">#REF!</definedName>
    <definedName name="level1" localSheetId="6">#REF!</definedName>
    <definedName name="level1">#REF!</definedName>
    <definedName name="LH_O_P00" localSheetId="6">#REF!</definedName>
    <definedName name="LH_O_P00">#REF!</definedName>
    <definedName name="LH_O_P01" localSheetId="6">#REF!</definedName>
    <definedName name="LH_O_P01">#REF!</definedName>
    <definedName name="LI_U_P00" localSheetId="6">#REF!</definedName>
    <definedName name="LI_U_P00">#REF!</definedName>
    <definedName name="list" localSheetId="6">#REF!</definedName>
    <definedName name="list">#REF!</definedName>
    <definedName name="list2" localSheetId="6">#REF!</definedName>
    <definedName name="list2">#REF!</definedName>
    <definedName name="ListeSalaires" localSheetId="6">#REF!</definedName>
    <definedName name="ListeSalaires">#REF!</definedName>
    <definedName name="ll" localSheetId="6">#REF!</definedName>
    <definedName name="ll">#REF!</definedName>
    <definedName name="lll" localSheetId="6">#REF!</definedName>
    <definedName name="lll">#REF!</definedName>
    <definedName name="llll" localSheetId="6">#REF!</definedName>
    <definedName name="llll">#REF!</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Currency" localSheetId="6">#REF!</definedName>
    <definedName name="LocalCurrency">#REF!</definedName>
    <definedName name="localfringe">'[20]Range Page'!$A$5</definedName>
    <definedName name="localinflation_yr2">'[20]Range Page'!$A$51</definedName>
    <definedName name="localinflation_yr3">'[20]Range Page'!$A$52</definedName>
    <definedName name="localinflation_yr4">'[20]Range Page'!$A$53</definedName>
    <definedName name="localinflation_yr5">'[20]Range Page'!$A$54</definedName>
    <definedName name="localngo_cost">'[20]Range Page'!$A$38</definedName>
    <definedName name="localperdiem">'[20]Range Page'!#REF!</definedName>
    <definedName name="localtrvl" localSheetId="6">#REF!</definedName>
    <definedName name="localtrvl">#REF!</definedName>
    <definedName name="Location" localSheetId="6">#REF!</definedName>
    <definedName name="Location">#REF!</definedName>
    <definedName name="locfringe" localSheetId="6">#REF!</definedName>
    <definedName name="locfringe">#REF!</definedName>
    <definedName name="lqa" localSheetId="6">#REF!</definedName>
    <definedName name="lqa">#REF!</definedName>
    <definedName name="ltoutkamp" localSheetId="6">#REF!</definedName>
    <definedName name="ltoutkamp">#REF!</definedName>
    <definedName name="lui" localSheetId="6">#REF!</definedName>
    <definedName name="lui">#REF!</definedName>
    <definedName name="m" localSheetId="6">#REF!</definedName>
    <definedName name="m">#REF!</definedName>
    <definedName name="M13_DB1_IAPF_Kassala">'[40]TB Criteria'!#REF!</definedName>
    <definedName name="M13_DB2_IAPF_BNS">'[40]TB Criteria'!#REF!</definedName>
    <definedName name="M13_DB4_IAPF_Kht">'[40]TB Criteria'!#REF!</definedName>
    <definedName name="M13_DB5_IAPF_Darfur">'[40]TB Criteria'!#REF!</definedName>
    <definedName name="M13_DB6_IAPF">'[40]TB Criteria'!#REF!</definedName>
    <definedName name="M13_DB7_IAPF">'[40]TB Criteria'!#REF!</definedName>
    <definedName name="M14_DC1_IAPF_Kassala">'[40]TB Criteria'!#REF!</definedName>
    <definedName name="M14_DC2_IAPF_BNS">'[40]TB Criteria'!#REF!</definedName>
    <definedName name="M14_DC4_IAPF_Kht">'[40]TB Criteria'!#REF!</definedName>
    <definedName name="M14_DC5_IAPF_Darfur">'[40]TB Criteria'!#REF!</definedName>
    <definedName name="M14_DC6_IAPF">'[40]TB Criteria'!#REF!</definedName>
    <definedName name="M14_DC7_IAPF">'[40]TB Criteria'!#REF!</definedName>
    <definedName name="M15_DI1_IAPF_Kassala">'[40]TB Criteria'!#REF!</definedName>
    <definedName name="M15_DI2_IAPF_BNS">'[40]TB Criteria'!#REF!</definedName>
    <definedName name="M15_DI4_IAPF_Kht">'[40]TB Criteria'!#REF!</definedName>
    <definedName name="M15_DI5_IAPF_Darfur">'[40]TB Criteria'!#REF!</definedName>
    <definedName name="maa" localSheetId="6">#REF!</definedName>
    <definedName name="maa">#REF!</definedName>
    <definedName name="macro" localSheetId="6">#REF!</definedName>
    <definedName name="macro">#REF!</definedName>
    <definedName name="Mahmod_Tahaa_Kadro">[13]info!#REF!</definedName>
    <definedName name="MainOffice">[50]Detail!$A$6</definedName>
    <definedName name="MAINPAY">'[24]Main Payroll'!$B$11:$BV$33</definedName>
    <definedName name="MainPayroll">'[86]Main Payroll'!$B$9:$BY$31</definedName>
    <definedName name="Malakal_PCR" localSheetId="6">#REF!</definedName>
    <definedName name="Malakal_PCR">#REF!</definedName>
    <definedName name="Malakal_PCR_2005" localSheetId="6">#REF!</definedName>
    <definedName name="Malakal_PCR_2005">#REF!</definedName>
    <definedName name="Malakal_PCR_expats">[5]Accounts!#REF!</definedName>
    <definedName name="Malakal_PHC" localSheetId="6">#REF!</definedName>
    <definedName name="Malakal_PHC">#REF!</definedName>
    <definedName name="Malaria" localSheetId="6">#REF!</definedName>
    <definedName name="Malaria">#REF!</definedName>
    <definedName name="mama" localSheetId="6">#REF!</definedName>
    <definedName name="mama">#REF!</definedName>
    <definedName name="mapping" localSheetId="6">#REF!</definedName>
    <definedName name="mapping">#REF!</definedName>
    <definedName name="MAPS">'[32]Standard Codes'!#REF!</definedName>
    <definedName name="MAPS_08_LOKI">'[6]TB Criteria'!#REF!</definedName>
    <definedName name="MAPS_08_MALAKAL">'[72]TB Criteria'!#REF!</definedName>
    <definedName name="MAPS_08_NAIROBI">'[6]TB Criteria'!#REF!</definedName>
    <definedName name="MAPS_08_SBN">'[6]TB Criteria'!#REF!</definedName>
    <definedName name="MAPS_08_Sidama">'[87]TB Criteria'!#REF!</definedName>
    <definedName name="MAPS_08_TWIC">'[6]TB Criteria'!#REF!</definedName>
    <definedName name="MAPS_08_West_H">'[87]TB Criteria'!#REF!</definedName>
    <definedName name="MAPS_2006" localSheetId="6">#REF!</definedName>
    <definedName name="MAPS_2006">#REF!</definedName>
    <definedName name="MAPS_2006_Abeyi" localSheetId="6">#REF!</definedName>
    <definedName name="MAPS_2006_Abeyi">#REF!</definedName>
    <definedName name="MAPS_2006_BUGIRI">'[14]TB Criteria'!#REF!</definedName>
    <definedName name="MAPS_2006_CHILD_PROTECTION">'[14]TB Criteria'!#REF!</definedName>
    <definedName name="MAPS_2006_CRISIS_RECOVERY">'[14]TB Criteria'!#REF!</definedName>
    <definedName name="MAPS_2006_Darfur" localSheetId="6">#REF!</definedName>
    <definedName name="MAPS_2006_Darfur">#REF!</definedName>
    <definedName name="MAPS_2006_DISABILITY">'[14]TB Criteria'!#REF!</definedName>
    <definedName name="MAPS_2006_HOIMA">'[14]TB Criteria'!#REF!</definedName>
    <definedName name="MAPS_2006_Kassala" localSheetId="6">#REF!</definedName>
    <definedName name="MAPS_2006_Kassala">#REF!</definedName>
    <definedName name="MAPS_2006_Khartoum" localSheetId="6">#REF!</definedName>
    <definedName name="MAPS_2006_Khartoum">#REF!</definedName>
    <definedName name="MAPS_2006_Malakal" localSheetId="6">#REF!</definedName>
    <definedName name="MAPS_2006_Malakal">#REF!</definedName>
    <definedName name="MAPS_Addis_HO_Int_">'[11]TB Criteria'!#REF!</definedName>
    <definedName name="MAPS_APS_KEREYOU_PASTORALIST_OBJ3">'[1]TB Criteria'!#REF!</definedName>
    <definedName name="MAPS_APS_KEREYOU_PASTORALIST_OBJ4">'[1]TB Criteria'!#REF!</definedName>
    <definedName name="MAPS_BORENA">'[1]TB Criteria'!#REF!</definedName>
    <definedName name="MAPS_Bugiri">'[14]TB Criteria'!#REF!</definedName>
    <definedName name="MAPS_Bundi">'[14]TB Criteria'!#REF!</definedName>
    <definedName name="MAPS_CAR">'[11]TB Criteria'!#REF!</definedName>
    <definedName name="MAPS_Child_Protection">'[14]TB Criteria'!#REF!</definedName>
    <definedName name="MAPS_Child_Survival">'[11]TB Criteria'!#REF!</definedName>
    <definedName name="MAPS_CP">'[14]TB Criteria'!#REF!</definedName>
    <definedName name="MAPS_Crisis_Recovery">'[14]TB Criteria'!#REF!</definedName>
    <definedName name="MAPS_Disability">'[14]TB Criteria'!#REF!</definedName>
    <definedName name="MAPS_Expats">[5]Accounts!#REF!</definedName>
    <definedName name="MAPS_General" localSheetId="6">#REF!</definedName>
    <definedName name="MAPS_General">#REF!</definedName>
    <definedName name="MAPS_HIV">'[14]TB Criteria'!#REF!</definedName>
    <definedName name="MAPS_HIV_MN2">'[88]TB Criteria'!$K$1+'[88]TB Criteria'!$K$2:$K$31</definedName>
    <definedName name="MAPS_Hoima">'[14]TB Criteria'!#REF!</definedName>
    <definedName name="MAPS_Integrated">[5]Accounts!#REF!</definedName>
    <definedName name="MAPS_JUBA">'[89]TB Criteria'!#REF!</definedName>
    <definedName name="MAPS_Misc">'[14]TB Criteria'!#REF!</definedName>
    <definedName name="MAPS_NAIROBI">'[89]TB Criteria'!#REF!</definedName>
    <definedName name="MAPS_O_D_Fund">'[90]TB Criteria'!#REF!</definedName>
    <definedName name="MAPS_ODE">'[6]TB Criteria'!#REF!</definedName>
    <definedName name="MAPS_Office">[5]Accounts!#REF!</definedName>
    <definedName name="MAPS_Pader">'[14]TB Criteria'!#REF!</definedName>
    <definedName name="MAPS_Public_Health">'[14]TB Criteria'!#REF!</definedName>
    <definedName name="MAPS_Schools">[5]Accounts!#REF!</definedName>
    <definedName name="MAPS_Sidama">'[11]TB Criteria'!#REF!</definedName>
    <definedName name="MAPS_W_Haraghe">'[11]TB Criteria'!#REF!</definedName>
    <definedName name="MAPS3_BORENA">'[1]TB Criteria'!#REF!</definedName>
    <definedName name="MAPS3_KEREYOU">'[1]TB Criteria'!#REF!</definedName>
    <definedName name="MAPS3_SIDAMA">'[1]TB Criteria'!#REF!</definedName>
    <definedName name="MAPS3_SIDAMA_APS_OBJ3">'[1]TB Criteria'!#REF!</definedName>
    <definedName name="MAPS3_SIDAMA_APS_OBJ4">'[1]TB Criteria'!#REF!</definedName>
    <definedName name="MAPS3_WHARARGHE_APS_OBJ3">'[1]TB Criteria'!#REF!</definedName>
    <definedName name="MAPS3_WHARARGHE_APS_OBJ4">'[1]TB Criteria'!#REF!</definedName>
    <definedName name="MAPS3_WHARARHGE">'[1]TB Criteria'!#REF!</definedName>
    <definedName name="MAPS6_BORENA">'[1]TB Criteria'!#REF!</definedName>
    <definedName name="MAPS6_KEREYOU">'[1]TB Criteria'!#REF!</definedName>
    <definedName name="MAPS6_SIDAMA">'[1]TB Criteria'!#REF!</definedName>
    <definedName name="MAPS6_WHARARHGE">'[1]TB Criteria'!#REF!</definedName>
    <definedName name="MAPS7_ADDISCAR">'[1]TB Criteria'!#REF!</definedName>
    <definedName name="MAPS7_Borana">'[1]TB Criteria'!#REF!</definedName>
    <definedName name="MAPS7_Whararghe">'[1]TB Criteria'!#REF!</definedName>
    <definedName name="martin" localSheetId="6">#REF!</definedName>
    <definedName name="martin">#REF!</definedName>
    <definedName name="MASTER" localSheetId="6">#REF!</definedName>
    <definedName name="MASTER">#REF!</definedName>
    <definedName name="match_requirement">'[20]Range Page'!#REF!</definedName>
    <definedName name="MATERIALS" localSheetId="6">#REF!</definedName>
    <definedName name="MATERIALS">#REF!</definedName>
    <definedName name="maybe" localSheetId="6" hidden="1">{#N/A,#N/A,FALSE,"ManLoading"}</definedName>
    <definedName name="maybe" hidden="1">{#N/A,#N/A,FALSE,"ManLoading"}</definedName>
    <definedName name="me" localSheetId="6">#REF!</definedName>
    <definedName name="me">#REF!</definedName>
    <definedName name="Med_ReC">'[1]TB Criteria'!#REF!</definedName>
    <definedName name="medevac" localSheetId="6">#REF!</definedName>
    <definedName name="medevac">#REF!</definedName>
    <definedName name="Medevac.expat1">'[20]Range Page'!#REF!</definedName>
    <definedName name="Medevac.expat2">'[20]Range Page'!#REF!</definedName>
    <definedName name="Medevac.expat3">'[20]Range Page'!#REF!</definedName>
    <definedName name="Medevac.STTA.day">'[20]Range Page'!#REF!</definedName>
    <definedName name="Medevac.STTA.month">'[20]Range Page'!#REF!</definedName>
    <definedName name="Medical_Supplies" localSheetId="6">#REF!</definedName>
    <definedName name="Medical_Supplies">#REF!</definedName>
    <definedName name="Member" localSheetId="6">'[54]Information Sheet'!$E$4:$E$17</definedName>
    <definedName name="Member">'[54]Information Sheet'!$E$4:$E$17</definedName>
    <definedName name="Members" localSheetId="6">[34]Lookups!$B$38:$B$75</definedName>
    <definedName name="Members">[34]Lookups!$B$38:$B$75</definedName>
    <definedName name="mespec" localSheetId="6">#REF!</definedName>
    <definedName name="mespec">#REF!</definedName>
    <definedName name="mespecsal" localSheetId="6">#REF!</definedName>
    <definedName name="mespecsal">#REF!</definedName>
    <definedName name="mgr" localSheetId="6">#REF!</definedName>
    <definedName name="mgr">#REF!</definedName>
    <definedName name="mgrsal" localSheetId="6">#REF!</definedName>
    <definedName name="mgrsal">#REF!</definedName>
    <definedName name="mh" localSheetId="6">#REF!</definedName>
    <definedName name="mh">#REF!</definedName>
    <definedName name="MH_E_P00" localSheetId="6">#REF!</definedName>
    <definedName name="MH_E_P00">#REF!</definedName>
    <definedName name="MI_I_P00" localSheetId="6">#REF!</definedName>
    <definedName name="MI_I_P00">#REF!</definedName>
    <definedName name="MI_I_P01" localSheetId="6">#REF!</definedName>
    <definedName name="MI_I_P01">#REF!</definedName>
    <definedName name="mico" localSheetId="6">#REF!</definedName>
    <definedName name="mico">#REF!</definedName>
    <definedName name="MICRO_PROJECT">'[1]TB Criteria'!#REF!</definedName>
    <definedName name="MICRO_PROJECT_">'[1]TB Criteria'!#REF!</definedName>
    <definedName name="mill" localSheetId="6">#REF!</definedName>
    <definedName name="mill">#REF!</definedName>
    <definedName name="Mis" localSheetId="6" hidden="1">{#N/A,#N/A,FALSE,"Grant to date"}</definedName>
    <definedName name="Mis" hidden="1">{#N/A,#N/A,FALSE,"Grant to date"}</definedName>
    <definedName name="Mix" localSheetId="6">#REF!</definedName>
    <definedName name="Mix">#REF!</definedName>
    <definedName name="MN1_DF1" localSheetId="6">#REF!</definedName>
    <definedName name="MN1_DF1">#REF!</definedName>
    <definedName name="moaug" localSheetId="6">#REF!</definedName>
    <definedName name="moaug">#REF!</definedName>
    <definedName name="MOCA" localSheetId="6">#REF!</definedName>
    <definedName name="MOCA">#REF!</definedName>
    <definedName name="MOH">'[91]Staff list'!#REF!</definedName>
    <definedName name="Mohammad_Ali_Mahmoud_Alhosain">[13]info!#REF!</definedName>
    <definedName name="moite" localSheetId="6">{#N/A,#N/A,FALSE,"Benefits 01-06"}</definedName>
    <definedName name="moite">{#N/A,#N/A,FALSE,"Benefits 01-06"}</definedName>
    <definedName name="month" localSheetId="6">OFFSET(#REF!,0,0,#REF!,1)</definedName>
    <definedName name="month">OFFSET(#REF!,0,0,#REF!,1)</definedName>
    <definedName name="months" localSheetId="6">#REF!</definedName>
    <definedName name="months">#REF!</definedName>
    <definedName name="mosep" localSheetId="6">#REF!</definedName>
    <definedName name="mosep">#REF!</definedName>
    <definedName name="mosjul" localSheetId="6">#REF!</definedName>
    <definedName name="mosjul">#REF!</definedName>
    <definedName name="MP1_OF1" localSheetId="6">#REF!</definedName>
    <definedName name="MP1_OF1">#REF!</definedName>
    <definedName name="MP1_OF2" localSheetId="6">#REF!</definedName>
    <definedName name="MP1_OF2">#REF!</definedName>
    <definedName name="MP1_OF3" localSheetId="6">#REF!</definedName>
    <definedName name="MP1_OF3">#REF!</definedName>
    <definedName name="MP2_DD1" localSheetId="6">#REF!</definedName>
    <definedName name="MP2_DD1">#REF!</definedName>
    <definedName name="MP2_DD2" localSheetId="6">#REF!</definedName>
    <definedName name="MP2_DD2">#REF!</definedName>
    <definedName name="MP2_DGO" localSheetId="6">#REF!</definedName>
    <definedName name="MP2_DGO">#REF!</definedName>
    <definedName name="MP2_MP1" localSheetId="6">#REF!</definedName>
    <definedName name="MP2_MP1">#REF!</definedName>
    <definedName name="MP2_OF1" localSheetId="6">#REF!</definedName>
    <definedName name="MP2_OF1">#REF!</definedName>
    <definedName name="MP2_OF2" localSheetId="6">#REF!</definedName>
    <definedName name="MP2_OF2">#REF!</definedName>
    <definedName name="MP2_OF3" localSheetId="6">#REF!</definedName>
    <definedName name="MP2_OF3">#REF!</definedName>
    <definedName name="MP7_Crisis_Recovery">'[14]TB Criteria'!#REF!</definedName>
    <definedName name="MP9_MAPS_PEPcofund">'[14]TB Criteria'!#REF!</definedName>
    <definedName name="MPA" localSheetId="6">#REF!</definedName>
    <definedName name="MPA">#REF!</definedName>
    <definedName name="Mustafa_Abdallah_Alsaleh">[13]info!#REF!</definedName>
    <definedName name="MV_I_P00" localSheetId="6">#REF!</definedName>
    <definedName name="MV_I_P00">#REF!</definedName>
    <definedName name="n">'[92]TB Criteria'!#REF!</definedName>
    <definedName name="N_Dafur_DIFID_Mar06" localSheetId="6">#REF!</definedName>
    <definedName name="N_Dafur_DIFID_Mar06">#REF!</definedName>
    <definedName name="name" localSheetId="6">#REF!</definedName>
    <definedName name="name">#REF!</definedName>
    <definedName name="NameNo" localSheetId="6">#REF!</definedName>
    <definedName name="NameNo">#REF!</definedName>
    <definedName name="names" localSheetId="6">#REF!</definedName>
    <definedName name="names">#REF!</definedName>
    <definedName name="National_factor_year1" localSheetId="6">#REF!</definedName>
    <definedName name="National_factor_year1">#REF!</definedName>
    <definedName name="National_factor_year2" localSheetId="6">#REF!</definedName>
    <definedName name="National_factor_year2">#REF!</definedName>
    <definedName name="National_factor_year3" localSheetId="6">#REF!</definedName>
    <definedName name="National_factor_year3">#REF!</definedName>
    <definedName name="National_factor_year4" localSheetId="6">#REF!</definedName>
    <definedName name="National_factor_year4">#REF!</definedName>
    <definedName name="National_factor_year5" localSheetId="6">#REF!</definedName>
    <definedName name="National_factor_year5">#REF!</definedName>
    <definedName name="NetsalaryTotal" localSheetId="6">#REF!</definedName>
    <definedName name="NetsalaryTotal">#REF!</definedName>
    <definedName name="NewOH" localSheetId="6">#REF!</definedName>
    <definedName name="NewOH">#REF!</definedName>
    <definedName name="Nina_Chinakson" localSheetId="6">#REF!</definedName>
    <definedName name="Nina_Chinakson">#REF!</definedName>
    <definedName name="nj" hidden="1">[84]Barêmes!#REF!</definedName>
    <definedName name="nn" localSheetId="6">#REF!</definedName>
    <definedName name="nn">#REF!</definedName>
    <definedName name="no" localSheetId="6" hidden="1">{#N/A,#N/A,FALSE,"ManLoading"}</definedName>
    <definedName name="no" hidden="1">{#N/A,#N/A,FALSE,"ManLoading"}</definedName>
    <definedName name="no_of_outputs" localSheetId="6">#REF!</definedName>
    <definedName name="no_of_outputs">#REF!</definedName>
    <definedName name="NOKtoGBP" localSheetId="6">'[23]HALO Budget full'!#REF!</definedName>
    <definedName name="NOKtoGBP">'[23]HALO Budget full'!#REF!</definedName>
    <definedName name="NOKtoUSD" localSheetId="6">'[23]HALO Budget full'!#REF!</definedName>
    <definedName name="NOKtoUSD">'[23]HALO Budget full'!#REF!</definedName>
    <definedName name="none" localSheetId="6" hidden="1">{#N/A,#N/A,FALSE,"ManLoading"}</definedName>
    <definedName name="none" hidden="1">{#N/A,#N/A,FALSE,"ManLoading"}</definedName>
    <definedName name="none1" localSheetId="6" hidden="1">{#N/A,#N/A,FALSE,"ManLoading"}</definedName>
    <definedName name="none1" hidden="1">{#N/A,#N/A,FALSE,"ManLoading"}</definedName>
    <definedName name="Nori_Mahmod_Alhosain">[13]info!#REF!</definedName>
    <definedName name="NOV_EUR_SLL" localSheetId="6">#REF!</definedName>
    <definedName name="NOV_EUR_SLL">#REF!</definedName>
    <definedName name="NOV_EUR_USD" localSheetId="6">#REF!</definedName>
    <definedName name="NOV_EUR_USD">#REF!</definedName>
    <definedName name="Numberchildren" localSheetId="6">#REF!</definedName>
    <definedName name="Numberchildren">#REF!</definedName>
    <definedName name="Numberstaff" localSheetId="6">#REF!</definedName>
    <definedName name="Numberstaff">#REF!</definedName>
    <definedName name="NumMonths" localSheetId="6">'[23]HALO Budget full'!#REF!</definedName>
    <definedName name="NumMonths">'[23]HALO Budget full'!#REF!</definedName>
    <definedName name="NUREP_CP">'[14]TB Criteria'!#REF!</definedName>
    <definedName name="NUREP_CR">'[14]TB Criteria'!#REF!</definedName>
    <definedName name="o">'[1]TB Criteria'!#REF!</definedName>
    <definedName name="o00100HIV" localSheetId="6">#REF!</definedName>
    <definedName name="o00100HIV">#REF!</definedName>
    <definedName name="o00101HIV_Prevention" localSheetId="6">#REF!</definedName>
    <definedName name="o00101HIV_Prevention">#REF!</definedName>
    <definedName name="o001020HIV_CTS" localSheetId="6">#REF!</definedName>
    <definedName name="o001020HIV_CTS">#REF!</definedName>
    <definedName name="o001030HIV_CapBldg" localSheetId="6">#REF!</definedName>
    <definedName name="o001030HIV_CapBldg">#REF!</definedName>
    <definedName name="o00200Livelihoods" localSheetId="6">#REF!</definedName>
    <definedName name="o00200Livelihoods">#REF!</definedName>
    <definedName name="o002010_LV_Irrigation" localSheetId="6">#REF!</definedName>
    <definedName name="o002010_LV_Irrigation">#REF!</definedName>
    <definedName name="o002020_LV_Cooperatives" localSheetId="6">#REF!</definedName>
    <definedName name="o002020_LV_Cooperatives">#REF!</definedName>
    <definedName name="o002030_LV_Environment" localSheetId="6">#REF!</definedName>
    <definedName name="o002030_LV_Environment">#REF!</definedName>
    <definedName name="o00300Health" localSheetId="6">#REF!</definedName>
    <definedName name="o00300Health">#REF!</definedName>
    <definedName name="o003010_Hlth_PublicHealth" localSheetId="6">#REF!</definedName>
    <definedName name="o003010_Hlth_PublicHealth">#REF!</definedName>
    <definedName name="o003020_Hlth_Nutrition" localSheetId="6">#REF!</definedName>
    <definedName name="o003020_Hlth_Nutrition">#REF!</definedName>
    <definedName name="o003030_Hlth_Disaster" localSheetId="6">#REF!</definedName>
    <definedName name="o003030_Hlth_Disaster">#REF!</definedName>
    <definedName name="o004030_Mainstreaming" localSheetId="6">#REF!</definedName>
    <definedName name="o004030_Mainstreaming">#REF!</definedName>
    <definedName name="o0400ProgramQuality" localSheetId="6">#REF!</definedName>
    <definedName name="o0400ProgramQuality">#REF!</definedName>
    <definedName name="o0500ProjectTotal" localSheetId="6">#REF!</definedName>
    <definedName name="o0500ProjectTotal">#REF!</definedName>
    <definedName name="Objective___SDAs" localSheetId="6">#REF!</definedName>
    <definedName name="Objective___SDAs">#REF!</definedName>
    <definedName name="Objective_1_SDA" localSheetId="6">#REF!</definedName>
    <definedName name="Objective_1_SDA">#REF!</definedName>
    <definedName name="Objective_2_SDA" localSheetId="6">#REF!</definedName>
    <definedName name="Objective_2_SDA">#REF!</definedName>
    <definedName name="Objective_3_SDA" localSheetId="6">#REF!</definedName>
    <definedName name="Objective_3_SDA">#REF!</definedName>
    <definedName name="Objective_4_SDA" localSheetId="6">#REF!</definedName>
    <definedName name="Objective_4_SDA">#REF!</definedName>
    <definedName name="Objective_5_SDA" localSheetId="6">#REF!</definedName>
    <definedName name="Objective_5_SDA">#REF!</definedName>
    <definedName name="ObjectiveSDA" localSheetId="6">#REF!</definedName>
    <definedName name="ObjectiveSDA">#REF!</definedName>
    <definedName name="ODC_FEE_RATE" localSheetId="6">#REF!</definedName>
    <definedName name="ODC_FEE_RATE">#REF!</definedName>
    <definedName name="ODCs" localSheetId="6">#REF!</definedName>
    <definedName name="ODCs">#REF!</definedName>
    <definedName name="OF_QG2_OFDA_SBN">'[40]TB Criteria'!#REF!</definedName>
    <definedName name="OF176A" localSheetId="6">#REF!</definedName>
    <definedName name="OF176A">#REF!</definedName>
    <definedName name="OF176AA" localSheetId="6">#REF!</definedName>
    <definedName name="OF176AA">#REF!</definedName>
    <definedName name="OF176AR" localSheetId="6">#REF!</definedName>
    <definedName name="OF176AR">#REF!</definedName>
    <definedName name="OF176R" localSheetId="6">#REF!</definedName>
    <definedName name="OF176R">#REF!</definedName>
    <definedName name="OF189A">'[59]COMMITMENT TO BVA'!$DO$1:$DO$65536</definedName>
    <definedName name="OF189AA">'[59]ALL ACTUALS'!$DU$1:$DU$65536</definedName>
    <definedName name="OF189AR">'[59]ALL ACTUALS'!$DT$1:$DT$65536</definedName>
    <definedName name="OF189R">'[59]COMMITMENT TO BVA'!$DN$1:$DN$65536</definedName>
    <definedName name="OF209A">'[59]COMMITMENT TO BVA'!$BQ$1:$BQ$65536</definedName>
    <definedName name="OF209AA">'[59]ALL ACTUALS'!$BT$1:$BT$65536</definedName>
    <definedName name="OF209AR">'[59]ALL ACTUALS'!$BR$1:$BR$65536</definedName>
    <definedName name="OF209R">'[59]COMMITMENT TO BVA'!$BO$1:$BO$65536</definedName>
    <definedName name="OFDA_08_JUBA">'[6]TB Criteria'!#REF!</definedName>
    <definedName name="OFDA_08_LOKI">'[6]TB Criteria'!#REF!</definedName>
    <definedName name="OFDA_08_NAIROBI">'[6]TB Criteria'!#REF!</definedName>
    <definedName name="OFDA_08_SBN">'[6]TB Criteria'!#REF!</definedName>
    <definedName name="OFDA_08_TWIC">'[6]TB Criteria'!#REF!</definedName>
    <definedName name="OFDA_Abeyi_PHC" localSheetId="6">#REF!</definedName>
    <definedName name="OFDA_Abeyi_PHC">#REF!</definedName>
    <definedName name="OFDA_APS_SIDAMA_OBJ1">'[1]TB Criteria'!#REF!</definedName>
    <definedName name="OFDA_APS_SIDAMA_OBJ2">'[1]TB Criteria'!#REF!</definedName>
    <definedName name="OFDA_APS_SIDAMA_OBJ4">'[1]TB Criteria'!#REF!</definedName>
    <definedName name="OFDA_APS_WHARARGHE_OBJ1">'[1]TB Criteria'!#REF!</definedName>
    <definedName name="OFDA_APS_WHARARGHE_OBJ2">'[1]TB Criteria'!#REF!</definedName>
    <definedName name="OFDA_APS_WHARARGHE_OBJ4">'[1]TB Criteria'!#REF!</definedName>
    <definedName name="OFDA_JUBA">'[93]TB Criteria'!$V$2+'[93]TB Criteria'!$V$2:$V$71</definedName>
    <definedName name="OFDA_Kassala_PHC" localSheetId="6">#REF!</definedName>
    <definedName name="OFDA_Kassala_PHC">#REF!</definedName>
    <definedName name="OFDA_Khartoum_PHC" localSheetId="6">#REF!</definedName>
    <definedName name="OFDA_Khartoum_PHC">#REF!</definedName>
    <definedName name="OFDA_Malakal_PHC" localSheetId="6">#REF!</definedName>
    <definedName name="OFDA_Malakal_PHC">#REF!</definedName>
    <definedName name="OFDA_N_Darfur_Health" localSheetId="6">#REF!</definedName>
    <definedName name="OFDA_N_Darfur_Health">#REF!</definedName>
    <definedName name="OFDA_N_Darfur_NFIs" localSheetId="6">#REF!</definedName>
    <definedName name="OFDA_N_Darfur_NFIs">#REF!</definedName>
    <definedName name="OFDA_N_Darfur_Nutrition" localSheetId="6">#REF!</definedName>
    <definedName name="OFDA_N_Darfur_Nutrition">#REF!</definedName>
    <definedName name="OFDA_N_Darfur_Watsan" localSheetId="6">#REF!</definedName>
    <definedName name="OFDA_N_Darfur_Watsan">#REF!</definedName>
    <definedName name="OFDA_NAIROBI">'[6]TB Criteria'!#REF!</definedName>
    <definedName name="OFDA_PASTORALISTS_KEREYOU">'[1]TB Criteria'!#REF!</definedName>
    <definedName name="OFDA_PASTORALISTS_KEREYOU_OBJ_1">'[1]TB Criteria'!#REF!</definedName>
    <definedName name="OFDA_PASTORALISTS_KEREYOU_OBJ_2">'[1]TB Criteria'!#REF!</definedName>
    <definedName name="OFDA_PASTORALISTS_KEREYOU_OBJ1">'[1]TB Criteria'!#REF!</definedName>
    <definedName name="OFDA_PASTORALISTS_KEREYOU_OBJ3">'[1]TB Criteria'!#REF!</definedName>
    <definedName name="OFDA_PHC_Khartoum" localSheetId="6">#REF!</definedName>
    <definedName name="OFDA_PHC_Khartoum">#REF!</definedName>
    <definedName name="OFDA_SBN">'[6]TB Criteria'!#REF!</definedName>
    <definedName name="OFDA_W_darfur" localSheetId="6">#REF!</definedName>
    <definedName name="OFDA_W_darfur">#REF!</definedName>
    <definedName name="OFDA_WASH_Kassala_0910">[94]Criteria!#REF!</definedName>
    <definedName name="OFDA_Wdarfur" localSheetId="6">#REF!</definedName>
    <definedName name="OFDA_Wdarfur">#REF!</definedName>
    <definedName name="OFDA2007_JUBA">'[6]TB Criteria'!#REF!</definedName>
    <definedName name="OFDA2007_LOKI">'[6]TB Criteria'!#REF!</definedName>
    <definedName name="OFDA2007_SBN">'[6]TB Criteria'!#REF!</definedName>
    <definedName name="OFDA2007_TWIC">'[6]TB Criteria'!#REF!</definedName>
    <definedName name="OFDA4">[5]Accounts!#REF!</definedName>
    <definedName name="Office_exps_ReC">'[1]TB Criteria'!#REF!</definedName>
    <definedName name="OH">'[18]Country Budget x 6'!$E$503</definedName>
    <definedName name="OH_Rate">'[20]SDA A'!#REF!</definedName>
    <definedName name="ok" localSheetId="6">#REF!</definedName>
    <definedName name="ok">#REF!</definedName>
    <definedName name="Okello_fund" localSheetId="6">#REF!</definedName>
    <definedName name="Okello_fund">#REF!</definedName>
    <definedName name="OLD_OFDA_SIDAMA">'[1]TB Criteria'!#REF!</definedName>
    <definedName name="OLD_OFDA_West">'[1]TB Criteria'!#REF!</definedName>
    <definedName name="Olivier" localSheetId="6">#REF!</definedName>
    <definedName name="Olivier">#REF!</definedName>
    <definedName name="oloo" localSheetId="6">{#N/A,#N/A,FALSE,"Benefits 01-06"}</definedName>
    <definedName name="oloo">{#N/A,#N/A,FALSE,"Benefits 01-06"}</definedName>
    <definedName name="one_to_ten" localSheetId="6">#REF!</definedName>
    <definedName name="one_to_ten">#REF!</definedName>
    <definedName name="oooooooo" localSheetId="6" hidden="1">{"Yr1",#N/A,FALSE,"Budget Detail";"Yr2",#N/A,FALSE,"Budget Detail";"Yr3",#N/A,FALSE,"Budget Detail";"Yr4",#N/A,FALSE,"Budget Detail";"Yr5",#N/A,FALSE,"Budget Detail";"Total",#N/A,FALSE,"Budget Detail"}</definedName>
    <definedName name="oooooooo" hidden="1">{"Yr1",#N/A,FALSE,"Budget Detail";"Yr2",#N/A,FALSE,"Budget Detail";"Yr3",#N/A,FALSE,"Budget Detail";"Yr4",#N/A,FALSE,"Budget Detail";"Yr5",#N/A,FALSE,"Budget Detail";"Total",#N/A,FALSE,"Budget Detail"}</definedName>
    <definedName name="Op_Costs_ReC">'[1]TB Criteria'!#REF!</definedName>
    <definedName name="ops" localSheetId="6">#REF!</definedName>
    <definedName name="ops">#REF!</definedName>
    <definedName name="Org_inputs" localSheetId="6">#REF!</definedName>
    <definedName name="Org_inputs">#REF!</definedName>
    <definedName name="Other_ReC">'[1]TB Criteria'!#REF!</definedName>
    <definedName name="Over_Head">'[18]Range Page'!$A$19</definedName>
    <definedName name="overhead">'[20]Range Page'!#REF!</definedName>
    <definedName name="Ownership" hidden="1">OFFSET([53]!Data.Top.Left,1,0)</definedName>
    <definedName name="P_Lynch" localSheetId="6">#REF!</definedName>
    <definedName name="P_Lynch">#REF!</definedName>
    <definedName name="P_R">'[1]TB Criteria'!#REF!</definedName>
    <definedName name="PA5_DAL" localSheetId="6">#REF!</definedName>
    <definedName name="PA5_DAL">#REF!</definedName>
    <definedName name="PA5_DEU" localSheetId="6">#REF!</definedName>
    <definedName name="PA5_DEU">#REF!</definedName>
    <definedName name="PA5_DMP" localSheetId="6">#REF!</definedName>
    <definedName name="PA5_DMP">#REF!</definedName>
    <definedName name="PA6_DEU" localSheetId="6">#REF!</definedName>
    <definedName name="PA6_DEU">#REF!</definedName>
    <definedName name="PA6_DGO" localSheetId="6">#REF!</definedName>
    <definedName name="PA6_DGO">#REF!</definedName>
    <definedName name="PA6_EU1" localSheetId="6">#REF!</definedName>
    <definedName name="PA6_EU1">#REF!</definedName>
    <definedName name="PA6_EU2" localSheetId="6">#REF!</definedName>
    <definedName name="PA6_EU2">#REF!</definedName>
    <definedName name="PA6_EU3" localSheetId="6">#REF!</definedName>
    <definedName name="PA6_EU3">#REF!</definedName>
    <definedName name="PA6_MP1" localSheetId="6">#REF!</definedName>
    <definedName name="PA6_MP1">#REF!</definedName>
    <definedName name="PA6_MP2" localSheetId="6">#REF!</definedName>
    <definedName name="PA6_MP2">#REF!</definedName>
    <definedName name="PA6_MP3" localSheetId="6">#REF!</definedName>
    <definedName name="PA6_MP3">#REF!</definedName>
    <definedName name="PA7_DF2" localSheetId="6">#REF!</definedName>
    <definedName name="PA7_DF2">#REF!</definedName>
    <definedName name="PA7_EU1" localSheetId="6">#REF!</definedName>
    <definedName name="PA7_EU1">#REF!</definedName>
    <definedName name="Pader_Core_Costs">'[14]TB Criteria'!#REF!</definedName>
    <definedName name="Pager_sum_alt1" localSheetId="6">#REF!</definedName>
    <definedName name="Pager_sum_alt1">#REF!</definedName>
    <definedName name="PAger_Sum_alt2" localSheetId="6">#REF!</definedName>
    <definedName name="PAger_Sum_alt2">#REF!</definedName>
    <definedName name="PAger_Sum_Alt3" localSheetId="6">#REF!</definedName>
    <definedName name="PAger_Sum_Alt3">#REF!</definedName>
    <definedName name="papa" localSheetId="6">#REF!</definedName>
    <definedName name="papa">#REF!</definedName>
    <definedName name="payday">[29]Summary!#REF!</definedName>
    <definedName name="PCB_DMP" localSheetId="6">#REF!</definedName>
    <definedName name="PCB_DMP">#REF!</definedName>
    <definedName name="PCR_expats" localSheetId="6">#REF!</definedName>
    <definedName name="PCR_expats">#REF!</definedName>
    <definedName name="PctCPR">'[29]Taxes scale'!$D$1:$D$12</definedName>
    <definedName name="PDC" localSheetId="6">#REF!</definedName>
    <definedName name="PDC">#REF!</definedName>
    <definedName name="pddc" localSheetId="6">#REF!</definedName>
    <definedName name="pddc">#REF!</definedName>
    <definedName name="pddckamp" localSheetId="6">#REF!</definedName>
    <definedName name="pddckamp">#REF!</definedName>
    <definedName name="pdfactor" localSheetId="6">#REF!</definedName>
    <definedName name="pdfactor">#REF!</definedName>
    <definedName name="pdfactorlt" localSheetId="6">#REF!</definedName>
    <definedName name="pdfactorlt">#REF!</definedName>
    <definedName name="pdfactorweek" localSheetId="6">#REF!</definedName>
    <definedName name="pdfactorweek">#REF!</definedName>
    <definedName name="pdhoblended" localSheetId="6">#REF!</definedName>
    <definedName name="pdhoblended">#REF!</definedName>
    <definedName name="PDI_DMP" localSheetId="6">#REF!</definedName>
    <definedName name="PDI_DMP">#REF!</definedName>
    <definedName name="pdkamp" localSheetId="6">#REF!</definedName>
    <definedName name="pdkamp">#REF!</definedName>
    <definedName name="pdlongterm" localSheetId="6">#REF!</definedName>
    <definedName name="pdlongterm">#REF!</definedName>
    <definedName name="pdoth" localSheetId="6">#REF!</definedName>
    <definedName name="pdoth">#REF!</definedName>
    <definedName name="pdst" localSheetId="6">#REF!</definedName>
    <definedName name="pdst">#REF!</definedName>
    <definedName name="pdstexpat" localSheetId="6">#REF!</definedName>
    <definedName name="pdstexpat">#REF!</definedName>
    <definedName name="pdstlocal" localSheetId="6">#REF!</definedName>
    <definedName name="pdstlocal">#REF!</definedName>
    <definedName name="pdUgan" localSheetId="6">#REF!</definedName>
    <definedName name="pdUgan">#REF!</definedName>
    <definedName name="people" localSheetId="6">#REF!</definedName>
    <definedName name="people">#REF!</definedName>
    <definedName name="PEPFAR_Kalongo">'[14]TB Criteria'!#REF!</definedName>
    <definedName name="PEPFER_Kalongo">'[14]TB Criteria'!#REF!</definedName>
    <definedName name="percent" localSheetId="6">#REF!</definedName>
    <definedName name="percent">#REF!</definedName>
    <definedName name="Percentages" localSheetId="6">'[54]Information Sheet'!$C$4:$C$104</definedName>
    <definedName name="Percentages">'[54]Information Sheet'!$C$4:$C$104</definedName>
    <definedName name="PercentComplete" localSheetId="6">'Markets rehabilitation'!PercentCompleteBeyond*'Markets rehabilitation'!PeriodInPlan</definedName>
    <definedName name="PercentComplete">PercentCompleteBeyond*PeriodInPlan</definedName>
    <definedName name="PercentCompleteBeyond" localSheetId="6">(#REF!=MEDIAN(#REF!,#REF!,#REF!+#REF!)*(#REF!&gt;0))*((#REF!&lt;(INT(#REF!+#REF!*#REF!)))+(#REF!=#REF!))*(#REF!&gt;0)</definedName>
    <definedName name="PercentCompleteBeyond">(#REF!=MEDIAN(#REF!,#REF!,#REF!+#REF!)*(#REF!&gt;0))*((#REF!&lt;(INT(#REF!+#REF!*#REF!)))+(#REF!=#REF!))*(#REF!&gt;0)</definedName>
    <definedName name="perdiem">'[20]Range Page'!#REF!</definedName>
    <definedName name="period" localSheetId="6">#REF!</definedName>
    <definedName name="period">#REF!</definedName>
    <definedName name="period_selected" localSheetId="6">#REF!</definedName>
    <definedName name="period_selected">#REF!</definedName>
    <definedName name="PeriodInActual" localSheetId="6">#REF!=MEDIAN(#REF!,#REF!,#REF!+#REF!-1)</definedName>
    <definedName name="PeriodInActual">#REF!=MEDIAN(#REF!,#REF!,#REF!+#REF!-1)</definedName>
    <definedName name="PeriodInPlan" localSheetId="6">#REF!=MEDIAN(#REF!,#REF!,#REF!+#REF!-1)</definedName>
    <definedName name="PeriodInPlan">#REF!=MEDIAN(#REF!,#REF!,#REF!+#REF!-1)</definedName>
    <definedName name="Personal_Allowance" localSheetId="6">#REF!</definedName>
    <definedName name="Personal_Allowance">#REF!</definedName>
    <definedName name="PGA_DGO" localSheetId="6">#REF!</definedName>
    <definedName name="PGA_DGO">#REF!</definedName>
    <definedName name="PHC_Expats" localSheetId="6">#REF!</definedName>
    <definedName name="PHC_Expats">#REF!</definedName>
    <definedName name="PHCC">[95]Facilities!$H$10</definedName>
    <definedName name="PHCU">[95]Facilities!$G$10</definedName>
    <definedName name="PHCU1">[95]Facilities!$G$10</definedName>
    <definedName name="PHI_DDF" localSheetId="6">#REF!</definedName>
    <definedName name="PHI_DDF">#REF!</definedName>
    <definedName name="PHI_DHP" localSheetId="6">#REF!</definedName>
    <definedName name="PHI_DHP">#REF!</definedName>
    <definedName name="PHI_DUE" localSheetId="6">#REF!</definedName>
    <definedName name="PHI_DUE">#REF!</definedName>
    <definedName name="pig" localSheetId="6" hidden="1">{"Yr1",#N/A,FALSE,"Budget Detail";"Yr2",#N/A,FALSE,"Budget Detail";"Yr3",#N/A,FALSE,"Budget Detail";"Yr4",#N/A,FALSE,"Budget Detail";"Yr5",#N/A,FALSE,"Budget Detail";"Total",#N/A,FALSE,"Budget Detail"}</definedName>
    <definedName name="pig" hidden="1">{"Yr1",#N/A,FALSE,"Budget Detail";"Yr2",#N/A,FALSE,"Budget Detail";"Yr3",#N/A,FALSE,"Budget Detail";"Yr4",#N/A,FALSE,"Budget Detail";"Yr5",#N/A,FALSE,"Budget Detail";"Total",#N/A,FALSE,"Budget Detail"}</definedName>
    <definedName name="PKA_DU1" localSheetId="6">#REF!</definedName>
    <definedName name="PKA_DU1">#REF!</definedName>
    <definedName name="PKE_DAF" localSheetId="6">#REF!</definedName>
    <definedName name="PKE_DAF">#REF!</definedName>
    <definedName name="PKE_DFD" localSheetId="6">#REF!</definedName>
    <definedName name="PKE_DFD">#REF!</definedName>
    <definedName name="PKE_DOF" localSheetId="6">#REF!</definedName>
    <definedName name="PKE_DOF">#REF!</definedName>
    <definedName name="pl">'[1]TB Criteria'!#REF!</definedName>
    <definedName name="PLA_DBI" localSheetId="6">#REF!</definedName>
    <definedName name="PLA_DBI">#REF!</definedName>
    <definedName name="place" localSheetId="6">#REF!</definedName>
    <definedName name="place">#REF!</definedName>
    <definedName name="PlafondPct">'[29]Taxes scale'!$G$2</definedName>
    <definedName name="Plan" localSheetId="6">'Markets rehabilitation'!PeriodInPlan*(#REF!&gt;0)</definedName>
    <definedName name="Plan">PeriodInPlan*(#REF!&gt;0)</definedName>
    <definedName name="PLU_DMP">'[1]TB Criteria'!#REF!</definedName>
    <definedName name="PMA_DU1" localSheetId="6">#REF!</definedName>
    <definedName name="PMA_DU1">#REF!</definedName>
    <definedName name="PMC_DMP" localSheetId="6">#REF!</definedName>
    <definedName name="PMC_DMP">#REF!</definedName>
    <definedName name="pmo" localSheetId="6">#REF!</definedName>
    <definedName name="pmo">#REF!</definedName>
    <definedName name="PNM" localSheetId="6">#REF!</definedName>
    <definedName name="PNM">#REF!</definedName>
    <definedName name="POL_DGS" localSheetId="6">#REF!</definedName>
    <definedName name="POL_DGS">#REF!</definedName>
    <definedName name="PoP">'[51]Detailed_FHI 360'!$A$12</definedName>
    <definedName name="Positions" localSheetId="6">#REF!</definedName>
    <definedName name="Positions">#REF!</definedName>
    <definedName name="postallowance" localSheetId="6">#REF!</definedName>
    <definedName name="postallowance">#REF!</definedName>
    <definedName name="postallowance.expat2" localSheetId="6">#REF!</definedName>
    <definedName name="postallowance.expat2">#REF!</definedName>
    <definedName name="postallowance.expat3" localSheetId="6">#REF!</definedName>
    <definedName name="postallowance.expat3">#REF!</definedName>
    <definedName name="postallowance.expat4" localSheetId="6">#REF!</definedName>
    <definedName name="postallowance.expat4">#REF!</definedName>
    <definedName name="postallowance.researcher" localSheetId="6">#REF!</definedName>
    <definedName name="postallowance.researcher">#REF!</definedName>
    <definedName name="postdif" localSheetId="6">#REF!</definedName>
    <definedName name="postdif">#REF!</definedName>
    <definedName name="postdifferential" localSheetId="6">#REF!</definedName>
    <definedName name="postdifferential">#REF!</definedName>
    <definedName name="postdifferential.researcher" localSheetId="6">#REF!</definedName>
    <definedName name="postdifferential.researcher">#REF!</definedName>
    <definedName name="PoundtoAUD" localSheetId="6">'[23]HALO Budget full'!#REF!</definedName>
    <definedName name="PoundtoAUD">'[23]HALO Budget full'!#REF!</definedName>
    <definedName name="Poundtodollarrate" localSheetId="6">'[23]HALO Budget full'!#REF!</definedName>
    <definedName name="Poundtodollarrate">'[23]HALO Budget full'!#REF!</definedName>
    <definedName name="Poundtoeurorate" localSheetId="6">'[23]HALO Budget full'!#REF!</definedName>
    <definedName name="Poundtoeurorate">'[23]HALO Budget full'!#REF!</definedName>
    <definedName name="Prepayments" localSheetId="6">#REF!</definedName>
    <definedName name="Prepayments">#REF!</definedName>
    <definedName name="pricer" localSheetId="6">#REF!</definedName>
    <definedName name="pricer">#REF!</definedName>
    <definedName name="pricer1" localSheetId="6">#REF!</definedName>
    <definedName name="pricer1">#REF!</definedName>
    <definedName name="print_ar2" localSheetId="6">#REF!</definedName>
    <definedName name="print_ar2">#REF!</definedName>
    <definedName name="_xlnm.Print_Area" localSheetId="8">'Consolidated BoQ'!$A$1:$G$139</definedName>
    <definedName name="_xlnm.Print_Area" localSheetId="6">#REF!</definedName>
    <definedName name="_xlnm.Print_Area">#REF!</definedName>
    <definedName name="PRINT_AREA_MI" localSheetId="6">#REF!</definedName>
    <definedName name="PRINT_AREA_MI">#REF!</definedName>
    <definedName name="_xlnm.Print_Titles" localSheetId="6">#REF!</definedName>
    <definedName name="_xlnm.Print_Titles">#REF!</definedName>
    <definedName name="PRINT_TITLES_MI" localSheetId="6">#REF!</definedName>
    <definedName name="PRINT_TITLES_MI">#REF!</definedName>
    <definedName name="PRINTALL" localSheetId="6">#REF!</definedName>
    <definedName name="PRINTALL">#REF!</definedName>
    <definedName name="PRIVATE">'[1]TB Criteria'!#REF!</definedName>
    <definedName name="Private_Donation_Reflect" localSheetId="6">#REF!</definedName>
    <definedName name="Private_Donation_Reflect">#REF!</definedName>
    <definedName name="Private_Khartoum_Reflect_Literacy" localSheetId="6">#REF!</definedName>
    <definedName name="Private_Khartoum_Reflect_Literacy">#REF!</definedName>
    <definedName name="Private_Nrth_Darfur_Emg" localSheetId="6">#REF!</definedName>
    <definedName name="Private_Nrth_Darfur_Emg">#REF!</definedName>
    <definedName name="pro" localSheetId="6">#REF!</definedName>
    <definedName name="pro">#REF!</definedName>
    <definedName name="proc" localSheetId="6">#REF!</definedName>
    <definedName name="proc">#REF!</definedName>
    <definedName name="procsal" localSheetId="6">#REF!</definedName>
    <definedName name="procsal">#REF!</definedName>
    <definedName name="Procure">'[18]Range Page'!$A$20</definedName>
    <definedName name="procurement_sub">'[20]Range Page'!$A$39</definedName>
    <definedName name="procurementcost">'[20]Range Page'!$A$35</definedName>
    <definedName name="procurementfee">'[21]Range Page'!$A$25</definedName>
    <definedName name="program" localSheetId="6">#REF!</definedName>
    <definedName name="program">#REF!</definedName>
    <definedName name="program1" localSheetId="6">#REF!</definedName>
    <definedName name="program1">#REF!</definedName>
    <definedName name="program2" localSheetId="6">#REF!</definedName>
    <definedName name="program2">#REF!</definedName>
    <definedName name="Program3" localSheetId="6">#REF!</definedName>
    <definedName name="Program3">#REF!</definedName>
    <definedName name="Program4" localSheetId="6">#REF!</definedName>
    <definedName name="Program4">#REF!</definedName>
    <definedName name="program5" localSheetId="6">#REF!</definedName>
    <definedName name="program5">#REF!</definedName>
    <definedName name="ProgramElemensts" localSheetId="6">#REF!</definedName>
    <definedName name="ProgramElemensts">#REF!</definedName>
    <definedName name="ProgramElements" localSheetId="6">#REF!</definedName>
    <definedName name="ProgramElements">#REF!</definedName>
    <definedName name="programme">#N/A</definedName>
    <definedName name="Programs_BEK" localSheetId="6">#REF!</definedName>
    <definedName name="Programs_BEK">#REF!</definedName>
    <definedName name="progrm31" localSheetId="6">#REF!</definedName>
    <definedName name="progrm31">#REF!</definedName>
    <definedName name="proj_dfid_funding" localSheetId="6">#REF!</definedName>
    <definedName name="proj_dfid_funding">#REF!</definedName>
    <definedName name="proj_grand_total" localSheetId="6">#REF!</definedName>
    <definedName name="proj_grand_total">#REF!</definedName>
    <definedName name="proj_type" localSheetId="6">#REF!</definedName>
    <definedName name="proj_type">#REF!</definedName>
    <definedName name="Project" localSheetId="6">#REF!</definedName>
    <definedName name="Project">#REF!</definedName>
    <definedName name="Project_Title">'[51]Detailed_FHI 360'!$A$9</definedName>
    <definedName name="Project1">[5]Accounts!$A$2:$A$100</definedName>
    <definedName name="Projects">'[32]Standard Codes'!$A$3:$A$34</definedName>
    <definedName name="Projects_Codes">'[96]TB Criteria'!$G$1</definedName>
    <definedName name="Projects_Codes_Col">'[96]TB Criteria'!$G:$G</definedName>
    <definedName name="Projects_NTXT" localSheetId="6">[34]Projects!$C$28:$C$40</definedName>
    <definedName name="Projects_NTXT">[34]Projects!$C$28:$C$40</definedName>
    <definedName name="PS6_DMP" localSheetId="6">#REF!</definedName>
    <definedName name="PS6_DMP">#REF!</definedName>
    <definedName name="PS7_MP1" localSheetId="6">#REF!</definedName>
    <definedName name="PS7_MP1">#REF!</definedName>
    <definedName name="PS7_MP2" localSheetId="6">#REF!</definedName>
    <definedName name="PS7_MP2">#REF!</definedName>
    <definedName name="PSA">'[20]Range Page'!#REF!</definedName>
    <definedName name="PSC_DMP" localSheetId="6">#REF!</definedName>
    <definedName name="PSC_DMP">#REF!</definedName>
    <definedName name="PSI" localSheetId="6">#REF!</definedName>
    <definedName name="PSI">#REF!</definedName>
    <definedName name="PSR_DMP">'[1]TB Criteria'!#REF!</definedName>
    <definedName name="PST_DUC" localSheetId="6">#REF!</definedName>
    <definedName name="PST_DUC">#REF!</definedName>
    <definedName name="PTNM" localSheetId="6">#REF!</definedName>
    <definedName name="PTNM">#REF!</definedName>
    <definedName name="PWL_DEU" localSheetId="6">#REF!</definedName>
    <definedName name="PWL_DEU">#REF!</definedName>
    <definedName name="PY1Days" localSheetId="6">#REF!</definedName>
    <definedName name="PY1Days">#REF!</definedName>
    <definedName name="PY1End" localSheetId="6">#REF!</definedName>
    <definedName name="PY1End">#REF!</definedName>
    <definedName name="PY2Days" localSheetId="6">#REF!</definedName>
    <definedName name="PY2Days">#REF!</definedName>
    <definedName name="PY2End" localSheetId="6">#REF!</definedName>
    <definedName name="PY2End">#REF!</definedName>
    <definedName name="PY3Days" localSheetId="6">#REF!</definedName>
    <definedName name="PY3Days">#REF!</definedName>
    <definedName name="PY3End" localSheetId="6">#REF!</definedName>
    <definedName name="PY3End">#REF!</definedName>
    <definedName name="PY4Days" localSheetId="6">#REF!</definedName>
    <definedName name="PY4Days">#REF!</definedName>
    <definedName name="PY4End" localSheetId="6">#REF!</definedName>
    <definedName name="PY4End">#REF!</definedName>
    <definedName name="PY5Days" localSheetId="6">#REF!</definedName>
    <definedName name="PY5Days">#REF!</definedName>
    <definedName name="PY5End" localSheetId="6">#REF!</definedName>
    <definedName name="PY5End">#REF!</definedName>
    <definedName name="q">[12]Options!$C$58</definedName>
    <definedName name="Qaderiyeh">#REF!</definedName>
    <definedName name="QDATE" localSheetId="6">#REF!</definedName>
    <definedName name="QDATE">#REF!</definedName>
    <definedName name="qq">[12]Options!$C$57</definedName>
    <definedName name="QQQ" localSheetId="6" hidden="1">{"Yr1",#N/A,FALSE,"Budget Detail";"Yr2",#N/A,FALSE,"Budget Detail";"Yr3",#N/A,FALSE,"Budget Detail";"Yr4",#N/A,FALSE,"Budget Detail";"Yr5",#N/A,FALSE,"Budget Detail";"Total",#N/A,FALSE,"Budget Detail"}</definedName>
    <definedName name="QQQ" hidden="1">{"Yr1",#N/A,FALSE,"Budget Detail";"Yr2",#N/A,FALSE,"Budget Detail";"Yr3",#N/A,FALSE,"Budget Detail";"Yr4",#N/A,FALSE,"Budget Detail";"Yr5",#N/A,FALSE,"Budget Detail";"Total",#N/A,FALSE,"Budget Detail"}</definedName>
    <definedName name="QTR_Headcount" localSheetId="6">#REF!</definedName>
    <definedName name="QTR_Headcount">#REF!</definedName>
    <definedName name="QWEQ" localSheetId="6" hidden="1">{"Yr1",#N/A,FALSE,"Budget Detail";"Yr2",#N/A,FALSE,"Budget Detail";"Yr3",#N/A,FALSE,"Budget Detail";"Yr4",#N/A,FALSE,"Budget Detail";"Yr5",#N/A,FALSE,"Budget Detail";"Total",#N/A,FALSE,"Budget Detail"}</definedName>
    <definedName name="QWEQ" hidden="1">{"Yr1",#N/A,FALSE,"Budget Detail";"Yr2",#N/A,FALSE,"Budget Detail";"Yr3",#N/A,FALSE,"Budget Detail";"Yr4",#N/A,FALSE,"Budget Detail";"Yr5",#N/A,FALSE,"Budget Detail";"Total",#N/A,FALSE,"Budget Detail"}</definedName>
    <definedName name="Radwan_Ahmad_Satof">[13]info!#REF!</definedName>
    <definedName name="RANGE" localSheetId="6">#REF!</definedName>
    <definedName name="RANGE">#REF!</definedName>
    <definedName name="rate" localSheetId="5">'[97]PAS - PRF'!$XER$4:$XER$6</definedName>
    <definedName name="Rate">2150</definedName>
    <definedName name="rate1">2150</definedName>
    <definedName name="Rate2">1834</definedName>
    <definedName name="Rate3">1.25</definedName>
    <definedName name="RATE5" localSheetId="6">#REF!</definedName>
    <definedName name="RATE5">#REF!</definedName>
    <definedName name="RATE6" localSheetId="6">#REF!</definedName>
    <definedName name="RATE6">#REF!</definedName>
    <definedName name="rates" localSheetId="6">#REF!</definedName>
    <definedName name="rates">#REF!</definedName>
    <definedName name="re">'[62]Drop Downs'!$U$2:$U$3</definedName>
    <definedName name="reby">'[98]TB Criteria'!#REF!</definedName>
    <definedName name="Recharges_DRC">'[6]TB Criteria'!#REF!</definedName>
    <definedName name="Recharges_Dublin">'[6]TB Criteria'!#REF!</definedName>
    <definedName name="Recharges_Ethiopia">'[6]TB Criteria'!#REF!</definedName>
    <definedName name="Recharges_Kenya">'[6]TB Criteria'!#REF!</definedName>
    <definedName name="Recharges_North_Sudan">'[72]TB Criteria'!#REF!</definedName>
    <definedName name="Recharges_Uganda">'[6]TB Criteria'!#REF!</definedName>
    <definedName name="Recruiting_Sum_Alt1" localSheetId="6">#REF!</definedName>
    <definedName name="Recruiting_Sum_Alt1">#REF!</definedName>
    <definedName name="Recruiting_Sum_alt2" localSheetId="6">#REF!</definedName>
    <definedName name="Recruiting_Sum_alt2">#REF!</definedName>
    <definedName name="Recruiting_sum_alt3" localSheetId="6">#REF!</definedName>
    <definedName name="Recruiting_sum_alt3">#REF!</definedName>
    <definedName name="REE" localSheetId="6" hidden="1">{"Yr1",#N/A,FALSE,"Budget Detail";"Yr2",#N/A,FALSE,"Budget Detail";"Yr3",#N/A,FALSE,"Budget Detail";"Yr4",#N/A,FALSE,"Budget Detail";"Yr5",#N/A,FALSE,"Budget Detail";"Total",#N/A,FALSE,"Budget Detail"}</definedName>
    <definedName name="REE" hidden="1">{"Yr1",#N/A,FALSE,"Budget Detail";"Yr2",#N/A,FALSE,"Budget Detail";"Yr3",#N/A,FALSE,"Budget Detail";"Yr4",#N/A,FALSE,"Budget Detail";"Yr5",#N/A,FALSE,"Budget Detail";"Total",#N/A,FALSE,"Budget Detail"}</definedName>
    <definedName name="Ref1150AS" localSheetId="6">#REF!</definedName>
    <definedName name="Ref1150AS">#REF!</definedName>
    <definedName name="REF1155AS" localSheetId="6">#REF!</definedName>
    <definedName name="REF1155AS">#REF!</definedName>
    <definedName name="REFLECT" localSheetId="6">#REF!</definedName>
    <definedName name="REFLECT">#REF!</definedName>
    <definedName name="REFLECT_DFID" localSheetId="6">#REF!</definedName>
    <definedName name="REFLECT_DFID">#REF!</definedName>
    <definedName name="REFLECT_EU">[5]Accounts!#REF!</definedName>
    <definedName name="REFLECT_Expats">[5]Accounts!#REF!</definedName>
    <definedName name="Regions" localSheetId="6">'[68]Geographical structure'!$B$39:$B$45</definedName>
    <definedName name="Regions">'[68]Geographical structure'!$B$39:$B$45</definedName>
    <definedName name="Relo_Sum_Alt1" localSheetId="6">#REF!</definedName>
    <definedName name="Relo_Sum_Alt1">#REF!</definedName>
    <definedName name="Relo_Sum_Alt2" localSheetId="6">#REF!</definedName>
    <definedName name="Relo_Sum_Alt2">#REF!</definedName>
    <definedName name="Relo_Sum_Alt3" localSheetId="6">#REF!</definedName>
    <definedName name="Relo_Sum_Alt3">#REF!</definedName>
    <definedName name="remain" localSheetId="6">#REF!-#REF!</definedName>
    <definedName name="remain">#REF!-#REF!</definedName>
    <definedName name="RENKUTGUESTHOUSE">'[98]TB Criteria'!#REF!</definedName>
    <definedName name="rent">'[83]TB Criteria'!#REF!</definedName>
    <definedName name="RENT25" localSheetId="6">#REF!</definedName>
    <definedName name="RENT25">#REF!</definedName>
    <definedName name="ReportDate" localSheetId="6">#REF!</definedName>
    <definedName name="ReportDate">#REF!</definedName>
    <definedName name="ReportHeader" localSheetId="6">#REF!</definedName>
    <definedName name="ReportHeader">#REF!</definedName>
    <definedName name="ReportTitle" localSheetId="6">#REF!</definedName>
    <definedName name="ReportTitle">#REF!</definedName>
    <definedName name="RESUME2" localSheetId="6" hidden="1">{"Yr1",#N/A,FALSE,"Budget Detail";"Yr2",#N/A,FALSE,"Budget Detail";"Yr3",#N/A,FALSE,"Budget Detail";"Yr4",#N/A,FALSE,"Budget Detail";"Yr5",#N/A,FALSE,"Budget Detail";"Total",#N/A,FALSE,"Budget Detail"}</definedName>
    <definedName name="RESUME2" hidden="1">{"Yr1",#N/A,FALSE,"Budget Detail";"Yr2",#N/A,FALSE,"Budget Detail";"Yr3",#N/A,FALSE,"Budget Detail";"Yr4",#N/A,FALSE,"Budget Detail";"Yr5",#N/A,FALSE,"Budget Detail";"Total",#N/A,FALSE,"Budget Detail"}</definedName>
    <definedName name="Retrieve_Range" localSheetId="6">#REF!</definedName>
    <definedName name="Retrieve_Range">#REF!</definedName>
    <definedName name="Review" localSheetId="6" hidden="1">{#N/A,#N/A,FALSE,"Benefits 01-06"}</definedName>
    <definedName name="Review" hidden="1">{#N/A,#N/A,FALSE,"Benefits 01-06"}</definedName>
    <definedName name="rfa" localSheetId="6" hidden="1">{"Yr1",#N/A,FALSE,"Budget Detail";"Yr2",#N/A,FALSE,"Budget Detail";"Yr3",#N/A,FALSE,"Budget Detail";"Yr4",#N/A,FALSE,"Budget Detail";"Yr5",#N/A,FALSE,"Budget Detail";"Total",#N/A,FALSE,"Budget Detail"}</definedName>
    <definedName name="rfa" hidden="1">{"Yr1",#N/A,FALSE,"Budget Detail";"Yr2",#N/A,FALSE,"Budget Detail";"Yr3",#N/A,FALSE,"Budget Detail";"Yr4",#N/A,FALSE,"Budget Detail";"Yr5",#N/A,FALSE,"Budget Detail";"Total",#N/A,FALSE,"Budget Detail"}</definedName>
    <definedName name="RFARFP_No">'[51]Detailed_FHI 360'!$A$11</definedName>
    <definedName name="rfp" localSheetId="6">#REF!</definedName>
    <definedName name="rfp">#REF!</definedName>
    <definedName name="Richard" localSheetId="6" hidden="1">{"Yr1",#N/A,FALSE,"Budget Detail";"Yr2",#N/A,FALSE,"Budget Detail";"Yr3",#N/A,FALSE,"Budget Detail";"Yr4",#N/A,FALSE,"Budget Detail";"Yr5",#N/A,FALSE,"Budget Detail";"Total",#N/A,FALSE,"Budget Detail"}</definedName>
    <definedName name="Richard" hidden="1">{"Yr1",#N/A,FALSE,"Budget Detail";"Yr2",#N/A,FALSE,"Budget Detail";"Yr3",#N/A,FALSE,"Budget Detail";"Yr4",#N/A,FALSE,"Budget Detail";"Yr5",#N/A,FALSE,"Budget Detail";"Total",#N/A,FALSE,"Budget Detail"}</definedName>
    <definedName name="Risk_Exposure_Lookup" localSheetId="6">#REF!</definedName>
    <definedName name="Risk_Exposure_Lookup">#REF!</definedName>
    <definedName name="rngCostSummary" localSheetId="6">#REF!</definedName>
    <definedName name="rngCostSummary">#REF!</definedName>
    <definedName name="rngCostSummaryTotal">'[99]Share cost allocation sheet'!$D$40</definedName>
    <definedName name="rngCountry">[100]Summary!$B$4</definedName>
    <definedName name="rngDate">[100]Summary!$B$6</definedName>
    <definedName name="rngDirectCostSummary" localSheetId="6">#REF!</definedName>
    <definedName name="rngDirectCostSummary">#REF!</definedName>
    <definedName name="rngDirectCostTotal" localSheetId="6">#REF!</definedName>
    <definedName name="rngDirectCostTotal">#REF!</definedName>
    <definedName name="rngDonor" localSheetId="6">#REF!</definedName>
    <definedName name="rngDonor">#REF!</definedName>
    <definedName name="rngFirstSourceColumn">[101]Template!#REF!</definedName>
    <definedName name="rngICRTotal" localSheetId="6">#REF!</definedName>
    <definedName name="rngICRTotal">#REF!</definedName>
    <definedName name="rngLastColumn" localSheetId="6">#REF!</definedName>
    <definedName name="rngLastColumn">#REF!</definedName>
    <definedName name="rngLastRow">'[99]Share cost allocation sheet'!#REF!</definedName>
    <definedName name="rngLineItemColumn" localSheetId="6">#REF!</definedName>
    <definedName name="rngLineItemColumn">#REF!</definedName>
    <definedName name="rngOpCostTotal" localSheetId="6">#REF!</definedName>
    <definedName name="rngOpCostTotal">#REF!</definedName>
    <definedName name="rngPeriod">[100]Summary!$B$5</definedName>
    <definedName name="rngSectorSummaryTemplate">'[99]Share cost allocation sheet'!#REF!</definedName>
    <definedName name="rngSectorSummaryTotalFormula" localSheetId="6">#REF!</definedName>
    <definedName name="rngSectorSummaryTotalFormula">#REF!</definedName>
    <definedName name="rngSourceCIKTotal" localSheetId="6">#REF!</definedName>
    <definedName name="rngSourceCIKTotal">#REF!</definedName>
    <definedName name="rngSourceColumn" localSheetId="6">#REF!</definedName>
    <definedName name="rngSourceColumn">#REF!</definedName>
    <definedName name="rngSourceDirectCostTotal" localSheetId="6">#REF!</definedName>
    <definedName name="rngSourceDirectCostTotal">#REF!</definedName>
    <definedName name="rngSourceDirectSummary" localSheetId="6">#REF!</definedName>
    <definedName name="rngSourceDirectSummary">#REF!</definedName>
    <definedName name="rngSourceICRTotal" localSheetId="6">#REF!</definedName>
    <definedName name="rngSourceICRTotal">#REF!</definedName>
    <definedName name="rngSourceSummary" localSheetId="6">#REF!</definedName>
    <definedName name="rngSourceSummary">#REF!</definedName>
    <definedName name="rngSourceSummaryTotal" localSheetId="6">#REF!</definedName>
    <definedName name="rngSourceSummaryTotal">#REF!</definedName>
    <definedName name="rngSourceSumwithCIK" localSheetId="6">#REF!</definedName>
    <definedName name="rngSourceSumwithCIK">#REF!</definedName>
    <definedName name="rngSummaryFormula" localSheetId="6">#REF!</definedName>
    <definedName name="rngSummaryFormula">#REF!</definedName>
    <definedName name="rngTitleRow" localSheetId="6">#REF!</definedName>
    <definedName name="rngTitleRow">#REF!</definedName>
    <definedName name="rngTitlesRow" localSheetId="6">#REF!</definedName>
    <definedName name="rngTitlesRow">#REF!</definedName>
    <definedName name="rngTotalwithCIK">'[99]Share cost allocation sheet'!$D$43</definedName>
    <definedName name="ROTARY_JUBA">'[6]TB Criteria'!#REF!</definedName>
    <definedName name="ROTARY_LOKI">'[6]TB Criteria'!#REF!</definedName>
    <definedName name="ROTARY_NAIROBI">'[6]TB Criteria'!#REF!</definedName>
    <definedName name="ROTARY_SBN">'[6]TB Criteria'!#REF!</definedName>
    <definedName name="RRP_GOAL">'[1]TB Criteria'!#REF!</definedName>
    <definedName name="RRP_OFDA_AFAR">'[61]TB Criteria'!#REF!</definedName>
    <definedName name="RRP_OFDA_OBJ1">'[1]TB Criteria'!#REF!</definedName>
    <definedName name="RRP_OFDA_OBJ2">'[1]TB Criteria'!#REF!</definedName>
    <definedName name="RRP_OFDA_OBJ3">'[1]TB Criteria'!#REF!</definedName>
    <definedName name="RRP_OFDA_PBJ1">'[1]TB Criteria'!#REF!</definedName>
    <definedName name="RRP_USAID">'[1]TB Criteria'!#REF!</definedName>
    <definedName name="rrrrrrr" localSheetId="6" hidden="1">{"Yr1",#N/A,FALSE,"Budget Detail";"Yr2",#N/A,FALSE,"Budget Detail";"Yr3",#N/A,FALSE,"Budget Detail";"Yr4",#N/A,FALSE,"Budget Detail";"Yr5",#N/A,FALSE,"Budget Detail";"Total",#N/A,FALSE,"Budget Detail"}</definedName>
    <definedName name="rrrrrrr" hidden="1">{"Yr1",#N/A,FALSE,"Budget Detail";"Yr2",#N/A,FALSE,"Budget Detail";"Yr3",#N/A,FALSE,"Budget Detail";"Yr4",#N/A,FALSE,"Budget Detail";"Yr5",#N/A,FALSE,"Budget Detail";"Total",#N/A,FALSE,"Budget Detail"}</definedName>
    <definedName name="RUBRIC" localSheetId="6">#REF!</definedName>
    <definedName name="RUBRIC">#REF!</definedName>
    <definedName name="Running_Costs" localSheetId="6">#REF!</definedName>
    <definedName name="Running_Costs">#REF!</definedName>
    <definedName name="Runninig_Costs" localSheetId="6">#REF!</definedName>
    <definedName name="Runninig_Costs">#REF!</definedName>
    <definedName name="RWEG" localSheetId="6" hidden="1">{"Yr1",#N/A,FALSE,"Budget Detail";"Yr2",#N/A,FALSE,"Budget Detail";"Yr3",#N/A,FALSE,"Budget Detail";"Yr4",#N/A,FALSE,"Budget Detail";"Yr5",#N/A,FALSE,"Budget Detail";"Total",#N/A,FALSE,"Budget Detail"}</definedName>
    <definedName name="RWEG" hidden="1">{"Yr1",#N/A,FALSE,"Budget Detail";"Yr2",#N/A,FALSE,"Budget Detail";"Yr3",#N/A,FALSE,"Budget Detail";"Yr4",#N/A,FALSE,"Budget Detail";"Yr5",#N/A,FALSE,"Budget Detail";"Total",#N/A,FALSE,"Budget Detail"}</definedName>
    <definedName name="s" localSheetId="6" hidden="1">{#N/A,#N/A,FALSE,"Grant to date"}</definedName>
    <definedName name="s" hidden="1">{#N/A,#N/A,FALSE,"Grant to date"}</definedName>
    <definedName name="safe">'[83]TB Criteria'!#REF!</definedName>
    <definedName name="SAL" localSheetId="6">#REF!</definedName>
    <definedName name="SAL">#REF!</definedName>
    <definedName name="SAL_ADV">'[25]Other Deductions'!$C$3</definedName>
    <definedName name="Sal_ReC">'[1]TB Criteria'!#REF!</definedName>
    <definedName name="salacct" localSheetId="6">#REF!</definedName>
    <definedName name="salacct">#REF!</definedName>
    <definedName name="saladmin" localSheetId="6">#REF!</definedName>
    <definedName name="saladmin">#REF!</definedName>
    <definedName name="Salary_Adv_Control_KHT">[77]Criteria!#REF!</definedName>
    <definedName name="Salary_Adv_Control_SBN">'[40]TB Criteria'!#REF!</definedName>
    <definedName name="Salary_Advance_Control_AC">[77]Criteria!#REF!</definedName>
    <definedName name="Salary_Advances">'[25]Other Deductions'!$A$4:$C$24</definedName>
    <definedName name="Salary_Control_Acco_SBN">'[40]TB Criteria'!#REF!</definedName>
    <definedName name="Salary_Control_Account_Aby">[77]Criteria!#REF!</definedName>
    <definedName name="Salary_Control_Account_KHT">[77]Criteria!#REF!</definedName>
    <definedName name="SalaryBands" localSheetId="6">#REF!</definedName>
    <definedName name="SalaryBands">#REF!</definedName>
    <definedName name="SalaryComponents" localSheetId="6">#REF!</definedName>
    <definedName name="SalaryComponents">#REF!</definedName>
    <definedName name="SalaryINSSTotal" localSheetId="6">#REF!</definedName>
    <definedName name="SalaryINSSTotal">#REF!</definedName>
    <definedName name="salbkpr1" localSheetId="6">#REF!</definedName>
    <definedName name="salbkpr1">#REF!</definedName>
    <definedName name="salbkpr2" localSheetId="6">#REF!</definedName>
    <definedName name="salbkpr2">#REF!</definedName>
    <definedName name="salcop" localSheetId="6">#REF!</definedName>
    <definedName name="salcop">#REF!</definedName>
    <definedName name="saldriv1" localSheetId="6">#REF!</definedName>
    <definedName name="saldriv1">#REF!</definedName>
    <definedName name="saldriv2" localSheetId="6">#REF!</definedName>
    <definedName name="saldriv2">#REF!</definedName>
    <definedName name="saldriv3" localSheetId="6">#REF!</definedName>
    <definedName name="saldriv3">#REF!</definedName>
    <definedName name="saldriv4" localSheetId="6">#REF!</definedName>
    <definedName name="saldriv4">#REF!</definedName>
    <definedName name="SALE_ASSETS">'[25]Other Deductions'!$C$26</definedName>
    <definedName name="Sale_of_Assets">'[25]Other Deductions'!$A$27:$C$47</definedName>
    <definedName name="salestype" localSheetId="6">#REF!</definedName>
    <definedName name="salestype">#REF!</definedName>
    <definedName name="salestype1" localSheetId="6">#REF!</definedName>
    <definedName name="salestype1">#REF!</definedName>
    <definedName name="salexpat2" localSheetId="6">#REF!</definedName>
    <definedName name="salexpat2">#REF!</definedName>
    <definedName name="salgrants" localSheetId="6">#REF!</definedName>
    <definedName name="salgrants">#REF!</definedName>
    <definedName name="salgrantsas" localSheetId="6">#REF!</definedName>
    <definedName name="salgrantsas">#REF!</definedName>
    <definedName name="salguard1" localSheetId="6">#REF!</definedName>
    <definedName name="salguard1">#REF!</definedName>
    <definedName name="salguard2" localSheetId="6">#REF!</definedName>
    <definedName name="salguard2">#REF!</definedName>
    <definedName name="salinc" localSheetId="6">#REF!</definedName>
    <definedName name="salinc">#REF!</definedName>
    <definedName name="salme" localSheetId="6">#REF!</definedName>
    <definedName name="salme">#REF!</definedName>
    <definedName name="salops" localSheetId="6">#REF!</definedName>
    <definedName name="salops">#REF!</definedName>
    <definedName name="salstexpat" localSheetId="6">#REF!</definedName>
    <definedName name="salstexpat">#REF!</definedName>
    <definedName name="salstlocal" localSheetId="6">#REF!</definedName>
    <definedName name="salstlocal">#REF!</definedName>
    <definedName name="saltech1" localSheetId="6">#REF!</definedName>
    <definedName name="saltech1">#REF!</definedName>
    <definedName name="saltech2" localSheetId="6">#REF!</definedName>
    <definedName name="saltech2">#REF!</definedName>
    <definedName name="Sattam_Mohammad_Jumaa_Alhosain">[13]info!#REF!</definedName>
    <definedName name="SBU" localSheetId="6">#REF!</definedName>
    <definedName name="SBU">#REF!</definedName>
    <definedName name="Schedule_A" localSheetId="6">#REF!</definedName>
    <definedName name="Schedule_A">#REF!</definedName>
    <definedName name="Schedule_B" localSheetId="6">#REF!</definedName>
    <definedName name="Schedule_B">#REF!</definedName>
    <definedName name="sd">'[17]Inventory - Categories'!$M$5:$M$6</definedName>
    <definedName name="sda" localSheetId="6" hidden="1">{#N/A,#N/A,FALSE,"ManLoading"}</definedName>
    <definedName name="sda" hidden="1">{#N/A,#N/A,FALSE,"ManLoading"}</definedName>
    <definedName name="SDAList">[102]SDAs_impact_datasources!$A$2:$A$24</definedName>
    <definedName name="SDC_STAFF" localSheetId="6">'[34]CAM Subtheme Data'!$C$60:$D$74</definedName>
    <definedName name="SDC_STAFF">'[34]CAM Subtheme Data'!$C$60:$D$74</definedName>
    <definedName name="Sector" localSheetId="6">#REF!</definedName>
    <definedName name="Sector">#REF!</definedName>
    <definedName name="sectorlist" localSheetId="6">#REF!</definedName>
    <definedName name="sectorlist">#REF!</definedName>
    <definedName name="Select_VDSI" localSheetId="6">#REF!</definedName>
    <definedName name="Select_VDSI">#REF!</definedName>
    <definedName name="ser" localSheetId="6">#REF!</definedName>
    <definedName name="ser">#REF!</definedName>
    <definedName name="sev" localSheetId="6">#REF!</definedName>
    <definedName name="sev">#REF!</definedName>
    <definedName name="sevltlprof" localSheetId="6">#REF!</definedName>
    <definedName name="sevltlprof">#REF!</definedName>
    <definedName name="sevltlsupp" localSheetId="6">#REF!</definedName>
    <definedName name="sevltlsupp">#REF!</definedName>
    <definedName name="SF" localSheetId="6" hidden="1">{#N/A,#N/A,FALSE,"Benefits 01-06"}</definedName>
    <definedName name="SF" hidden="1">{#N/A,#N/A,FALSE,"Benefits 01-06"}</definedName>
    <definedName name="sga" localSheetId="6">#REF!</definedName>
    <definedName name="sga">#REF!</definedName>
    <definedName name="Shelter_Reb_Kalongo">'[14]TB Criteria'!#REF!</definedName>
    <definedName name="Show.Acct.Update.Warning" localSheetId="6" hidden="1">#REF!</definedName>
    <definedName name="Show.Acct.Update.Warning" hidden="1">#REF!</definedName>
    <definedName name="Show.MDB.Update.Warning" localSheetId="6" hidden="1">#REF!</definedName>
    <definedName name="Show.MDB.Update.Warning" hidden="1">#REF!</definedName>
    <definedName name="SI" localSheetId="6">#REF!</definedName>
    <definedName name="SI">#REF!</definedName>
    <definedName name="sma" localSheetId="6">#REF!</definedName>
    <definedName name="sma">#REF!</definedName>
    <definedName name="smh" localSheetId="6">#REF!</definedName>
    <definedName name="smh">#REF!</definedName>
    <definedName name="Social_Ins_Control_Acc_KHT">[77]Criteria!#REF!</definedName>
    <definedName name="Social_Ins_Control_SBN">'[40]TB Criteria'!#REF!</definedName>
    <definedName name="Sort_Labor_Headcount" localSheetId="6">#REF!</definedName>
    <definedName name="Sort_Labor_Headcount">#REF!</definedName>
    <definedName name="Sort_Labor_Hours" localSheetId="6">#REF!</definedName>
    <definedName name="Sort_Labor_Hours">#REF!</definedName>
    <definedName name="sosho" localSheetId="6">#REF!</definedName>
    <definedName name="sosho">#REF!</definedName>
    <definedName name="soslt" localSheetId="6">#REF!</definedName>
    <definedName name="soslt">#REF!</definedName>
    <definedName name="sosltnofam" localSheetId="6">#REF!</definedName>
    <definedName name="sosltnofam">#REF!</definedName>
    <definedName name="sosst" localSheetId="6">#REF!</definedName>
    <definedName name="sosst">#REF!</definedName>
    <definedName name="SPECS">[103]Specifications!$I$8:$J$189</definedName>
    <definedName name="Spet" localSheetId="6">#REF!</definedName>
    <definedName name="Spet">#REF!</definedName>
    <definedName name="SPRING_2009">'[14]TB Criteria'!#REF!</definedName>
    <definedName name="SR_G_P00" localSheetId="6">#REF!</definedName>
    <definedName name="SR_G_P00">#REF!</definedName>
    <definedName name="SRARubricNames" localSheetId="6">#REF!</definedName>
    <definedName name="SRARubricNames">#REF!</definedName>
    <definedName name="SSDD_ODC" localSheetId="6">#REF!</definedName>
    <definedName name="SSDD_ODC">#REF!</definedName>
    <definedName name="SSDD_ON" localSheetId="6">#REF!</definedName>
    <definedName name="SSDD_ON">#REF!</definedName>
    <definedName name="SSM_Rate">'[51]Detailed_FHI 360'!$C$5</definedName>
    <definedName name="SSS">'[104]TB Criteria'!#REF!</definedName>
    <definedName name="Staff_Alloc" localSheetId="6">'[16]Staff breakdown'!$B$172:$B$176</definedName>
    <definedName name="Staff_Alloc">'[16]Staff breakdown'!$B$172:$B$176</definedName>
    <definedName name="STAFF_EDUC">'[25]Other Deductions'!$C$49</definedName>
    <definedName name="Staff_Education">'[25]Other Deductions'!$A$50:$C$70</definedName>
    <definedName name="staff_security">#N/A</definedName>
    <definedName name="START" localSheetId="6">#REF!</definedName>
    <definedName name="START">#REF!</definedName>
    <definedName name="StartDate" localSheetId="6">'[23]HALO Budget full'!#REF!</definedName>
    <definedName name="StartDate">'[23]HALO Budget full'!#REF!</definedName>
    <definedName name="Status">[46]Criteria!$E$2:$E$3</definedName>
    <definedName name="stdays" localSheetId="6">#REF!</definedName>
    <definedName name="stdays">#REF!</definedName>
    <definedName name="stdaysho" localSheetId="6">#REF!</definedName>
    <definedName name="stdaysho">#REF!</definedName>
    <definedName name="stdayslocal" localSheetId="6">#REF!</definedName>
    <definedName name="stdayslocal">#REF!</definedName>
    <definedName name="stexpat" localSheetId="6">#REF!</definedName>
    <definedName name="stexpat">#REF!</definedName>
    <definedName name="stinkamp" localSheetId="6">#REF!</definedName>
    <definedName name="stinkamp">#REF!</definedName>
    <definedName name="stlocal" localSheetId="6">#REF!</definedName>
    <definedName name="stlocal">#REF!</definedName>
    <definedName name="stoutkamp" localSheetId="6">#REF!</definedName>
    <definedName name="stoutkamp">#REF!</definedName>
    <definedName name="stregtrip" localSheetId="6">#REF!</definedName>
    <definedName name="stregtrip">#REF!</definedName>
    <definedName name="sub" localSheetId="6">#REF!</definedName>
    <definedName name="sub">#REF!</definedName>
    <definedName name="SUBNAME" localSheetId="6">#REF!</definedName>
    <definedName name="SUBNAME">#REF!</definedName>
    <definedName name="SUBODC" localSheetId="6">#REF!</definedName>
    <definedName name="SUBODC">#REF!</definedName>
    <definedName name="SUBTOOL" localSheetId="6">#REF!</definedName>
    <definedName name="SUBTOOL">#REF!</definedName>
    <definedName name="sum" localSheetId="6">#REF!</definedName>
    <definedName name="sum">#REF!</definedName>
    <definedName name="SumCoAbE">[31]SumCst!$J$7:$J$62</definedName>
    <definedName name="SumCoAbL">[31]SumCst!$L$7:$L$62</definedName>
    <definedName name="SumCoAbN" localSheetId="6">#REF!</definedName>
    <definedName name="SumCoAbN">#REF!</definedName>
    <definedName name="SumCoCat">[31]SumCst!$B$7:$B$62</definedName>
    <definedName name="SumCoETot">[31]SumCst!$T$7:$T$62</definedName>
    <definedName name="SumCoLTot">[31]SumCst!$V$7:$V$62</definedName>
    <definedName name="SumCoNTot">[31]SumCst!$U$7:$U$62</definedName>
    <definedName name="Summary_month" localSheetId="6">#REF!</definedName>
    <definedName name="Summary_month">#REF!</definedName>
    <definedName name="SumNoCat">[31]SumNo!$B$7:$B$61</definedName>
    <definedName name="SumNoETot">[31]SumNo!$T$7:$T$62</definedName>
    <definedName name="SumNoLTot">[31]SumNo!$V$7:$V$62</definedName>
    <definedName name="SumNoNTot">[31]SumNo!$U$7:$U$62</definedName>
    <definedName name="Support_Costs_Addis_CAR">'[11]TB Criteria'!#REF!</definedName>
    <definedName name="Support_Costs_Addis_Head_Office">'[11]TB Criteria'!#REF!</definedName>
    <definedName name="Support_Costs_Borena">'[11]TB Criteria'!#REF!</definedName>
    <definedName name="Support_Costs_Sidama">'[11]TB Criteria'!#REF!</definedName>
    <definedName name="Support_Costs_W_Haraghe">'[11]TB Criteria'!#REF!</definedName>
    <definedName name="Suspense_Account">'[105]TB Criteria'!#REF!</definedName>
    <definedName name="SV280A">'[59]COMMITMENT TO BVA'!$DG$1:$DG$65536</definedName>
    <definedName name="SV280AA">'[59]ALL ACTUALS'!$DM$1:$DM$65536</definedName>
    <definedName name="SV280AR">'[59]ALL ACTUALS'!$DK$1:$DK$65536</definedName>
    <definedName name="SV280R">'[59]COMMITMENT TO BVA'!$DE$1:$DE$65536</definedName>
    <definedName name="SV311P" localSheetId="6" hidden="1">#REF!</definedName>
    <definedName name="SV311P" hidden="1">#REF!</definedName>
    <definedName name="Synthèse" localSheetId="6">#REF!</definedName>
    <definedName name="Synthèse">#REF!</definedName>
    <definedName name="T" localSheetId="6">#REF!</definedName>
    <definedName name="T">#REF!</definedName>
    <definedName name="T21150AS" localSheetId="6">#REF!</definedName>
    <definedName name="T21150AS">#REF!</definedName>
    <definedName name="T21158AS" localSheetId="6">#REF!</definedName>
    <definedName name="T21158AS">#REF!</definedName>
    <definedName name="T22340AS" localSheetId="6">#REF!</definedName>
    <definedName name="T22340AS">#REF!</definedName>
    <definedName name="T7S" localSheetId="6">{#N/A,#N/A,FALSE,"Grant to date"}</definedName>
    <definedName name="T7S">{#N/A,#N/A,FALSE,"Grant to date"}</definedName>
    <definedName name="Table2">#REF!</definedName>
    <definedName name="Taha_Faisal_Kadro">[13]info!#REF!</definedName>
    <definedName name="Talal_Mahmood_Alhosen">[13]info!#REF!</definedName>
    <definedName name="TB" localSheetId="6">#REF!</definedName>
    <definedName name="TB">#REF!</definedName>
    <definedName name="TB_STAFF" localSheetId="6">'[34]CAM Subtheme Data'!$C$19:$D$39</definedName>
    <definedName name="TB_STAFF">'[34]CAM Subtheme Data'!$C$19:$D$39</definedName>
    <definedName name="TBSDC_NONSTAFF" localSheetId="6">'[34]CAM Subtheme Data'!$C$96:$E$108</definedName>
    <definedName name="TBSDC_NONSTAFF">'[34]CAM Subtheme Data'!$C$96:$E$108</definedName>
    <definedName name="TCN_CCN" localSheetId="6">#REF!</definedName>
    <definedName name="TCN_CCN">#REF!</definedName>
    <definedName name="TDL_NO" localSheetId="6">#REF!</definedName>
    <definedName name="TDL_NO">#REF!</definedName>
    <definedName name="tech1" localSheetId="6">#REF!</definedName>
    <definedName name="tech1">#REF!</definedName>
    <definedName name="tech2" localSheetId="6">#REF!</definedName>
    <definedName name="tech2">#REF!</definedName>
    <definedName name="Technical_Sector" localSheetId="6">#REF!</definedName>
    <definedName name="Technical_Sector">#REF!</definedName>
    <definedName name="Temp" localSheetId="6" hidden="1">{#N/A,#N/A,FALSE,"ManLoading"}</definedName>
    <definedName name="Temp" hidden="1">{#N/A,#N/A,FALSE,"ManLoading"}</definedName>
    <definedName name="Template_Rang" localSheetId="6">#REF!</definedName>
    <definedName name="Template_Rang">#REF!</definedName>
    <definedName name="tenn">[106]Sheet1!$XFB$4:$XFB$13</definedName>
    <definedName name="TFA31A" localSheetId="6">#REF!</definedName>
    <definedName name="TFA31A">#REF!</definedName>
    <definedName name="TFA31AA" localSheetId="6">#REF!</definedName>
    <definedName name="TFA31AA">#REF!</definedName>
    <definedName name="TFA31AR" localSheetId="6">#REF!</definedName>
    <definedName name="TFA31AR">#REF!</definedName>
    <definedName name="TFA31R" localSheetId="6">#REF!</definedName>
    <definedName name="TFA31R">#REF!</definedName>
    <definedName name="TFA42A" localSheetId="6">#REF!</definedName>
    <definedName name="TFA42A">#REF!</definedName>
    <definedName name="TFA42AA" localSheetId="6">#REF!</definedName>
    <definedName name="TFA42AA">#REF!</definedName>
    <definedName name="TFA42AR" localSheetId="6">#REF!</definedName>
    <definedName name="TFA42AR">#REF!</definedName>
    <definedName name="TFA42R" localSheetId="6">#REF!</definedName>
    <definedName name="TFA42R">#REF!</definedName>
    <definedName name="TFA69A" localSheetId="6">#REF!</definedName>
    <definedName name="TFA69A">#REF!</definedName>
    <definedName name="TFA69AA" localSheetId="6">#REF!</definedName>
    <definedName name="TFA69AA">#REF!</definedName>
    <definedName name="TFA69AR" localSheetId="6">#REF!</definedName>
    <definedName name="TFA69AR">#REF!</definedName>
    <definedName name="TFA69R" localSheetId="6">#REF!</definedName>
    <definedName name="TFA69R">#REF!</definedName>
    <definedName name="Thana" localSheetId="6">#REF!</definedName>
    <definedName name="Thana">#REF!</definedName>
    <definedName name="Themes" localSheetId="6">'[54]Information Sheet'!$B$67:$B$108</definedName>
    <definedName name="Themes">'[54]Information Sheet'!$B$67:$B$108</definedName>
    <definedName name="THFTJ" localSheetId="6" hidden="1">{#N/A,#N/A,FALSE,"Benefits 01-06"}</definedName>
    <definedName name="THFTJ" hidden="1">{#N/A,#N/A,FALSE,"Benefits 01-06"}</definedName>
    <definedName name="Thierry" localSheetId="6">#REF!</definedName>
    <definedName name="Thierry">#REF!</definedName>
    <definedName name="tichou" localSheetId="6">#REF!</definedName>
    <definedName name="tichou">#REF!</definedName>
    <definedName name="Timesheetcategory">'[76]Info to update'!$B$46:$B$51</definedName>
    <definedName name="title">'[107]Job titles'!$A$1:$A$46</definedName>
    <definedName name="TMLaborCats" localSheetId="6">#REF!</definedName>
    <definedName name="TMLaborCats">#REF!</definedName>
    <definedName name="TMPGlobalView" localSheetId="6">#REF!</definedName>
    <definedName name="TMPGlobalView">#REF!</definedName>
    <definedName name="tool_fee" localSheetId="6">#REF!</definedName>
    <definedName name="tool_fee">#REF!</definedName>
    <definedName name="TOOL_FEE_RATE" localSheetId="6">#REF!</definedName>
    <definedName name="TOOL_FEE_RATE">#REF!</definedName>
    <definedName name="total">'[63]Budget OFDA'!#REF!</definedName>
    <definedName name="total_cost">'[108]Worksheet 1 Project budget'!$E$56</definedName>
    <definedName name="total_cost_y1">'[108]Worksheet 1 Project budget'!$I$56</definedName>
    <definedName name="TotalBudgets" localSheetId="6">'[52]SOF by DEA'!$C$59:$D$60</definedName>
    <definedName name="TotalBudgets">'[52]SOF by DEA'!$C$59:$D$60</definedName>
    <definedName name="TOTALQUOTE" localSheetId="6">#REF!</definedName>
    <definedName name="TOTALQUOTE">#REF!</definedName>
    <definedName name="TOTCOSTS" localSheetId="6">#REF!</definedName>
    <definedName name="TOTCOSTS">#REF!</definedName>
    <definedName name="toten">[106]Sheet2!$A$4:$A$13</definedName>
    <definedName name="TOTFEE" localSheetId="6">#REF!</definedName>
    <definedName name="TOTFEE">#REF!</definedName>
    <definedName name="TOTHOURS" localSheetId="6">#REF!</definedName>
    <definedName name="TOTHOURS">#REF!</definedName>
    <definedName name="TOTLABOR" localSheetId="6">#REF!</definedName>
    <definedName name="TOTLABOR">#REF!</definedName>
    <definedName name="TOTODC" localSheetId="6">#REF!</definedName>
    <definedName name="TOTODC">#REF!</definedName>
    <definedName name="TOTODCFEE" localSheetId="6">#REF!</definedName>
    <definedName name="TOTODCFEE">#REF!</definedName>
    <definedName name="TOTTOOL" localSheetId="6">#REF!</definedName>
    <definedName name="TOTTOOL">#REF!</definedName>
    <definedName name="TOTTOOLFEE" localSheetId="6">#REF!</definedName>
    <definedName name="TOTTOOLFEE">#REF!</definedName>
    <definedName name="TOTTRAVEL" localSheetId="6">#REF!</definedName>
    <definedName name="TOTTRAVEL">#REF!</definedName>
    <definedName name="totwenty">[106]Sheet2!$A$4:$A$23</definedName>
    <definedName name="TP092A" localSheetId="6">#REF!</definedName>
    <definedName name="TP092A">#REF!</definedName>
    <definedName name="TP092AA" localSheetId="6">#REF!</definedName>
    <definedName name="TP092AA">#REF!</definedName>
    <definedName name="TP092AR" localSheetId="6">#REF!</definedName>
    <definedName name="TP092AR">#REF!</definedName>
    <definedName name="TP092R" localSheetId="6">#REF!</definedName>
    <definedName name="TP092R">#REF!</definedName>
    <definedName name="tqsa1" localSheetId="6">#REF!</definedName>
    <definedName name="tqsa1">#REF!</definedName>
    <definedName name="TR228A">'[59]COMMITMENT TO BVA'!$EE$1:$EE$65536</definedName>
    <definedName name="TR228AA">'[59]ALL ACTUALS'!$EN$1:$EN$65536</definedName>
    <definedName name="TR228AR">'[59]ALL ACTUALS'!$EL$1:$EL$65536</definedName>
    <definedName name="TR228R">'[59]COMMITMENT TO BVA'!$EC$1:$EC$65536</definedName>
    <definedName name="Transfer" localSheetId="6">#REF!</definedName>
    <definedName name="Transfer">#REF!</definedName>
    <definedName name="Transfers_Bank_Cash">'[105]TB Criteria'!#REF!</definedName>
    <definedName name="Transfers_Dublin">'[6]TB Criteria'!#REF!</definedName>
    <definedName name="TRF_Dublin">'[11]TB Criteria'!#REF!</definedName>
    <definedName name="Trf_frm_Dublin" localSheetId="6">#REF!</definedName>
    <definedName name="Trf_frm_Dublin">#REF!</definedName>
    <definedName name="trier" localSheetId="6">#REF!</definedName>
    <definedName name="trier">#REF!</definedName>
    <definedName name="TS_ReC">'[1]TB Criteria'!#REF!</definedName>
    <definedName name="TTT" localSheetId="6" hidden="1">{"Yr1",#N/A,FALSE,"Budget Detail";"Yr2",#N/A,FALSE,"Budget Detail";"Yr3",#N/A,FALSE,"Budget Detail";"Yr4",#N/A,FALSE,"Budget Detail";"Yr5",#N/A,FALSE,"Budget Detail";"Total",#N/A,FALSE,"Budget Detail"}</definedName>
    <definedName name="TTT" hidden="1">{"Yr1",#N/A,FALSE,"Budget Detail";"Yr2",#N/A,FALSE,"Budget Detail";"Yr3",#N/A,FALSE,"Budget Detail";"Yr4",#N/A,FALSE,"Budget Detail";"Yr5",#N/A,FALSE,"Budget Detail";"Total",#N/A,FALSE,"Budget Detail"}</definedName>
    <definedName name="ttttttttttt" localSheetId="6" hidden="1">{"Yr1",#N/A,FALSE,"Budget Detail";"Yr2",#N/A,FALSE,"Budget Detail";"Yr3",#N/A,FALSE,"Budget Detail";"Yr4",#N/A,FALSE,"Budget Detail";"Yr5",#N/A,FALSE,"Budget Detail";"Total",#N/A,FALSE,"Budget Detail"}</definedName>
    <definedName name="ttttttttttt" hidden="1">{"Yr1",#N/A,FALSE,"Budget Detail";"Yr2",#N/A,FALSE,"Budget Detail";"Yr3",#N/A,FALSE,"Budget Detail";"Yr4",#N/A,FALSE,"Budget Detail";"Yr5",#N/A,FALSE,"Budget Detail";"Total",#N/A,FALSE,"Budget Detail"}</definedName>
    <definedName name="Tuberculosis" localSheetId="6">#REF!</definedName>
    <definedName name="Tuberculosis">#REF!</definedName>
    <definedName name="Type">[109]Criteria!$C$2:$C$5</definedName>
    <definedName name="type1" localSheetId="6">#REF!</definedName>
    <definedName name="type1">#REF!</definedName>
    <definedName name="U1000A">'[59]COMMITMENT TO BVA'!$EH$1:$EH$65536</definedName>
    <definedName name="U1000AA">'[59]ALL ACTUALS'!$EQ$1:$EQ$65536</definedName>
    <definedName name="U1000AR">'[59]ALL ACTUALS'!$EO$1:$EO$65536</definedName>
    <definedName name="U1000R">'[59]COMMITMENT TO BVA'!$EF$1:$EF$65536</definedName>
    <definedName name="UN_CHF_07_BEG">'[6]TB Criteria'!#REF!</definedName>
    <definedName name="UN_CHF_07_JUBA">'[6]TB Criteria'!#REF!</definedName>
    <definedName name="UN_CHF_07_TWIC">'[72]TB Criteria'!#REF!</definedName>
    <definedName name="UN_CHF_08_BEG">'[72]TB Criteria'!#REF!</definedName>
    <definedName name="UN_CHF_08_MALAKAL">'[72]TB Criteria'!#REF!</definedName>
    <definedName name="UN_CHF_08_SBN">'[72]TB Criteria'!#REF!</definedName>
    <definedName name="UN_CHF_BEG">'[6]TB Criteria'!#REF!</definedName>
    <definedName name="UN_CHF_JUBA">'[6]TB Criteria'!#REF!</definedName>
    <definedName name="UN_CHF_LOKI">'[110]TB Criteria'!#REF!</definedName>
    <definedName name="UN_CHF_NAIROBI">'[110]TB Criteria'!#REF!</definedName>
    <definedName name="UN_CHF_TWIC">'[6]TB Criteria'!#REF!</definedName>
    <definedName name="UN_FPA_SBN">'[72]TB Criteria'!#REF!</definedName>
    <definedName name="Unesco_Khartoum_Reflect_Literacy" localSheetId="6">#REF!</definedName>
    <definedName name="Unesco_Khartoum_Reflect_Literacy">#REF!</definedName>
    <definedName name="Unesco_Reflect" localSheetId="6">#REF!</definedName>
    <definedName name="Unesco_Reflect">#REF!</definedName>
    <definedName name="UNFPA_Protection_2014">'[40]TB Criteria'!#REF!</definedName>
    <definedName name="UNHCR_2007">'[14]TB Criteria'!#REF!</definedName>
    <definedName name="UNHCR_UGX">'[14]TB Criteria'!#REF!</definedName>
    <definedName name="UNICEF_Nutrition_2014">'[40]TB Criteria'!#REF!</definedName>
    <definedName name="UnlockedCells" localSheetId="6">#REF!,#REF!,#REF!,#REF!,#REF!,#REF!,#REF!,#REF!,#REF!</definedName>
    <definedName name="UnlockedCells">#REF!,#REF!,#REF!,#REF!,#REF!,#REF!,#REF!,#REF!,#REF!</definedName>
    <definedName name="UNOPS" localSheetId="6">'[23]HALO Budget full'!#REF!</definedName>
    <definedName name="UNOPS">'[23]HALO Budget full'!#REF!</definedName>
    <definedName name="Unpresented" localSheetId="6">#REF!</definedName>
    <definedName name="Unpresented">#REF!</definedName>
    <definedName name="Unsure" localSheetId="6" hidden="1">{#N/A,#N/A,FALSE,"ManLoading"}</definedName>
    <definedName name="Unsure" hidden="1">{#N/A,#N/A,FALSE,"ManLoading"}</definedName>
    <definedName name="USA" localSheetId="6">'[23]HALO Budget full'!#REF!</definedName>
    <definedName name="USA">'[23]HALO Budget full'!#REF!</definedName>
    <definedName name="USAID_Child_Survival">'[11]TB Criteria'!#REF!</definedName>
    <definedName name="USaidTitleofAssets">'[58]Inventory - Categories'!$K$5:$K$7</definedName>
    <definedName name="USDtoCAN" localSheetId="6">'[23]HALO Budget full'!#REF!</definedName>
    <definedName name="USDtoCAN">'[23]HALO Budget full'!#REF!</definedName>
    <definedName name="usinflation_yr2">'[20]Range Page'!$A$46</definedName>
    <definedName name="usinflation_yr3">'[20]Range Page'!$A$47</definedName>
    <definedName name="usinflation_yr4">'[20]Range Page'!$A$48</definedName>
    <definedName name="usinflation_yr5">'[20]Range Page'!$A$49</definedName>
    <definedName name="USS" localSheetId="6">#REF!</definedName>
    <definedName name="USS">#REF!</definedName>
    <definedName name="USSltsupp" localSheetId="6">#REF!</definedName>
    <definedName name="USSltsupp">#REF!</definedName>
    <definedName name="uuuuuuuu" localSheetId="6" hidden="1">{"Yr1",#N/A,FALSE,"Budget Detail";"Yr2",#N/A,FALSE,"Budget Detail";"Yr3",#N/A,FALSE,"Budget Detail";"Yr4",#N/A,FALSE,"Budget Detail";"Yr5",#N/A,FALSE,"Budget Detail";"Total",#N/A,FALSE,"Budget Detail"}</definedName>
    <definedName name="uuuuuuuu" hidden="1">{"Yr1",#N/A,FALSE,"Budget Detail";"Yr2",#N/A,FALSE,"Budget Detail";"Yr3",#N/A,FALSE,"Budget Detail";"Yr4",#N/A,FALSE,"Budget Detail";"Yr5",#N/A,FALSE,"Budget Detail";"Total",#N/A,FALSE,"Budget Detail"}</definedName>
    <definedName name="uy">'[17]Inventory - Categories'!$J$5:$J$9</definedName>
    <definedName name="v" localSheetId="6" hidden="1">{"Yr1",#N/A,FALSE,"Budget Detail";"Yr2",#N/A,FALSE,"Budget Detail";"Yr3",#N/A,FALSE,"Budget Detail";"Yr4",#N/A,FALSE,"Budget Detail";"Yr5",#N/A,FALSE,"Budget Detail";"Total",#N/A,FALSE,"Budget Detail"}</definedName>
    <definedName name="v" hidden="1">{"Yr1",#N/A,FALSE,"Budget Detail";"Yr2",#N/A,FALSE,"Budget Detail";"Yr3",#N/A,FALSE,"Budget Detail";"Yr4",#N/A,FALSE,"Budget Detail";"Yr5",#N/A,FALSE,"Budget Detail";"Total",#N/A,FALSE,"Budget Detail"}</definedName>
    <definedName name="ValidCategory">'[111]Categories &amp; Project Type'!$C$2:$C$15</definedName>
    <definedName name="VCT" localSheetId="6">#REF!</definedName>
    <definedName name="VCT">#REF!</definedName>
    <definedName name="VCT_DGO" localSheetId="6">#REF!</definedName>
    <definedName name="VCT_DGO">#REF!</definedName>
    <definedName name="Visibilité" localSheetId="6" hidden="1">{"Yr1",#N/A,FALSE,"Budget Detail";"Yr2",#N/A,FALSE,"Budget Detail";"Yr3",#N/A,FALSE,"Budget Detail";"Yr4",#N/A,FALSE,"Budget Detail";"Yr5",#N/A,FALSE,"Budget Detail";"Total",#N/A,FALSE,"Budget Detail"}</definedName>
    <definedName name="Visibilité" hidden="1">{"Yr1",#N/A,FALSE,"Budget Detail";"Yr2",#N/A,FALSE,"Budget Detail";"Yr3",#N/A,FALSE,"Budget Detail";"Yr4",#N/A,FALSE,"Budget Detail";"Yr5",#N/A,FALSE,"Budget Detail";"Total",#N/A,FALSE,"Budget Detail"}</definedName>
    <definedName name="W" localSheetId="6">#REF!</definedName>
    <definedName name="W">#REF!</definedName>
    <definedName name="wakesh" localSheetId="6">{#N/A,#N/A,FALSE,"Benefits 01-06"}</definedName>
    <definedName name="wakesh">{#N/A,#N/A,FALSE,"Benefits 01-06"}</definedName>
    <definedName name="wakesho" localSheetId="6">{#N/A,#N/A,FALSE,"Grant to date"}</definedName>
    <definedName name="wakesho">{#N/A,#N/A,FALSE,"Grant to date"}</definedName>
    <definedName name="WBS" localSheetId="6">#REF!</definedName>
    <definedName name="WBS">#REF!</definedName>
    <definedName name="WeightingHeadings" localSheetId="6">#REF!</definedName>
    <definedName name="WeightingHeadings">#REF!</definedName>
    <definedName name="Weightings" localSheetId="6">#REF!</definedName>
    <definedName name="Weightings">#REF!</definedName>
    <definedName name="WFP_Qtr1">'[1]TB Criteria'!#REF!</definedName>
    <definedName name="WGSS_AC_Dyn">OFFSET(#REF!,0,0,COUNTA(#REF!),2)</definedName>
    <definedName name="WGSS_MATCH_DYN">OFFSET(#REF!,0,0,COUNTA(#REF!),1)</definedName>
    <definedName name="WINNIE" localSheetId="6">{#N/A,#N/A,FALSE,"Benefits 01-06"}</definedName>
    <definedName name="WINNIE">{#N/A,#N/A,FALSE,"Benefits 01-06"}</definedName>
    <definedName name="workerscomp.expat" localSheetId="6">#REF!</definedName>
    <definedName name="workerscomp.expat">#REF!</definedName>
    <definedName name="workerscomp.STTA">'[20]Range Page'!#REF!</definedName>
    <definedName name="WQQW" localSheetId="6" hidden="1">{"Yr1",#N/A,FALSE,"Budget Detail";"Yr2",#N/A,FALSE,"Budget Detail";"Yr3",#N/A,FALSE,"Budget Detail";"Yr4",#N/A,FALSE,"Budget Detail";"Yr5",#N/A,FALSE,"Budget Detail";"Total",#N/A,FALSE,"Budget Detail"}</definedName>
    <definedName name="WQQW" hidden="1">{"Yr1",#N/A,FALSE,"Budget Detail";"Yr2",#N/A,FALSE,"Budget Detail";"Yr3",#N/A,FALSE,"Budget Detail";"Yr4",#N/A,FALSE,"Budget Detail";"Yr5",#N/A,FALSE,"Budget Detail";"Total",#N/A,FALSE,"Budget Detail"}</definedName>
    <definedName name="wrn.All._.Grant._.Forms." localSheetId="6" hidden="1">{"Form DD",#N/A,FALSE,"DD";"EE",#N/A,FALSE,"EE";"Indirects",#N/A,FALSE,"DD"}</definedName>
    <definedName name="wrn.All._.Grant._.Forms." hidden="1">{"Form DD",#N/A,FALSE,"DD";"EE",#N/A,FALSE,"EE";"Indirects",#N/A,FALSE,"DD"}</definedName>
    <definedName name="wrn.Benifits." localSheetId="6" hidden="1">{#N/A,#N/A,FALSE,"Benefits 01-06"}</definedName>
    <definedName name="wrn.Benifits." hidden="1">{#N/A,#N/A,FALSE,"Benefits 01-06"}</definedName>
    <definedName name="wrn.BTables." localSheetId="6" hidden="1">{#N/A,#N/A,FALSE,"Proposal"}</definedName>
    <definedName name="wrn.BTables." hidden="1">{#N/A,#N/A,FALSE,"Proposal"}</definedName>
    <definedName name="wrn.cdra._.Total._.budget." localSheetId="6" hidden="1">{"Yr1",#N/A,FALSE,"Budget Detail";"Yr2",#N/A,FALSE,"Budget Detail";"Yr3",#N/A,FALSE,"Budget Detail";"Yr4",#N/A,FALSE,"Budget Detail";"Yr5",#N/A,FALSE,"Budget Detail";"Total",#N/A,FALSE,"Budget Detail"}</definedName>
    <definedName name="wrn.cdra._.Total._.budget." hidden="1">{"Yr1",#N/A,FALSE,"Budget Detail";"Yr2",#N/A,FALSE,"Budget Detail";"Yr3",#N/A,FALSE,"Budget Detail";"Yr4",#N/A,FALSE,"Budget Detail";"Yr5",#N/A,FALSE,"Budget Detail";"Total",#N/A,FALSE,"Budget Detail"}</definedName>
    <definedName name="wrn.cdra._.Total._.budget.2" localSheetId="6" hidden="1">{"Yr1",#N/A,FALSE,"Budget Detail";"Yr2",#N/A,FALSE,"Budget Detail";"Yr3",#N/A,FALSE,"Budget Detail";"Yr4",#N/A,FALSE,"Budget Detail";"Yr5",#N/A,FALSE,"Budget Detail";"Total",#N/A,FALSE,"Budget Detail"}</definedName>
    <definedName name="wrn.cdra._.Total._.budget.2" hidden="1">{"Yr1",#N/A,FALSE,"Budget Detail";"Yr2",#N/A,FALSE,"Budget Detail";"Yr3",#N/A,FALSE,"Budget Detail";"Yr4",#N/A,FALSE,"Budget Detail";"Yr5",#N/A,FALSE,"Budget Detail";"Total",#N/A,FALSE,"Budget Detail"}</definedName>
    <definedName name="wrn.cdra._.total._.Budget.5" localSheetId="6" hidden="1">{"Yr1",#N/A,FALSE,"Budget Detail";"Yr2",#N/A,FALSE,"Budget Detail";"Yr3",#N/A,FALSE,"Budget Detail";"Yr4",#N/A,FALSE,"Budget Detail";"Yr5",#N/A,FALSE,"Budget Detail";"Total",#N/A,FALSE,"Budget Detail"}</definedName>
    <definedName name="wrn.cdra._.total._.Budget.5" hidden="1">{"Yr1",#N/A,FALSE,"Budget Detail";"Yr2",#N/A,FALSE,"Budget Detail";"Yr3",#N/A,FALSE,"Budget Detail";"Yr4",#N/A,FALSE,"Budget Detail";"Yr5",#N/A,FALSE,"Budget Detail";"Total",#N/A,FALSE,"Budget Detail"}</definedName>
    <definedName name="wrn.CRDA._.Total._.Budget." localSheetId="6" hidden="1">{"Yr1",#N/A,FALSE,"Budget Detail";"Yr2",#N/A,FALSE,"Budget Detail";"Yr3",#N/A,FALSE,"Budget Detail";"Yr4",#N/A,FALSE,"Budget Detail";"Yr5",#N/A,FALSE,"Budget Detail";"Total",#N/A,FALSE,"Budget Detail"}</definedName>
    <definedName name="wrn.CRDA._.Total._.Budget." hidden="1">{"Yr1",#N/A,FALSE,"Budget Detail";"Yr2",#N/A,FALSE,"Budget Detail";"Yr3",#N/A,FALSE,"Budget Detail";"Yr4",#N/A,FALSE,"Budget Detail";"Yr5",#N/A,FALSE,"Budget Detail";"Total",#N/A,FALSE,"Budget Detail"}</definedName>
    <definedName name="wrn.crda._.Total._.budget.1" localSheetId="6" hidden="1">{"Yr1",#N/A,FALSE,"Budget Detail";"Yr2",#N/A,FALSE,"Budget Detail";"Yr3",#N/A,FALSE,"Budget Detail";"Yr4",#N/A,FALSE,"Budget Detail";"Yr5",#N/A,FALSE,"Budget Detail";"Total",#N/A,FALSE,"Budget Detail"}</definedName>
    <definedName name="wrn.crda._.Total._.budget.1" hidden="1">{"Yr1",#N/A,FALSE,"Budget Detail";"Yr2",#N/A,FALSE,"Budget Detail";"Yr3",#N/A,FALSE,"Budget Detail";"Yr4",#N/A,FALSE,"Budget Detail";"Yr5",#N/A,FALSE,"Budget Detail";"Total",#N/A,FALSE,"Budget Detail"}</definedName>
    <definedName name="wrn.crda._.Total._.budget.3" localSheetId="6" hidden="1">{"Yr1",#N/A,FALSE,"Budget Detail";"Yr2",#N/A,FALSE,"Budget Detail";"Yr3",#N/A,FALSE,"Budget Detail";"Yr4",#N/A,FALSE,"Budget Detail";"Yr5",#N/A,FALSE,"Budget Detail";"Total",#N/A,FALSE,"Budget Detail"}</definedName>
    <definedName name="wrn.crda._.Total._.budget.3" hidden="1">{"Yr1",#N/A,FALSE,"Budget Detail";"Yr2",#N/A,FALSE,"Budget Detail";"Yr3",#N/A,FALSE,"Budget Detail";"Yr4",#N/A,FALSE,"Budget Detail";"Yr5",#N/A,FALSE,"Budget Detail";"Total",#N/A,FALSE,"Budget Detail"}</definedName>
    <definedName name="wrn.crda._.Total._.Budget.4" localSheetId="6" hidden="1">{"Yr1",#N/A,FALSE,"Budget Detail";"Yr2",#N/A,FALSE,"Budget Detail";"Yr3",#N/A,FALSE,"Budget Detail";"Yr4",#N/A,FALSE,"Budget Detail";"Yr5",#N/A,FALSE,"Budget Detail";"Total",#N/A,FALSE,"Budget Detail"}</definedName>
    <definedName name="wrn.crda._.Total._.Budget.4" hidden="1">{"Yr1",#N/A,FALSE,"Budget Detail";"Yr2",#N/A,FALSE,"Budget Detail";"Yr3",#N/A,FALSE,"Budget Detail";"Yr4",#N/A,FALSE,"Budget Detail";"Yr5",#N/A,FALSE,"Budget Detail";"Total",#N/A,FALSE,"Budget Detail"}</definedName>
    <definedName name="wrn.Grant._.to._.dat." localSheetId="6" hidden="1">{#N/A,#N/A,FALSE,"Grant to date"}</definedName>
    <definedName name="wrn.Grant._.to._.dat." hidden="1">{#N/A,#N/A,FALSE,"Grant to date"}</definedName>
    <definedName name="wrn.Man._.Loading._.Sheet." localSheetId="6" hidden="1">{#N/A,#N/A,FALSE,"ManLoading"}</definedName>
    <definedName name="wrn.Man._.Loading._.Sheet." hidden="1">{#N/A,#N/A,FALSE,"ManLoading"}</definedName>
    <definedName name="wrn.Summary._.1._.Year." localSheetId="6" hidden="1">{"One Year",#N/A,FALSE,"Summary"}</definedName>
    <definedName name="wrn.Summary._.1._.Year." hidden="1">{"One Year",#N/A,FALSE,"Summary"}</definedName>
    <definedName name="wrn.workpapers." localSheetId="6" hidden="1">{"dl",#N/A,FALSE,"Core";"indirects",#N/A,FALSE,"Core";"profit",#N/A,FALSE,"Core"}</definedName>
    <definedName name="wrn.workpapers." hidden="1">{"dl",#N/A,FALSE,"Core";"indirects",#N/A,FALSE,"Core";"profit",#N/A,FALSE,"Core"}</definedName>
    <definedName name="x" localSheetId="6">{"Form DD",#N/A,FALSE,"DD";"EE",#N/A,FALSE,"EE";"Indirects",#N/A,FALSE,"DD"}</definedName>
    <definedName name="x">{"Form DD",#N/A,FALSE,"DD";"EE",#N/A,FALSE,"EE";"Indirects",#N/A,FALSE,"DD"}</definedName>
    <definedName name="XTRF">'[1]TB Criteria'!#REF!</definedName>
    <definedName name="xx" localSheetId="6">#REF!</definedName>
    <definedName name="xx">#REF!</definedName>
    <definedName name="xxx" localSheetId="6">#REF!</definedName>
    <definedName name="xxx">#REF!</definedName>
    <definedName name="xxxx">#N/A</definedName>
    <definedName name="XXXXX" localSheetId="6">{#N/A,#N/A,FALSE,"Grant to date"}</definedName>
    <definedName name="XXXXX">{#N/A,#N/A,FALSE,"Grant to date"}</definedName>
    <definedName name="xxxxxx" localSheetId="6">#REF!</definedName>
    <definedName name="xxxxxx">#REF!</definedName>
    <definedName name="xxxxxxxx" localSheetId="6">#REF!</definedName>
    <definedName name="xxxxxxxx">#REF!</definedName>
    <definedName name="xxxxxxxxxxxx" localSheetId="6" hidden="1">{#N/A,#N/A,FALSE,"Benefits 01-06"}</definedName>
    <definedName name="xxxxxxxxxxxx" hidden="1">{#N/A,#N/A,FALSE,"Benefits 01-06"}</definedName>
    <definedName name="XYZ" localSheetId="6" hidden="1">{"Yr1",#N/A,FALSE,"Budget Detail";"Yr2",#N/A,FALSE,"Budget Detail";"Yr3",#N/A,FALSE,"Budget Detail";"Yr4",#N/A,FALSE,"Budget Detail";"Yr5",#N/A,FALSE,"Budget Detail";"Total",#N/A,FALSE,"Budget Detail"}</definedName>
    <definedName name="XYZ" hidden="1">{"Yr1",#N/A,FALSE,"Budget Detail";"Yr2",#N/A,FALSE,"Budget Detail";"Yr3",#N/A,FALSE,"Budget Detail";"Yr4",#N/A,FALSE,"Budget Detail";"Yr5",#N/A,FALSE,"Budget Detail";"Total",#N/A,FALSE,"Budget Detail"}</definedName>
    <definedName name="y" localSheetId="6" hidden="1">{"Yr1",#N/A,FALSE,"Budget Detail";"Yr2",#N/A,FALSE,"Budget Detail";"Yr3",#N/A,FALSE,"Budget Detail";"Yr4",#N/A,FALSE,"Budget Detail";"Yr5",#N/A,FALSE,"Budget Detail";"Total",#N/A,FALSE,"Budget Detail"}</definedName>
    <definedName name="y" hidden="1">{"Yr1",#N/A,FALSE,"Budget Detail";"Yr2",#N/A,FALSE,"Budget Detail";"Yr3",#N/A,FALSE,"Budget Detail";"Yr4",#N/A,FALSE,"Budget Detail";"Yr5",#N/A,FALSE,"Budget Detail";"Total",#N/A,FALSE,"Budget Detail"}</definedName>
    <definedName name="year">[29]Summary!#REF!</definedName>
    <definedName name="Year1" localSheetId="6">#REF!</definedName>
    <definedName name="Year1">#REF!</definedName>
    <definedName name="YEAR2" localSheetId="6">#REF!</definedName>
    <definedName name="YEAR2">#REF!</definedName>
    <definedName name="YEAR2_W_TOTAL" localSheetId="6">#REF!</definedName>
    <definedName name="YEAR2_W_TOTAL">#REF!</definedName>
    <definedName name="YEAR3" localSheetId="6">#REF!</definedName>
    <definedName name="YEAR3">#REF!</definedName>
    <definedName name="YEAR3_W_TOTAL" localSheetId="6">#REF!</definedName>
    <definedName name="YEAR3_W_TOTAL">#REF!</definedName>
    <definedName name="yes" localSheetId="6" hidden="1">{#N/A,#N/A,FALSE,"ManLoading"}</definedName>
    <definedName name="yes" hidden="1">{#N/A,#N/A,FALSE,"ManLoading"}</definedName>
    <definedName name="yes_no">[28]Config!$F$5:$F$6</definedName>
    <definedName name="yes1" localSheetId="6" hidden="1">{#N/A,#N/A,FALSE,"ManLoading"}</definedName>
    <definedName name="yes1" hidden="1">{#N/A,#N/A,FALSE,"ManLoading"}</definedName>
    <definedName name="yesno" localSheetId="6">#REF!</definedName>
    <definedName name="yesno">#REF!</definedName>
    <definedName name="yesno1" localSheetId="6">#REF!</definedName>
    <definedName name="yesno1">#REF!</definedName>
    <definedName name="Yr1Consult">'[51]Detailed_FHI 360'!$H$4</definedName>
    <definedName name="Yr1FI">'[51]Detailed_FHI 360'!$H$7</definedName>
    <definedName name="Yr1LocSal">'[51]Detailed_FHI 360'!$H$3</definedName>
    <definedName name="Yr1ODC">'[51]Detailed_FHI 360'!$H$6</definedName>
    <definedName name="Yr1Travel">'[51]Detailed_FHI 360'!$H$5</definedName>
    <definedName name="Yr1USPay">'[51]Detailed_FHI 360'!$H$2</definedName>
    <definedName name="Yr2Consult">'[51]Detailed_FHI 360'!$I$4</definedName>
    <definedName name="Yr2FI">'[51]Detailed_FHI 360'!$I$7</definedName>
    <definedName name="Yr2LocSal">'[51]Detailed_FHI 360'!$I$3</definedName>
    <definedName name="Yr2ODC">'[51]Detailed_FHI 360'!$I$6</definedName>
    <definedName name="Yr2Travel">'[51]Detailed_FHI 360'!$I$5</definedName>
    <definedName name="Yr2USPay">'[51]Detailed_FHI 360'!$I$2</definedName>
    <definedName name="Yr3Consult">'[51]Detailed_FHI 360'!$J$4</definedName>
    <definedName name="Yr3FI">'[51]Detailed_FHI 360'!$J$7</definedName>
    <definedName name="Yr3LocSal">'[51]Detailed_FHI 360'!$J$3</definedName>
    <definedName name="Yr3ODC">'[51]Detailed_FHI 360'!$J$6</definedName>
    <definedName name="Yr3Travel">'[51]Detailed_FHI 360'!$J$5</definedName>
    <definedName name="Yr3USPay">'[51]Detailed_FHI 360'!$J$2</definedName>
    <definedName name="Yr4Consult">'[51]Detailed_FHI 360'!$K$4</definedName>
    <definedName name="Yr4FI">'[51]Detailed_FHI 360'!$K$7</definedName>
    <definedName name="Yr4LocSal">'[51]Detailed_FHI 360'!$K$3</definedName>
    <definedName name="Yr4ODC">'[51]Detailed_FHI 360'!$K$6</definedName>
    <definedName name="Yr4Travel">'[51]Detailed_FHI 360'!$K$5</definedName>
    <definedName name="Yr4USPay">'[51]Detailed_FHI 360'!$K$2</definedName>
    <definedName name="Yr5Consult">'[51]Detailed_FHI 360'!$L$4</definedName>
    <definedName name="Yr5FI">'[51]Detailed_FHI 360'!$L$7</definedName>
    <definedName name="Yr5LocSal">'[51]Detailed_FHI 360'!$L$3</definedName>
    <definedName name="Yr5ODC">'[51]Detailed_FHI 360'!$L$6</definedName>
    <definedName name="Yr5Travel">'[51]Detailed_FHI 360'!$L$5</definedName>
    <definedName name="Yr5USPay">'[51]Detailed_FHI 360'!$L$2</definedName>
    <definedName name="yy" localSheetId="6" hidden="1">{"Yr1",#N/A,FALSE,"Budget Detail";"Yr2",#N/A,FALSE,"Budget Detail";"Yr3",#N/A,FALSE,"Budget Detail";"Yr4",#N/A,FALSE,"Budget Detail";"Yr5",#N/A,FALSE,"Budget Detail";"Total",#N/A,FALSE,"Budget Detail"}</definedName>
    <definedName name="yy" hidden="1">{"Yr1",#N/A,FALSE,"Budget Detail";"Yr2",#N/A,FALSE,"Budget Detail";"Yr3",#N/A,FALSE,"Budget Detail";"Yr4",#N/A,FALSE,"Budget Detail";"Yr5",#N/A,FALSE,"Budget Detail";"Total",#N/A,FALSE,"Budget Detail"}</definedName>
    <definedName name="YYYY" localSheetId="6" hidden="1">{"Yr1",#N/A,FALSE,"Budget Detail";"Yr2",#N/A,FALSE,"Budget Detail";"Yr3",#N/A,FALSE,"Budget Detail";"Yr4",#N/A,FALSE,"Budget Detail";"Yr5",#N/A,FALSE,"Budget Detail";"Total",#N/A,FALSE,"Budget Detail"}</definedName>
    <definedName name="YYYY" hidden="1">{"Yr1",#N/A,FALSE,"Budget Detail";"Yr2",#N/A,FALSE,"Budget Detail";"Yr3",#N/A,FALSE,"Budget Detail";"Yr4",#N/A,FALSE,"Budget Detail";"Yr5",#N/A,FALSE,"Budget Detail";"Total",#N/A,FALSE,"Budget Detail"}</definedName>
    <definedName name="z" localSheetId="6" hidden="1">{"Yr1",#N/A,FALSE,"Budget Detail";"Yr2",#N/A,FALSE,"Budget Detail";"Yr3",#N/A,FALSE,"Budget Detail";"Yr4",#N/A,FALSE,"Budget Detail";"Yr5",#N/A,FALSE,"Budget Detail";"Total",#N/A,FALSE,"Budget Detail"}</definedName>
    <definedName name="z" hidden="1">{"Yr1",#N/A,FALSE,"Budget Detail";"Yr2",#N/A,FALSE,"Budget Detail";"Yr3",#N/A,FALSE,"Budget Detail";"Yr4",#N/A,FALSE,"Budget Detail";"Yr5",#N/A,FALSE,"Budget Detail";"Total",#N/A,FALSE,"Budget Detail"}</definedName>
    <definedName name="zayed" localSheetId="6" hidden="1">#REF!</definedName>
    <definedName name="zayed" hidden="1">#REF!</definedName>
    <definedName name="zayed1" localSheetId="6">#REF!</definedName>
    <definedName name="zayed1">#REF!</definedName>
    <definedName name="ZZZZ" localSheetId="6">'[23]HALO Budget full'!#REF!</definedName>
    <definedName name="ZZZZ">'[23]HALO Budget full'!#REF!</definedName>
    <definedName name="بببب" localSheetId="6" hidden="1">#REF!</definedName>
    <definedName name="بببب" hidden="1">#REF!</definedName>
    <definedName name="ببببببببببببببببببببببببب" localSheetId="6" hidden="1">#REF!</definedName>
    <definedName name="ببببببببببببببببببببببببب" hidden="1">#REF!</definedName>
    <definedName name="ةAG2">#REF!</definedName>
    <definedName name="جديد"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جديد"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خزان60" localSheetId="6">#REF!</definedName>
    <definedName name="خزان60">#REF!</definedName>
    <definedName name="خهعغفق" localSheetId="6" hidden="1">#REF!</definedName>
    <definedName name="خهعغفق" hidden="1">#REF!</definedName>
    <definedName name="سيلسيبلس" localSheetId="6" hidden="1">#REF!</definedName>
    <definedName name="سيلسيبلس" hidden="1">#REF!</definedName>
    <definedName name="شششششش" localSheetId="6">#REF!</definedName>
    <definedName name="شششششش">#REF!</definedName>
    <definedName name="صث" localSheetId="6">#REF!</definedName>
    <definedName name="صث">#REF!</definedName>
    <definedName name="لالالالالالالالالالالالالالالالالالا" localSheetId="6" hidden="1">{"'Leverage'!$B$2:$M$418"}</definedName>
    <definedName name="لالالالالالالالالالالالالالالالالالا" hidden="1">{"'Leverage'!$B$2:$M$418"}</definedName>
    <definedName name="مصروف">[112]!Table1[الحساب الفرعي (المصروفات)]</definedName>
  </definedNames>
  <calcPr calcId="191028" calcMode="autoNoTable"/>
  <pivotCaches>
    <pivotCache cacheId="0" r:id="rId126"/>
    <pivotCache cacheId="1" r:id="rId127"/>
    <pivotCache cacheId="2" r:id="rId12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25" l="1"/>
  <c r="J2" i="25"/>
  <c r="I2" i="25"/>
  <c r="H2" i="25"/>
  <c r="M1" i="25" s="1"/>
  <c r="I2" i="24" l="1"/>
  <c r="K1" i="24" s="1"/>
  <c r="H2" i="24"/>
  <c r="O473" i="5"/>
  <c r="P473" i="5"/>
  <c r="Q473" i="5"/>
  <c r="R473" i="5"/>
  <c r="S473" i="5"/>
  <c r="T473" i="5"/>
  <c r="U473" i="5"/>
  <c r="V473" i="5"/>
  <c r="W473" i="5"/>
  <c r="X473" i="5"/>
  <c r="Y473" i="5"/>
  <c r="Z473" i="5"/>
  <c r="AA473" i="5"/>
  <c r="AB473" i="5"/>
  <c r="AC473" i="5"/>
  <c r="AD473" i="5"/>
  <c r="AE473" i="5"/>
  <c r="AF473" i="5"/>
  <c r="AF475" i="5"/>
  <c r="AG473" i="5"/>
  <c r="AH473" i="5"/>
  <c r="AI473" i="5"/>
  <c r="AJ473" i="5"/>
  <c r="AK473" i="5"/>
  <c r="AL473" i="5"/>
  <c r="AM473" i="5"/>
  <c r="AN473" i="5"/>
  <c r="AO473" i="5"/>
  <c r="AP473" i="5"/>
  <c r="AQ473" i="5"/>
  <c r="AR473" i="5"/>
  <c r="AS473" i="5"/>
  <c r="AT473" i="5"/>
  <c r="AU473" i="5"/>
  <c r="AV473" i="5"/>
  <c r="AW473" i="5"/>
  <c r="AX473" i="5"/>
  <c r="AY473" i="5"/>
  <c r="AZ473" i="5"/>
  <c r="BA473" i="5"/>
  <c r="BB473" i="5"/>
  <c r="BC473" i="5"/>
  <c r="BD473" i="5"/>
  <c r="BE473" i="5"/>
  <c r="BF473" i="5"/>
  <c r="BG473" i="5"/>
  <c r="BH473" i="5"/>
  <c r="BI473" i="5"/>
  <c r="BJ473" i="5"/>
  <c r="BK473" i="5"/>
  <c r="BL473" i="5"/>
  <c r="BM473" i="5"/>
  <c r="BN473" i="5"/>
  <c r="BO473" i="5"/>
  <c r="BP473" i="5"/>
  <c r="BQ473" i="5"/>
  <c r="BR473" i="5"/>
  <c r="BS473" i="5"/>
  <c r="BT473" i="5"/>
  <c r="BU473" i="5"/>
  <c r="BV473" i="5"/>
  <c r="BW473" i="5"/>
  <c r="BX473" i="5"/>
  <c r="BY473" i="5"/>
  <c r="BZ473" i="5"/>
  <c r="CA473" i="5"/>
  <c r="CB473" i="5"/>
  <c r="CC473" i="5"/>
  <c r="CD473" i="5"/>
  <c r="CE473" i="5"/>
  <c r="CF473" i="5"/>
  <c r="CG473" i="5"/>
  <c r="CH473" i="5"/>
  <c r="CI473" i="5"/>
  <c r="CJ473" i="5"/>
  <c r="CK473" i="5"/>
  <c r="CL473" i="5"/>
  <c r="CM473" i="5"/>
  <c r="CN473" i="5"/>
  <c r="CO473" i="5"/>
  <c r="CP473" i="5"/>
  <c r="CQ473" i="5"/>
  <c r="CR473" i="5"/>
  <c r="CS473" i="5"/>
  <c r="CT473" i="5"/>
  <c r="CU473" i="5"/>
  <c r="CV473" i="5"/>
  <c r="CW473" i="5"/>
  <c r="CX473" i="5"/>
  <c r="CY473" i="5"/>
  <c r="CZ473" i="5"/>
  <c r="DA473" i="5"/>
  <c r="DB473" i="5"/>
  <c r="DC473" i="5"/>
  <c r="DD473" i="5"/>
  <c r="DE473" i="5"/>
  <c r="DF473" i="5"/>
  <c r="DG473" i="5"/>
  <c r="DH473" i="5"/>
  <c r="DI473" i="5"/>
  <c r="DJ473" i="5"/>
  <c r="DK473" i="5"/>
  <c r="DL473" i="5"/>
  <c r="DM473" i="5"/>
  <c r="DN473" i="5"/>
  <c r="DO473" i="5"/>
  <c r="DP473" i="5"/>
  <c r="DQ473" i="5"/>
  <c r="DR473" i="5"/>
  <c r="DS473" i="5"/>
  <c r="DT473" i="5"/>
  <c r="DU473" i="5"/>
  <c r="DV473" i="5"/>
  <c r="DW473" i="5"/>
  <c r="DX473" i="5"/>
  <c r="DY473" i="5"/>
  <c r="DZ473" i="5"/>
  <c r="EA473" i="5"/>
  <c r="EB473" i="5"/>
  <c r="EC473" i="5"/>
  <c r="ED473" i="5"/>
  <c r="EE473" i="5"/>
  <c r="EF473" i="5"/>
  <c r="EG473" i="5"/>
  <c r="EH473" i="5"/>
  <c r="EI473" i="5"/>
  <c r="EJ473" i="5"/>
  <c r="EK473" i="5"/>
  <c r="N473" i="5"/>
  <c r="I447" i="9"/>
  <c r="D453" i="9"/>
  <c r="G385" i="9"/>
  <c r="C29" i="8"/>
  <c r="G212" i="9"/>
  <c r="N9" i="10"/>
  <c r="G8" i="10"/>
  <c r="G9" i="10"/>
  <c r="G10" i="10"/>
  <c r="G11" i="10"/>
  <c r="G12" i="10"/>
  <c r="G13" i="10"/>
  <c r="G14" i="10"/>
  <c r="G15" i="10"/>
  <c r="G16" i="10"/>
  <c r="G17" i="10"/>
  <c r="G18" i="10"/>
  <c r="G7" i="10"/>
  <c r="G6" i="10"/>
  <c r="G5" i="10"/>
  <c r="G4" i="10"/>
  <c r="G3" i="10"/>
  <c r="G2" i="10"/>
  <c r="I5" i="10"/>
  <c r="E19" i="10"/>
  <c r="F19" i="10"/>
  <c r="E3" i="10"/>
  <c r="E5" i="10"/>
  <c r="E6" i="10"/>
  <c r="E7" i="10"/>
  <c r="E8" i="10"/>
  <c r="E9" i="10"/>
  <c r="E10" i="10"/>
  <c r="E11" i="10"/>
  <c r="E12" i="10"/>
  <c r="E13" i="10"/>
  <c r="E14" i="10"/>
  <c r="E15" i="10"/>
  <c r="E16" i="10"/>
  <c r="E17" i="10"/>
  <c r="E18" i="10"/>
  <c r="E2" i="10"/>
  <c r="EL453" i="5" a="1"/>
  <c r="EL453" i="5"/>
  <c r="EL454" i="5" a="1"/>
  <c r="EL454" i="5"/>
  <c r="EL455" i="5" a="1"/>
  <c r="EL455" i="5"/>
  <c r="EL456" i="5" a="1"/>
  <c r="EL456" i="5"/>
  <c r="EL457" i="5" a="1"/>
  <c r="EL457" i="5"/>
  <c r="EL458" i="5" a="1"/>
  <c r="EL458" i="5"/>
  <c r="EL459" i="5" a="1"/>
  <c r="EL459" i="5"/>
  <c r="EL460" i="5" a="1"/>
  <c r="EL460" i="5"/>
  <c r="EL461" i="5" a="1"/>
  <c r="EL461" i="5"/>
  <c r="EL462" i="5" a="1"/>
  <c r="EL462" i="5"/>
  <c r="EL463" i="5" a="1"/>
  <c r="EL463" i="5"/>
  <c r="EL464" i="5" a="1"/>
  <c r="EL464" i="5"/>
  <c r="EL465" i="5" a="1"/>
  <c r="EL465" i="5"/>
  <c r="EL466" i="5" a="1"/>
  <c r="EL466" i="5"/>
  <c r="EL467" i="5" a="1"/>
  <c r="EL467" i="5"/>
  <c r="EL468" i="5" a="1"/>
  <c r="EL468" i="5"/>
  <c r="EL469" i="5" a="1"/>
  <c r="EL469" i="5"/>
  <c r="EL470" i="5" a="1"/>
  <c r="EL470" i="5"/>
  <c r="EL471" i="5" a="1"/>
  <c r="EL471" i="5"/>
  <c r="EL435" i="5" a="1"/>
  <c r="EL435" i="5"/>
  <c r="EL436" i="5" a="1"/>
  <c r="EL436" i="5"/>
  <c r="EL437" i="5" a="1"/>
  <c r="EL437" i="5"/>
  <c r="EL438" i="5" a="1"/>
  <c r="EL438" i="5"/>
  <c r="EL439" i="5" a="1"/>
  <c r="EL439" i="5"/>
  <c r="EL13" i="5" a="1"/>
  <c r="EL13" i="5"/>
  <c r="EL440" i="5" a="1"/>
  <c r="EL440" i="5"/>
  <c r="EL441" i="5" a="1"/>
  <c r="EL441" i="5"/>
  <c r="EL442" i="5" a="1"/>
  <c r="EL442" i="5"/>
  <c r="EL443" i="5" a="1"/>
  <c r="EL443" i="5"/>
  <c r="EL444" i="5" a="1"/>
  <c r="EL444" i="5"/>
  <c r="EL445" i="5" a="1"/>
  <c r="EL445" i="5"/>
  <c r="EL446" i="5" a="1"/>
  <c r="EL446" i="5"/>
  <c r="EL447" i="5" a="1"/>
  <c r="EL447" i="5"/>
  <c r="EL448" i="5" a="1"/>
  <c r="EL448" i="5"/>
  <c r="EL449" i="5" a="1"/>
  <c r="EL449" i="5"/>
  <c r="EL450" i="5" a="1"/>
  <c r="EL450" i="5"/>
  <c r="EL451" i="5" a="1"/>
  <c r="EL451" i="5"/>
  <c r="EL452" i="5" a="1"/>
  <c r="EL452" i="5"/>
  <c r="EL19" i="5" a="1"/>
  <c r="EL19" i="5"/>
  <c r="EL430" i="5" a="1"/>
  <c r="EL430" i="5"/>
  <c r="EL431" i="5" a="1"/>
  <c r="EL431" i="5"/>
  <c r="EL432" i="5" a="1"/>
  <c r="EL432" i="5"/>
  <c r="EL433" i="5" a="1"/>
  <c r="EL433" i="5"/>
  <c r="EL434" i="5" a="1"/>
  <c r="EL434" i="5"/>
  <c r="EL14" i="5" a="1"/>
  <c r="EL14" i="5"/>
  <c r="EL398" i="5" a="1"/>
  <c r="EL398" i="5"/>
  <c r="EL399" i="5" a="1"/>
  <c r="EL399" i="5"/>
  <c r="EL400" i="5" a="1"/>
  <c r="EL400" i="5"/>
  <c r="EL401" i="5" a="1"/>
  <c r="EL401" i="5"/>
  <c r="EL402" i="5" a="1"/>
  <c r="EL402" i="5"/>
  <c r="EL403" i="5" a="1"/>
  <c r="EL403" i="5"/>
  <c r="EL404" i="5" a="1"/>
  <c r="EL404" i="5"/>
  <c r="EL405" i="5" a="1"/>
  <c r="EL405" i="5"/>
  <c r="EL15" i="5" a="1"/>
  <c r="EL15" i="5"/>
  <c r="EL406" i="5" a="1"/>
  <c r="EL406" i="5"/>
  <c r="EL17" i="5" a="1"/>
  <c r="EL17" i="5"/>
  <c r="EL407" i="5" a="1"/>
  <c r="EL407" i="5"/>
  <c r="EL408" i="5" a="1"/>
  <c r="EL408" i="5"/>
  <c r="EL409" i="5" a="1"/>
  <c r="EL409" i="5"/>
  <c r="EL410" i="5" a="1"/>
  <c r="EL410" i="5"/>
  <c r="EL411" i="5" a="1"/>
  <c r="EL411" i="5"/>
  <c r="EL412" i="5" a="1"/>
  <c r="EL412" i="5"/>
  <c r="EL413" i="5" a="1"/>
  <c r="EL413" i="5"/>
  <c r="EL414" i="5" a="1"/>
  <c r="EL414" i="5"/>
  <c r="EL415" i="5" a="1"/>
  <c r="EL415" i="5"/>
  <c r="EL416" i="5" a="1"/>
  <c r="EL416" i="5"/>
  <c r="EL417" i="5" a="1"/>
  <c r="EL417" i="5"/>
  <c r="EL418" i="5" a="1"/>
  <c r="EL418" i="5"/>
  <c r="EL419" i="5" a="1"/>
  <c r="EL419" i="5"/>
  <c r="EL420" i="5" a="1"/>
  <c r="EL420" i="5"/>
  <c r="EL421" i="5" a="1"/>
  <c r="EL421" i="5"/>
  <c r="EL422" i="5" a="1"/>
  <c r="EL422" i="5"/>
  <c r="EL18" i="5" a="1"/>
  <c r="EL18" i="5"/>
  <c r="EL423" i="5" a="1"/>
  <c r="EL423" i="5"/>
  <c r="EL424" i="5" a="1"/>
  <c r="EL424" i="5"/>
  <c r="EL425" i="5" a="1"/>
  <c r="EL425" i="5"/>
  <c r="EL426" i="5" a="1"/>
  <c r="EL426" i="5"/>
  <c r="EL20" i="5" a="1"/>
  <c r="EL20" i="5"/>
  <c r="EL427" i="5" a="1"/>
  <c r="EL427" i="5"/>
  <c r="EL16" i="5" a="1"/>
  <c r="EL16" i="5"/>
  <c r="EL428" i="5" a="1"/>
  <c r="EL428" i="5"/>
  <c r="EL429" i="5" a="1"/>
  <c r="EL429" i="5"/>
  <c r="EL337" i="5" a="1"/>
  <c r="EL337" i="5"/>
  <c r="EL338" i="5" a="1"/>
  <c r="EL338" i="5"/>
  <c r="EL339" i="5" a="1"/>
  <c r="EL339" i="5"/>
  <c r="EL340" i="5" a="1"/>
  <c r="EL340" i="5"/>
  <c r="EL341" i="5" a="1"/>
  <c r="EL341" i="5"/>
  <c r="EL342" i="5" a="1"/>
  <c r="EL342" i="5"/>
  <c r="EL343" i="5" a="1"/>
  <c r="EL343" i="5"/>
  <c r="EL344" i="5" a="1"/>
  <c r="EL344" i="5"/>
  <c r="EL345" i="5" a="1"/>
  <c r="EL345" i="5"/>
  <c r="EL346" i="5" a="1"/>
  <c r="EL346" i="5"/>
  <c r="EL347" i="5" a="1"/>
  <c r="EL347" i="5"/>
  <c r="EL348" i="5" a="1"/>
  <c r="EL348" i="5"/>
  <c r="EL11" i="5" a="1"/>
  <c r="EL11" i="5"/>
  <c r="EL349" i="5" a="1"/>
  <c r="EL349" i="5"/>
  <c r="EL350" i="5" a="1"/>
  <c r="EL350" i="5"/>
  <c r="EL351" i="5" a="1"/>
  <c r="EL351" i="5"/>
  <c r="EL352" i="5" a="1"/>
  <c r="EL352" i="5"/>
  <c r="EL353" i="5" a="1"/>
  <c r="EL353" i="5"/>
  <c r="EL354" i="5" a="1"/>
  <c r="EL354" i="5"/>
  <c r="EL355" i="5" a="1"/>
  <c r="EL355" i="5"/>
  <c r="EL356" i="5" a="1"/>
  <c r="EL356" i="5"/>
  <c r="EL357" i="5" a="1"/>
  <c r="EL357" i="5"/>
  <c r="EL358" i="5" a="1"/>
  <c r="EL358" i="5"/>
  <c r="EL359" i="5" a="1"/>
  <c r="EL359" i="5"/>
  <c r="EL360" i="5" a="1"/>
  <c r="EL360" i="5"/>
  <c r="EL361" i="5" a="1"/>
  <c r="EL361" i="5"/>
  <c r="EL362" i="5" a="1"/>
  <c r="EL362" i="5"/>
  <c r="EL363" i="5" a="1"/>
  <c r="EL363" i="5"/>
  <c r="EL364" i="5" a="1"/>
  <c r="EL364" i="5"/>
  <c r="EL9" i="5" a="1"/>
  <c r="EL9" i="5"/>
  <c r="EL365" i="5" a="1"/>
  <c r="EL365" i="5"/>
  <c r="EL366" i="5" a="1"/>
  <c r="EL366" i="5"/>
  <c r="EL367" i="5" a="1"/>
  <c r="EL367" i="5"/>
  <c r="EL368" i="5" a="1"/>
  <c r="EL368" i="5"/>
  <c r="EL369" i="5" a="1"/>
  <c r="EL369" i="5"/>
  <c r="EL370" i="5" a="1"/>
  <c r="EL370" i="5"/>
  <c r="EL371" i="5" a="1"/>
  <c r="EL371" i="5"/>
  <c r="EL372" i="5" a="1"/>
  <c r="EL372" i="5"/>
  <c r="EL373" i="5" a="1"/>
  <c r="EL373" i="5"/>
  <c r="EL374" i="5" a="1"/>
  <c r="EL374" i="5"/>
  <c r="EL375" i="5" a="1"/>
  <c r="EL375" i="5"/>
  <c r="EL376" i="5" a="1"/>
  <c r="EL376" i="5"/>
  <c r="EL377" i="5" a="1"/>
  <c r="EL377" i="5"/>
  <c r="EL378" i="5" a="1"/>
  <c r="EL378" i="5"/>
  <c r="EL379" i="5" a="1"/>
  <c r="EL379" i="5"/>
  <c r="EL380" i="5" a="1"/>
  <c r="EL380" i="5"/>
  <c r="EL381" i="5" a="1"/>
  <c r="EL381" i="5"/>
  <c r="EL382" i="5" a="1"/>
  <c r="EL382" i="5"/>
  <c r="EL383" i="5" a="1"/>
  <c r="EL383" i="5"/>
  <c r="EL384" i="5" a="1"/>
  <c r="EL384" i="5"/>
  <c r="EL385" i="5" a="1"/>
  <c r="EL385" i="5"/>
  <c r="EL386" i="5" a="1"/>
  <c r="EL386" i="5"/>
  <c r="EL387" i="5" a="1"/>
  <c r="EL387" i="5"/>
  <c r="EL388" i="5" a="1"/>
  <c r="EL388" i="5"/>
  <c r="EL389" i="5" a="1"/>
  <c r="EL389" i="5"/>
  <c r="EL390" i="5" a="1"/>
  <c r="EL390" i="5"/>
  <c r="EL391" i="5" a="1"/>
  <c r="EL391" i="5"/>
  <c r="EL392" i="5" a="1"/>
  <c r="EL392" i="5"/>
  <c r="EL8" i="5" a="1"/>
  <c r="EL8" i="5"/>
  <c r="EL393" i="5" a="1"/>
  <c r="EL393" i="5"/>
  <c r="EL394" i="5" a="1"/>
  <c r="EL394" i="5"/>
  <c r="EL7" i="5" a="1"/>
  <c r="EL7" i="5"/>
  <c r="EL395" i="5" a="1"/>
  <c r="EL395" i="5"/>
  <c r="EL396" i="5" a="1"/>
  <c r="EL396" i="5"/>
  <c r="EL397" i="5" a="1"/>
  <c r="EL397" i="5"/>
  <c r="EL302" i="5" a="1"/>
  <c r="EL302" i="5"/>
  <c r="EL303" i="5" a="1"/>
  <c r="EL303" i="5"/>
  <c r="EL304" i="5" a="1"/>
  <c r="EL304" i="5"/>
  <c r="EL305" i="5" a="1"/>
  <c r="EL305" i="5"/>
  <c r="EL306" i="5" a="1"/>
  <c r="EL306" i="5"/>
  <c r="EL307" i="5" a="1"/>
  <c r="EL307" i="5"/>
  <c r="EL308" i="5" a="1"/>
  <c r="EL308" i="5"/>
  <c r="EL309" i="5" a="1"/>
  <c r="EL309" i="5"/>
  <c r="EL310" i="5" a="1"/>
  <c r="EL310" i="5"/>
  <c r="EL311" i="5" a="1"/>
  <c r="EL311" i="5"/>
  <c r="EL312" i="5" a="1"/>
  <c r="EL312" i="5"/>
  <c r="EL313" i="5" a="1"/>
  <c r="EL313" i="5"/>
  <c r="EL314" i="5" a="1"/>
  <c r="EL314" i="5"/>
  <c r="EL315" i="5" a="1"/>
  <c r="EL315" i="5"/>
  <c r="EL316" i="5" a="1"/>
  <c r="EL316" i="5"/>
  <c r="EL317" i="5" a="1"/>
  <c r="EL317" i="5"/>
  <c r="EL318" i="5" a="1"/>
  <c r="EL318" i="5"/>
  <c r="EL319" i="5" a="1"/>
  <c r="EL319" i="5"/>
  <c r="EL320" i="5" a="1"/>
  <c r="EL320" i="5"/>
  <c r="EL321" i="5" a="1"/>
  <c r="EL321" i="5"/>
  <c r="EL322" i="5" a="1"/>
  <c r="EL322" i="5"/>
  <c r="EL323" i="5" a="1"/>
  <c r="EL323" i="5"/>
  <c r="EL324" i="5" a="1"/>
  <c r="EL324" i="5"/>
  <c r="EL325" i="5" a="1"/>
  <c r="EL325" i="5"/>
  <c r="EL326" i="5" a="1"/>
  <c r="EL326" i="5"/>
  <c r="EL327" i="5" a="1"/>
  <c r="EL327" i="5"/>
  <c r="EL328" i="5" a="1"/>
  <c r="EL328" i="5"/>
  <c r="EL329" i="5" a="1"/>
  <c r="EL329" i="5"/>
  <c r="EL330" i="5" a="1"/>
  <c r="EL330" i="5"/>
  <c r="EL331" i="5" a="1"/>
  <c r="EL331" i="5"/>
  <c r="EL332" i="5" a="1"/>
  <c r="EL332" i="5"/>
  <c r="EL333" i="5" a="1"/>
  <c r="EL333" i="5"/>
  <c r="EL334" i="5" a="1"/>
  <c r="EL334" i="5"/>
  <c r="EL335" i="5" a="1"/>
  <c r="EL335" i="5"/>
  <c r="EL336" i="5" a="1"/>
  <c r="EL336" i="5"/>
  <c r="EL275" i="5" a="1"/>
  <c r="EL275" i="5"/>
  <c r="EL276" i="5" a="1"/>
  <c r="EL276" i="5"/>
  <c r="EL277" i="5" a="1"/>
  <c r="EL277" i="5"/>
  <c r="EL278" i="5" a="1"/>
  <c r="EL278" i="5"/>
  <c r="EL279" i="5" a="1"/>
  <c r="EL279" i="5"/>
  <c r="EL280" i="5" a="1"/>
  <c r="EL280" i="5"/>
  <c r="EL281" i="5" a="1"/>
  <c r="EL281" i="5"/>
  <c r="EL282" i="5" a="1"/>
  <c r="EL282" i="5"/>
  <c r="EL283" i="5" a="1"/>
  <c r="EL283" i="5"/>
  <c r="EL284" i="5" a="1"/>
  <c r="EL284" i="5"/>
  <c r="EL285" i="5" a="1"/>
  <c r="EL285" i="5"/>
  <c r="EL286" i="5" a="1"/>
  <c r="EL286" i="5"/>
  <c r="EL287" i="5" a="1"/>
  <c r="EL287" i="5"/>
  <c r="EL288" i="5" a="1"/>
  <c r="EL288" i="5"/>
  <c r="EL289" i="5" a="1"/>
  <c r="EL289" i="5"/>
  <c r="EL290" i="5" a="1"/>
  <c r="EL290" i="5"/>
  <c r="EL291" i="5" a="1"/>
  <c r="EL291" i="5"/>
  <c r="EL292" i="5" a="1"/>
  <c r="EL292" i="5"/>
  <c r="EL293" i="5" a="1"/>
  <c r="EL293" i="5"/>
  <c r="EL294" i="5" a="1"/>
  <c r="EL294" i="5"/>
  <c r="EL295" i="5" a="1"/>
  <c r="EL295" i="5"/>
  <c r="EL296" i="5" a="1"/>
  <c r="EL296" i="5"/>
  <c r="EL297" i="5" a="1"/>
  <c r="EL297" i="5"/>
  <c r="EL5" i="5" a="1"/>
  <c r="EL5" i="5"/>
  <c r="EL298" i="5" a="1"/>
  <c r="EL298" i="5"/>
  <c r="EL299" i="5" a="1"/>
  <c r="EL299" i="5"/>
  <c r="EL300" i="5" a="1"/>
  <c r="EL300" i="5"/>
  <c r="EL301" i="5" a="1"/>
  <c r="EL301" i="5"/>
  <c r="EL253" i="5" a="1"/>
  <c r="EL253" i="5"/>
  <c r="EL254" i="5" a="1"/>
  <c r="EL254" i="5"/>
  <c r="EL255" i="5" a="1"/>
  <c r="EL255" i="5"/>
  <c r="EL256" i="5" a="1"/>
  <c r="EL256" i="5"/>
  <c r="EL257" i="5" a="1"/>
  <c r="EL257" i="5"/>
  <c r="EL258" i="5" a="1"/>
  <c r="EL258" i="5"/>
  <c r="EL259" i="5" a="1"/>
  <c r="EL259" i="5"/>
  <c r="EL260" i="5" a="1"/>
  <c r="EL260" i="5"/>
  <c r="EL261" i="5" a="1"/>
  <c r="EL261" i="5"/>
  <c r="EL262" i="5" a="1"/>
  <c r="EL262" i="5"/>
  <c r="EL263" i="5" a="1"/>
  <c r="EL263" i="5"/>
  <c r="EL264" i="5" a="1"/>
  <c r="EL264" i="5"/>
  <c r="EL4" i="5" a="1"/>
  <c r="EL4" i="5"/>
  <c r="EL10" i="5" a="1"/>
  <c r="EL10" i="5"/>
  <c r="EL265" i="5" a="1"/>
  <c r="EL265" i="5"/>
  <c r="EL266" i="5" a="1"/>
  <c r="EL266" i="5"/>
  <c r="EL267" i="5" a="1"/>
  <c r="EL267" i="5"/>
  <c r="EL268" i="5" a="1"/>
  <c r="EL268" i="5"/>
  <c r="EL269" i="5" a="1"/>
  <c r="EL269" i="5"/>
  <c r="EL270" i="5" a="1"/>
  <c r="EL270" i="5"/>
  <c r="EL12" i="5" a="1"/>
  <c r="EL12" i="5"/>
  <c r="EL271" i="5" a="1"/>
  <c r="EL271" i="5"/>
  <c r="EL272" i="5" a="1"/>
  <c r="EL272" i="5"/>
  <c r="EL273" i="5" a="1"/>
  <c r="EL273" i="5"/>
  <c r="EL274" i="5" a="1"/>
  <c r="EL274" i="5"/>
  <c r="EL6" i="5" a="1"/>
  <c r="EL6" i="5"/>
  <c r="EL214" i="5" a="1"/>
  <c r="EL214" i="5"/>
  <c r="EL215" i="5" a="1"/>
  <c r="EL215" i="5"/>
  <c r="EL216" i="5" a="1"/>
  <c r="EL216" i="5"/>
  <c r="EL217" i="5" a="1"/>
  <c r="EL217" i="5"/>
  <c r="EL218" i="5" a="1"/>
  <c r="EL218" i="5"/>
  <c r="EL219" i="5" a="1"/>
  <c r="EL219" i="5"/>
  <c r="EL220" i="5" a="1"/>
  <c r="EL220" i="5"/>
  <c r="EL221" i="5" a="1"/>
  <c r="EL221" i="5"/>
  <c r="EL222" i="5" a="1"/>
  <c r="EL222" i="5"/>
  <c r="EL223" i="5" a="1"/>
  <c r="EL223" i="5"/>
  <c r="EL224" i="5" a="1"/>
  <c r="EL224" i="5"/>
  <c r="EL225" i="5" a="1"/>
  <c r="EL225" i="5"/>
  <c r="EL226" i="5" a="1"/>
  <c r="EL226" i="5"/>
  <c r="EL227" i="5" a="1"/>
  <c r="EL227" i="5"/>
  <c r="EL228" i="5" a="1"/>
  <c r="EL228" i="5"/>
  <c r="EL229" i="5" a="1"/>
  <c r="EL229" i="5"/>
  <c r="EL230" i="5" a="1"/>
  <c r="EL230" i="5"/>
  <c r="EL231" i="5" a="1"/>
  <c r="EL231" i="5"/>
  <c r="EL232" i="5" a="1"/>
  <c r="EL232" i="5"/>
  <c r="EL233" i="5" a="1"/>
  <c r="EL233" i="5"/>
  <c r="EL234" i="5" a="1"/>
  <c r="EL234" i="5"/>
  <c r="EL235" i="5" a="1"/>
  <c r="EL235" i="5"/>
  <c r="EL236" i="5" a="1"/>
  <c r="EL236" i="5"/>
  <c r="EL237" i="5" a="1"/>
  <c r="EL237" i="5"/>
  <c r="EL238" i="5" a="1"/>
  <c r="EL238" i="5"/>
  <c r="EL239" i="5" a="1"/>
  <c r="EL239" i="5"/>
  <c r="EL240" i="5" a="1"/>
  <c r="EL240" i="5"/>
  <c r="EL241" i="5" a="1"/>
  <c r="EL241" i="5"/>
  <c r="EL242" i="5" a="1"/>
  <c r="EL242" i="5"/>
  <c r="EL243" i="5" a="1"/>
  <c r="EL243" i="5"/>
  <c r="EL244" i="5" a="1"/>
  <c r="EL244" i="5"/>
  <c r="EL245" i="5" a="1"/>
  <c r="EL245" i="5"/>
  <c r="EL246" i="5" a="1"/>
  <c r="EL246" i="5"/>
  <c r="EL247" i="5" a="1"/>
  <c r="EL247" i="5"/>
  <c r="EL248" i="5" a="1"/>
  <c r="EL248" i="5"/>
  <c r="EL249" i="5" a="1"/>
  <c r="EL249" i="5"/>
  <c r="EL250" i="5" a="1"/>
  <c r="EL250" i="5"/>
  <c r="EL251" i="5" a="1"/>
  <c r="EL251" i="5"/>
  <c r="EL252" i="5" a="1"/>
  <c r="EL252" i="5"/>
  <c r="EL183" i="5" a="1"/>
  <c r="EL183" i="5"/>
  <c r="EL184" i="5" a="1"/>
  <c r="EL184" i="5"/>
  <c r="EL185" i="5" a="1"/>
  <c r="EL185" i="5"/>
  <c r="EL186" i="5" a="1"/>
  <c r="EL186" i="5"/>
  <c r="EL187" i="5" a="1"/>
  <c r="EL187" i="5"/>
  <c r="EL188" i="5" a="1"/>
  <c r="EL188" i="5"/>
  <c r="EL189" i="5" a="1"/>
  <c r="EL189" i="5"/>
  <c r="EL190" i="5" a="1"/>
  <c r="EL190" i="5"/>
  <c r="EL191" i="5" a="1"/>
  <c r="EL191" i="5"/>
  <c r="EL192" i="5" a="1"/>
  <c r="EL192" i="5"/>
  <c r="EL193" i="5" a="1"/>
  <c r="EL193" i="5"/>
  <c r="EL194" i="5" a="1"/>
  <c r="EL194" i="5"/>
  <c r="EL195" i="5" a="1"/>
  <c r="EL195" i="5"/>
  <c r="EL196" i="5" a="1"/>
  <c r="EL196" i="5"/>
  <c r="EL197" i="5" a="1"/>
  <c r="EL197" i="5"/>
  <c r="EL198" i="5" a="1"/>
  <c r="EL198" i="5"/>
  <c r="EL199" i="5" a="1"/>
  <c r="EL199" i="5"/>
  <c r="EL200" i="5" a="1"/>
  <c r="EL200" i="5"/>
  <c r="EL201" i="5" a="1"/>
  <c r="EL201" i="5"/>
  <c r="EL202" i="5" a="1"/>
  <c r="EL202" i="5"/>
  <c r="EL203" i="5" a="1"/>
  <c r="EL203" i="5"/>
  <c r="EL204" i="5" a="1"/>
  <c r="EL204" i="5"/>
  <c r="EL205" i="5" a="1"/>
  <c r="EL205" i="5"/>
  <c r="EL206" i="5" a="1"/>
  <c r="EL206" i="5"/>
  <c r="EL207" i="5" a="1"/>
  <c r="EL207" i="5"/>
  <c r="EL208" i="5" a="1"/>
  <c r="EL208" i="5"/>
  <c r="EL209" i="5" a="1"/>
  <c r="EL209" i="5"/>
  <c r="EL210" i="5" a="1"/>
  <c r="EL210" i="5"/>
  <c r="EL211" i="5" a="1"/>
  <c r="EL211" i="5"/>
  <c r="EL212" i="5" a="1"/>
  <c r="EL212" i="5"/>
  <c r="EL213" i="5" a="1"/>
  <c r="EL213" i="5"/>
  <c r="EL112" i="5" a="1"/>
  <c r="EL112" i="5"/>
  <c r="EL113" i="5" a="1"/>
  <c r="EL113" i="5"/>
  <c r="EL114" i="5" a="1"/>
  <c r="EL114" i="5"/>
  <c r="EL115" i="5" a="1"/>
  <c r="EL115" i="5"/>
  <c r="EL116" i="5" a="1"/>
  <c r="EL116" i="5"/>
  <c r="EL117" i="5" a="1"/>
  <c r="EL117" i="5"/>
  <c r="EL118" i="5" a="1"/>
  <c r="EL118" i="5"/>
  <c r="EL119" i="5" a="1"/>
  <c r="EL119" i="5"/>
  <c r="EL120" i="5" a="1"/>
  <c r="EL120" i="5"/>
  <c r="EL121" i="5" a="1"/>
  <c r="EL121" i="5"/>
  <c r="EL122" i="5" a="1"/>
  <c r="EL122" i="5"/>
  <c r="EL123" i="5" a="1"/>
  <c r="EL123" i="5"/>
  <c r="EL124" i="5" a="1"/>
  <c r="EL124" i="5"/>
  <c r="EL125" i="5" a="1"/>
  <c r="EL125" i="5"/>
  <c r="EL126" i="5" a="1"/>
  <c r="EL126" i="5"/>
  <c r="EL127" i="5" a="1"/>
  <c r="EL127" i="5"/>
  <c r="EL128" i="5" a="1"/>
  <c r="EL128" i="5"/>
  <c r="EL129" i="5" a="1"/>
  <c r="EL129" i="5"/>
  <c r="EL130" i="5" a="1"/>
  <c r="EL130" i="5"/>
  <c r="EL131" i="5" a="1"/>
  <c r="EL131" i="5"/>
  <c r="EL132" i="5" a="1"/>
  <c r="EL132" i="5"/>
  <c r="EL133" i="5" a="1"/>
  <c r="EL133" i="5"/>
  <c r="EL134" i="5" a="1"/>
  <c r="EL134" i="5"/>
  <c r="EL135" i="5" a="1"/>
  <c r="EL135" i="5"/>
  <c r="EL136" i="5" a="1"/>
  <c r="EL136" i="5"/>
  <c r="EL137" i="5" a="1"/>
  <c r="EL137" i="5"/>
  <c r="EL138" i="5" a="1"/>
  <c r="EL138" i="5"/>
  <c r="EL139" i="5" a="1"/>
  <c r="EL139" i="5"/>
  <c r="EL140" i="5" a="1"/>
  <c r="EL140" i="5"/>
  <c r="EL141" i="5" a="1"/>
  <c r="EL141" i="5"/>
  <c r="EL142" i="5" a="1"/>
  <c r="EL142" i="5"/>
  <c r="EL143" i="5" a="1"/>
  <c r="EL143" i="5"/>
  <c r="EL144" i="5" a="1"/>
  <c r="EL144" i="5"/>
  <c r="EL145" i="5" a="1"/>
  <c r="EL145" i="5"/>
  <c r="EL146" i="5" a="1"/>
  <c r="EL146" i="5"/>
  <c r="EL147" i="5" a="1"/>
  <c r="EL147" i="5"/>
  <c r="EL148" i="5" a="1"/>
  <c r="EL148" i="5"/>
  <c r="EL149" i="5" a="1"/>
  <c r="EL149" i="5"/>
  <c r="EL150" i="5" a="1"/>
  <c r="EL150" i="5"/>
  <c r="EL151" i="5" a="1"/>
  <c r="EL151" i="5"/>
  <c r="EL152" i="5" a="1"/>
  <c r="EL152" i="5"/>
  <c r="EL153" i="5" a="1"/>
  <c r="EL153" i="5"/>
  <c r="EL154" i="5" a="1"/>
  <c r="EL154" i="5"/>
  <c r="EL155" i="5" a="1"/>
  <c r="EL155" i="5"/>
  <c r="EL156" i="5" a="1"/>
  <c r="EL156" i="5"/>
  <c r="EL157" i="5" a="1"/>
  <c r="EL157" i="5"/>
  <c r="EL158" i="5" a="1"/>
  <c r="EL158" i="5"/>
  <c r="EL159" i="5" a="1"/>
  <c r="EL159" i="5"/>
  <c r="EL160" i="5" a="1"/>
  <c r="EL160" i="5"/>
  <c r="EL161" i="5" a="1"/>
  <c r="EL161" i="5"/>
  <c r="EL162" i="5" a="1"/>
  <c r="EL162" i="5"/>
  <c r="EL163" i="5" a="1"/>
  <c r="EL163" i="5"/>
  <c r="EL164" i="5" a="1"/>
  <c r="EL164" i="5"/>
  <c r="EL165" i="5" a="1"/>
  <c r="EL165" i="5"/>
  <c r="EL166" i="5" a="1"/>
  <c r="EL166" i="5"/>
  <c r="EL167" i="5" a="1"/>
  <c r="EL167" i="5"/>
  <c r="EL168" i="5" a="1"/>
  <c r="EL168" i="5"/>
  <c r="EL169" i="5" a="1"/>
  <c r="EL169" i="5"/>
  <c r="EL170" i="5" a="1"/>
  <c r="EL170" i="5"/>
  <c r="EL171" i="5" a="1"/>
  <c r="EL171" i="5"/>
  <c r="EL172" i="5" a="1"/>
  <c r="EL172" i="5"/>
  <c r="EL173" i="5" a="1"/>
  <c r="EL173" i="5"/>
  <c r="EL174" i="5" a="1"/>
  <c r="EL174" i="5"/>
  <c r="EL175" i="5" a="1"/>
  <c r="EL175" i="5"/>
  <c r="EL176" i="5" a="1"/>
  <c r="EL176" i="5"/>
  <c r="EL177" i="5" a="1"/>
  <c r="EL177" i="5"/>
  <c r="EL178" i="5" a="1"/>
  <c r="EL178" i="5"/>
  <c r="EL179" i="5" a="1"/>
  <c r="EL179" i="5"/>
  <c r="EL180" i="5" a="1"/>
  <c r="EL180" i="5"/>
  <c r="EL181" i="5" a="1"/>
  <c r="EL181" i="5"/>
  <c r="EL182" i="5" a="1"/>
  <c r="EL182" i="5"/>
  <c r="EL35" i="5" a="1"/>
  <c r="EL35" i="5"/>
  <c r="EL36" i="5" a="1"/>
  <c r="EL36" i="5"/>
  <c r="EL37" i="5" a="1"/>
  <c r="EL37" i="5"/>
  <c r="EL38" i="5" a="1"/>
  <c r="EL38" i="5"/>
  <c r="EL39" i="5" a="1"/>
  <c r="EL39" i="5"/>
  <c r="EL40" i="5" a="1"/>
  <c r="EL40" i="5"/>
  <c r="EL41" i="5" a="1"/>
  <c r="EL41" i="5"/>
  <c r="EL42" i="5" a="1"/>
  <c r="EL42" i="5"/>
  <c r="EL43" i="5" a="1"/>
  <c r="EL43" i="5"/>
  <c r="EL44" i="5" a="1"/>
  <c r="EL44" i="5"/>
  <c r="EL45" i="5" a="1"/>
  <c r="EL45" i="5"/>
  <c r="EL46" i="5" a="1"/>
  <c r="EL46" i="5"/>
  <c r="EL47" i="5" a="1"/>
  <c r="EL47" i="5"/>
  <c r="EL48" i="5" a="1"/>
  <c r="EL48" i="5"/>
  <c r="EL49" i="5" a="1"/>
  <c r="EL49" i="5"/>
  <c r="EL50" i="5" a="1"/>
  <c r="EL50" i="5"/>
  <c r="EL51" i="5" a="1"/>
  <c r="EL51" i="5"/>
  <c r="EL52" i="5" a="1"/>
  <c r="EL52" i="5"/>
  <c r="EL53" i="5" a="1"/>
  <c r="EL53" i="5"/>
  <c r="EL54" i="5" a="1"/>
  <c r="EL54" i="5"/>
  <c r="EL55" i="5" a="1"/>
  <c r="EL55" i="5"/>
  <c r="EL56" i="5" a="1"/>
  <c r="EL56" i="5"/>
  <c r="EL57" i="5" a="1"/>
  <c r="EL57" i="5"/>
  <c r="EL58" i="5" a="1"/>
  <c r="EL58" i="5"/>
  <c r="EL59" i="5" a="1"/>
  <c r="EL59" i="5"/>
  <c r="EL60" i="5" a="1"/>
  <c r="EL60" i="5"/>
  <c r="EL61" i="5" a="1"/>
  <c r="EL61" i="5"/>
  <c r="EL62" i="5" a="1"/>
  <c r="EL62" i="5"/>
  <c r="EL63" i="5" a="1"/>
  <c r="EL63" i="5"/>
  <c r="EL64" i="5" a="1"/>
  <c r="EL64" i="5"/>
  <c r="EL65" i="5" a="1"/>
  <c r="EL65" i="5"/>
  <c r="EL66" i="5" a="1"/>
  <c r="EL66" i="5"/>
  <c r="EL67" i="5" a="1"/>
  <c r="EL67" i="5"/>
  <c r="EL68" i="5" a="1"/>
  <c r="EL68" i="5"/>
  <c r="EL69" i="5" a="1"/>
  <c r="EL69" i="5"/>
  <c r="EL70" i="5" a="1"/>
  <c r="EL70" i="5"/>
  <c r="EL71" i="5" a="1"/>
  <c r="EL71" i="5"/>
  <c r="EL72" i="5" a="1"/>
  <c r="EL72" i="5"/>
  <c r="EL73" i="5" a="1"/>
  <c r="EL73" i="5"/>
  <c r="EL74" i="5" a="1"/>
  <c r="EL74" i="5"/>
  <c r="EL75" i="5" a="1"/>
  <c r="EL75" i="5"/>
  <c r="EL76" i="5" a="1"/>
  <c r="EL76" i="5"/>
  <c r="EL77" i="5" a="1"/>
  <c r="EL77" i="5"/>
  <c r="EL78" i="5" a="1"/>
  <c r="EL78" i="5"/>
  <c r="EL79" i="5" a="1"/>
  <c r="EL79" i="5"/>
  <c r="EL80" i="5" a="1"/>
  <c r="EL80" i="5"/>
  <c r="EL81" i="5" a="1"/>
  <c r="EL81" i="5"/>
  <c r="EL82" i="5" a="1"/>
  <c r="EL82" i="5"/>
  <c r="EL83" i="5" a="1"/>
  <c r="EL83" i="5"/>
  <c r="EL84" i="5" a="1"/>
  <c r="EL84" i="5"/>
  <c r="EL85" i="5" a="1"/>
  <c r="EL85" i="5"/>
  <c r="EL86" i="5" a="1"/>
  <c r="EL86" i="5"/>
  <c r="EL87" i="5" a="1"/>
  <c r="EL87" i="5"/>
  <c r="EL88" i="5" a="1"/>
  <c r="EL88" i="5"/>
  <c r="EL89" i="5" a="1"/>
  <c r="EL89" i="5"/>
  <c r="EL90" i="5" a="1"/>
  <c r="EL90" i="5"/>
  <c r="EL91" i="5" a="1"/>
  <c r="EL91" i="5"/>
  <c r="EL92" i="5" a="1"/>
  <c r="EL92" i="5"/>
  <c r="EL93" i="5" a="1"/>
  <c r="EL93" i="5"/>
  <c r="EL94" i="5" a="1"/>
  <c r="EL94" i="5"/>
  <c r="EL95" i="5" a="1"/>
  <c r="EL95" i="5"/>
  <c r="EL96" i="5" a="1"/>
  <c r="EL96" i="5"/>
  <c r="EL97" i="5" a="1"/>
  <c r="EL97" i="5"/>
  <c r="EL98" i="5" a="1"/>
  <c r="EL98" i="5"/>
  <c r="EL99" i="5" a="1"/>
  <c r="EL99" i="5"/>
  <c r="EL100" i="5" a="1"/>
  <c r="EL100" i="5"/>
  <c r="EL101" i="5" a="1"/>
  <c r="EL101" i="5"/>
  <c r="EL102" i="5" a="1"/>
  <c r="EL102" i="5"/>
  <c r="EL103" i="5" a="1"/>
  <c r="EL103" i="5"/>
  <c r="EL104" i="5" a="1"/>
  <c r="EL104" i="5"/>
  <c r="EL105" i="5" a="1"/>
  <c r="EL105" i="5"/>
  <c r="EL106" i="5" a="1"/>
  <c r="EL106" i="5"/>
  <c r="EL107" i="5" a="1"/>
  <c r="EL107" i="5"/>
  <c r="EL108" i="5" a="1"/>
  <c r="EL108" i="5"/>
  <c r="EL109" i="5" a="1"/>
  <c r="EL109" i="5"/>
  <c r="EL110" i="5" a="1"/>
  <c r="EL110" i="5"/>
  <c r="EL111" i="5" a="1"/>
  <c r="EL111" i="5"/>
  <c r="N1" i="5" a="1"/>
  <c r="N1" i="5"/>
  <c r="EL21" i="5" a="1"/>
  <c r="EL21" i="5"/>
  <c r="EL22" i="5" a="1"/>
  <c r="EL22" i="5"/>
  <c r="EL23" i="5" a="1"/>
  <c r="EL23" i="5"/>
  <c r="EL24" i="5" a="1"/>
  <c r="EL24" i="5"/>
  <c r="EL25" i="5" a="1"/>
  <c r="EL25" i="5"/>
  <c r="EL26" i="5" a="1"/>
  <c r="EL26" i="5"/>
  <c r="EL27" i="5" a="1"/>
  <c r="EL27" i="5"/>
  <c r="EL28" i="5" a="1"/>
  <c r="EL28" i="5"/>
  <c r="EL29" i="5" a="1"/>
  <c r="EL29" i="5"/>
  <c r="EL30" i="5" a="1"/>
  <c r="EL30" i="5"/>
  <c r="EL31" i="5" a="1"/>
  <c r="EL31" i="5"/>
  <c r="EL32" i="5" a="1"/>
  <c r="EL32" i="5"/>
  <c r="EL33" i="5" a="1"/>
  <c r="EL33" i="5"/>
  <c r="EL34" i="5" a="1"/>
  <c r="EL34" i="5"/>
  <c r="EL47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<sst xmlns="http://schemas.openxmlformats.org/spreadsheetml/2006/main" count="30696" uniqueCount="6400">
  <si>
    <t>Excavation (rock) down to the level of columns and walls' foundation, or for pipes trenches and septic tanks, excavation remnants must be moved to the nearest approved dumping site. according to the GOAL Engineer directions. The price of the excavation includes all the required works to ensure safety of workers and beneficiaries.</t>
  </si>
  <si>
    <t>Excavation (different soil types) down to the level of columns and walls' foundation, or for pipes trenches and septic tanks, excavation remnants must be moved to the nearest approved dumpsite. according to the GOAL Engineer directions. The price of the excavation includes all the required works to ensure safety of workers and beneficiaries.</t>
  </si>
  <si>
    <t xml:space="preserve">Backfill the open pits and trenches using materials approved by the GOAL Engineer (backfilling materials: either from the same site, approved excavated materials or by using gravels) </t>
  </si>
  <si>
    <t xml:space="preserve">Demolishing of damaged and cracked walls, work shall be done manually or using machinery as available and appropriate for each the site. Rubbles should be moved to approved dumpsites, so it does not cause any damage to any person or agricultural land. The work includes demolishing structural elements, concrete block and stone walls, cyclopean concrete, windows, and door...) and other parts specified by the GOAL Engineer (manually or using pneumatic drill), taking into consideration safety and security conditions. </t>
  </si>
  <si>
    <t>Removal and transport of excavated materials or rubbles to approved dumpsites, so it does not cause any damage to any person or agricultural land.</t>
  </si>
  <si>
    <t xml:space="preserve">providing and pouring concrete, cement caliber 250 kg/m³ to cover cracks or cover flooring, with smoothing, thickness of layer 10 cm with spraying with water, with all the needed form works according to the directive of GOAL Engineer. </t>
  </si>
  <si>
    <t>providing and pouring concrete, cement caliber 150 kg/m³ to cover cracks or cover flooring, with smoothing, thickness of layer 10 cm with spraying with water, with all the needed form works according to the directive of GOAL Engineer.</t>
  </si>
  <si>
    <t xml:space="preserve">providing and pouring cyclopean concrete, cement caliber 250 kg/m³ to construct elements, with spraying with water, with all the needed form works according to the directive of GOAL Engineer. </t>
  </si>
  <si>
    <t>providing and pouring reinforced concrete caliber 350 kg/m³ Ø 8mm to repair and fill the structural elements, with smoothing, with spraying water with all the needed form works. with all the needed form works according to the directive of GOAL Engineer.</t>
  </si>
  <si>
    <t>providing and pouring reinforced concrete caliber 350 kg/m³ Ø 10 mm to repair and fill the structural elements, with smoothing, with spraying water with all the needed form works. with all the needed form works according to the directive of GOAL Engineer.</t>
  </si>
  <si>
    <t>Construction of RC stair 10 steps length (1-2 m), riser (15-18 cm), and tread (25-27 cm) with all the needed form works according to the directive of GOAL Engineer.</t>
  </si>
  <si>
    <t xml:space="preserve"> Construction of a reinforced concrete ramp with a maximum slope 1:10 and a minimum width of 90 cm</t>
  </si>
  <si>
    <t xml:space="preserve">Supply and install hollow bricks (40*20*20 cm) with 100kg/m³ density for completing internal and external walls and filling open holes. Half-bond the installation should carried out with all needed cement sand mortar (1:3) mix 13 mm between the constructed rows, water spraying, and all related finishing works according to the instruction of the GOAL Engineer. </t>
  </si>
  <si>
    <t>Supply and install hollow bricks (40*20*15 cm) with 100kg/m³ density for completing internal and external walls and filling open holes. Half-bond the installation should carried out with all needed cement sand mortar (1:3) mix 13 mm between the constructed rows, water spraying, and all related finishing works according to the instruction of the GOAL Engineer.</t>
  </si>
  <si>
    <t>Supply and install hollow bricks (40*20*10 cm) with 100kg/m³ density for completing internal and external walls and filling open holes. Half-bond the installation should carried out with all needed cement sand mortar (1:3) mix 13 mm between the constructed rows, water spraying, and all related finishing works according to the instruction of the GOAL Engineer.</t>
  </si>
  <si>
    <t xml:space="preserve">Provide and install hand fixed normal rock for completing walls the installation should carried out with all needed cement sand mortar (1:3) mix 13 mm between the constructed rows, water spraying, and all related finishing works according to the instruction of the GOAL Engineer.  </t>
  </si>
  <si>
    <t xml:space="preserve"> Disassemble block walls with the aim of reusing undamaged blocks in building new walls and removing of demolition products and transporting to dumpsites according to the directive of GOAL Engineer.</t>
  </si>
  <si>
    <t xml:space="preserve">provide and install stone frame for doors and windows </t>
  </si>
  <si>
    <t xml:space="preserve">Cement plastering (max thickness 25 mm) in two coats (coarse, soft) with using cement caliber is 250 kg/m³ coarse aggregate in the first layer and fine in the second with spraying with water, finish surface should be ready for painting according to the directive of GOAL Engineer. </t>
  </si>
  <si>
    <t>Applying Tyrolean wall coating with white and Portland cement 400kg/m³, the spraying must be done by a spraying machine, so that the plaster must be leveled and equal in its thickness with no less than two faces, including the removal of damaged plaster underneath the Tyrolean coating according to the directive of GOAL Engineer.</t>
  </si>
  <si>
    <t xml:space="preserve"> Removing damaged cement plastering </t>
  </si>
  <si>
    <t xml:space="preserve"> Fixing cracks in walls with cement mortar 1:3 mix with all necessary</t>
  </si>
  <si>
    <t xml:space="preserve">Fill all spaces between (door or window) and (wall) with putty with all necessary </t>
  </si>
  <si>
    <t xml:space="preserve"> Close hole in wall width (30-50cm) and height (30-50cm), with cement mortar 1:3 mix with all necessary</t>
  </si>
  <si>
    <t>Close hole in wall width (50-100cm) and height (50-100 cm), with cement mortar 1:3 mix with all necessary</t>
  </si>
  <si>
    <t xml:space="preserve">Supply and install insulation material for from SUTUT Turkish brand or equivalent.  The surface should be painted with the material well until the concrete is fully saturated by the material, using the roller only. As for the corners, it should be painted well and at least 20cm high of the parapets should be painted by the material. Therefore, the one kilogram covers an area of no more than 4 m^2.  The cost includes spraying Soft sand over the insulating layer. All work must be in accordance with the instructions and directions of the GOAL Engineer. </t>
  </si>
  <si>
    <t>Supply and install insulation material Rubber Acrylic for roofs and walls foundations’ insulation material is the rubber acrylic First class quality. The surface must be cleaned completely by a water pump and a metal brush, then it will rubbed-in with the material until satiation. The isolation material must be laid by paint brushes and squeegees to ensure full coverage of the area, especially the edges and with sufficient thickness.</t>
  </si>
  <si>
    <t>Providing and installing waterproof barrier (tarpaulins) for roofs, fixed using wooden bars with thickness of 3 cm and width of 5 cm or metal bars 1 inch. The wooden bars fix the tarpaulin from the wall's top surface and additional crossing bars must be added every 1.5 m.</t>
  </si>
  <si>
    <t>Providing and installation of ceramics floors with skirting and all necessary to complete the work</t>
  </si>
  <si>
    <t>Install crushed stone tiles for all damaged floors in facilities with providing required layers of sand and mortar below it and grout.</t>
  </si>
  <si>
    <t>Install ceramic wall tiles for walls including mortar, grout.</t>
  </si>
  <si>
    <t xml:space="preserve"> Emulsion paint for walls, this includes prep work for the wall (Remove the damaged old paint by brush, sanding and applying putty) then two coats of paint. When calculating the quantity of the paints, all the walls and surfaces are calculated excluding openings and counting any additions of edges and others.    </t>
  </si>
  <si>
    <t xml:space="preserve"> Oil-based paint for walls, this includes prep work for the wall (Remove the damaged old paint by brush, sanding and applying putty) then two coats of paint. When calculating the quantity of the paints, all the walls and surfaces are calculated excluding openings and counting any additions of edges and others.    </t>
  </si>
  <si>
    <t xml:space="preserve"> Install stone threshold for the bathroom, kitchen, or entrance door. Dimensions according to the opening, thickness 2cm minimum, 20 cm in width with all necessary to complete the work</t>
  </si>
  <si>
    <t>Plain concrete slab on grade 250 kg/m3 , 5 cm thickness</t>
  </si>
  <si>
    <t xml:space="preserve">Cement plastering 400 kg/m3 with adding polybond 1:50 kg ratio, with cleaning steel rebars before the application </t>
  </si>
  <si>
    <t xml:space="preserve">Provide and install a pine wooden casement window with 2 hinges for each side, 5 mm glazing, frame, lock and handles, and all other accessories, finished with under coat and two coats of paints) this includes filling the spaces between the wall and the door frame using mortar, spraying foam, silicon. </t>
  </si>
  <si>
    <t xml:space="preserve">Install a wooden casing for window or door, width 5 cm) and thickness (1 cm), this includes filling the spaces between the wall and the door frame using mortar, spraying foam, silicon. </t>
  </si>
  <si>
    <t xml:space="preserve"> Install a plywood door, complete with (frame, casing, side jambs, lock, handle, hinges) and all other accessories, finished with under coat and two coats of paints) this includes filling the spaces between the wall and the door frame using mortar, spraying foam, silicon. </t>
  </si>
  <si>
    <t xml:space="preserve"> Install a pine wood class 3 door internal and or external use, complete with (frame, casing, side jambs, lock, handle,3 hinges) and all other accessories, finished with under coat and two coats of paints) this includes filling the spaces between the wall and the door frame using mortar, spraying foam, silicon. </t>
  </si>
  <si>
    <t>Replace wooden door jambs with pine wood frame third class width 12 cm Thickness of 5 under coat and two coats of paints with necessary accessories to retain the door to the intended use</t>
  </si>
  <si>
    <t>Supply and install glass thickness of 5 mm for window, with all necessary to complete the work</t>
  </si>
  <si>
    <t>Supply and install Polycarbonate glass plates plate thickness of 5 mm for window, with all necessary to complete the work</t>
  </si>
  <si>
    <t xml:space="preserve">Repair frame for required wooden doors, includes filling the spaces between the wall and the door frame using mortar, spraying foam, silicon or plastering. </t>
  </si>
  <si>
    <t>Repair wooden door including reinstalling lock, hinge, handle, or close an opening that ranges in dimension between 50 to 100 cm in length and 20 to 50 cm in width with all necessary items to complete the work</t>
  </si>
  <si>
    <t>paint wooden door, including jambs and casing, fill all cracks sanding, and paint primer coat, then under coat and finishing coats)</t>
  </si>
  <si>
    <t xml:space="preserve"> Install hinges for wooden doors, with all necessary to complete the work</t>
  </si>
  <si>
    <t>Replace wooden door or window lock and handle, with all necessary to complete the work</t>
  </si>
  <si>
    <t xml:space="preserve"> Install a new lock for required wooden doors in building, with all necessary to complete the work  </t>
  </si>
  <si>
    <t>Install wooden partition including wooden frame and all required item for fixing the wooden panels</t>
  </si>
  <si>
    <t>Supply and install laminated wood panels with wooden frame to closing the gaps above doors and windows with dimension width (140-160) cm and height (25-40) cm according to  the directive of GOAL Engineer.</t>
  </si>
  <si>
    <t>Supply and install of steel doors the width between (80-100) cm and height between (180-210) cm with metal handle and frame section 3X4 CM Profile and the door Profile section door is covered with iron sheet thickness of 2 mm, door weight of 70 kg. with Lock/keys and 3 hinges 16 mm) spray painted with 1 layer of prime coat and 2 coats of oil-based paint</t>
  </si>
  <si>
    <t>Supply and install iron casement window the width between (80-100) cm and height between (80-110) cm frame section 3X4 CM profiles and the window section profile 3X4 CM with glazing, window Weight 30 kg with a Lock and 2 hinges (12 mm) good quality for each side with spray painted with 1 layer of prime coat and 2 coats of oil-based paint</t>
  </si>
  <si>
    <t>Install/replace steel window casement spray painted with 1 layer of prime coat and 2 coats of oil-based paint</t>
  </si>
  <si>
    <t>Fixing steel frame for door or window</t>
  </si>
  <si>
    <t>Repair steel door or window including closing holes and reinstalling lock, hinge, handle, or close an opening with galvanized steel sheet thickness 2 mm and adding flat iron bar with welding on old doors with different dimension with all necessary items to complete the work</t>
  </si>
  <si>
    <t xml:space="preserve"> Install a new lock and handle for required steel doors </t>
  </si>
  <si>
    <t>paint steel door and frame, sanded, spray painted with 1 layer of prime coat and 2 coats of oil-based paint</t>
  </si>
  <si>
    <t>Replace hinges for steel doors, with all necessary to complete the work</t>
  </si>
  <si>
    <t>Supply and install Polycarbonate glass plates plate thickness of 5 mm for steel window, with all necessary to complete the work</t>
  </si>
  <si>
    <t xml:space="preserve"> Supply and install glass thickness of 5 mm for steel window, with all necessary to complete the work</t>
  </si>
  <si>
    <t>Install safety tools to prevent falls, such as steel handrails not less than 90cm high</t>
  </si>
  <si>
    <t xml:space="preserve"> Install steel box made of steel bars for communal drinking points to protect them against robbery</t>
  </si>
  <si>
    <t xml:space="preserve"> Install window's steel security bars, with all necessary to complete the work </t>
  </si>
  <si>
    <t xml:space="preserve">Install external steel gate for building </t>
  </si>
  <si>
    <t xml:space="preserve"> Install a new perforated plate for main gate</t>
  </si>
  <si>
    <t>Install a door latch lock on steel door</t>
  </si>
  <si>
    <t xml:space="preserve"> Install ramp for disabled, high 30 cm with required paint</t>
  </si>
  <si>
    <t xml:space="preserve"> Supply and install metal pipe 2 mm thickness 5 cm diameter hollow section Disability Handrail</t>
  </si>
  <si>
    <t xml:space="preserve"> Supply and Install steel handles for Toilets</t>
  </si>
  <si>
    <t>Supply and install roof made of galvanized corrugated sheet 0.5 mm and fixing by using steel profile in two direction (5x3x0.2) cm with 1 m spacing, fixing with screw and sealing off any openings between ceiling and wall using cement mortar</t>
  </si>
  <si>
    <t>Supply and install elevated metal base for fixing water tank on using metal tubes profile (4x4) cm thickness of 4mm and angles 3x3 cm thickness of 4mm with base spray painted with 1 layer of prime coat and 2 coats of oil-based paint</t>
  </si>
  <si>
    <t>Providing/Replacement Roofing (Sandwich Panel (supply and install sandwich panel for the roofs, fixed on steel frame and overhanging of 15 cm from all sides. structural frame (tube 4cm*6cm*2mm), additional tubes should be provided to the structure every 1.5 m, include painting all the frame with anti-rust paint base and two layers of paint.  Proper flashing with steel or PVC angles if the walls are of sandwich panels. block work to ensure minimum inclination of removing the existing damaged roofs if exist, restoring any existing lights, ceiling fans, on roof tanks and piping to the new roofs after the installation, installation of rainwater drainage gutters and down spout, with all the related works and accessories and as instructed by the GOAL engineer.</t>
  </si>
  <si>
    <t>Provide and install galvanized steel items with all necessary.</t>
  </si>
  <si>
    <t xml:space="preserve">Install aluminum sliding window complete with the frame, glazing fixed by glazing bead and sealed with rubber, lock, rollers, sliding panel, weather stripping, and all necessary accessories and wire mesh fly screen. this includes filling the spaces between the wall and the door frame using mortar, spraying foam, silicon. </t>
  </si>
  <si>
    <t xml:space="preserve"> Install aluminum sliding window panel with glazing fixed by glazing bead and sealed with rubber, and lock.</t>
  </si>
  <si>
    <t xml:space="preserve">Install aluminum awning window with glazing fixed by glazing bead and sealed with rubber, handle, weather stripping, linkage set and all necessary accessories and wire mesh fly screen. this includes filling the spaces between the wall and the door frame using mortar, spraying foam, silicon. </t>
  </si>
  <si>
    <t>Supply and install Polycarbonate glass plates plate thickness of 5 mm for window with the installation of rubber sealant</t>
  </si>
  <si>
    <t>Supply and install glass for window thickness of 5 mm for window with the installation of rubber sealant Glass panel must be free of from flaws, fractures, or any other defects</t>
  </si>
  <si>
    <t>Maintenance of Aluminum or PVC Items (doors and windows)</t>
  </si>
  <si>
    <t xml:space="preserve">Supply and install painted aluminum door width 6 cm with frame, side jambs, lock, handle with the installation PVC infill panels and middle bars this includes filling the spaces between the wall and the door frame using mortar, spraying foam, silicon. </t>
  </si>
  <si>
    <t xml:space="preserve">Supply and install ready-made PVC door “ray pen” or “sega pen” or equivalent brand in brown or white color including all accessories. All PVC profile sections should be with thickness not less than 1,5 mm. The glass to be fixed with non-degradable rubber gaskets on both ends. The frame should be fixed well on the wall with screws and filling the spaces between the wall and the door frame using Mortar, spraying foam, silicon. The price includes adjusting the dimensions of the doors inside the house to match the dimensions of the readymade doors available on the market. </t>
  </si>
  <si>
    <t>Supply and install ready-made PVC window “ray pen” or “sega pen” or equivalent brand in brown or white color including all accessories. All PVC profile sections should be with thickness not less than 1,5 mm. The glass to be fixed with non-degradable rubber gaskets on both ends. The frame should be fixed well on the wall with screws and filling the spaces between the wall and the door frame using Mortar, spraying foam, silicon.</t>
  </si>
  <si>
    <t xml:space="preserve">Supply and install of porcelain washbasin with a column Turkey (OMEGA) brand, with dimension (55x43) cm and with accessories and fixing on wall with adding white or transparent silicon to close the gaps between the sink and its surrounding according to the field and the directive of GOAL Engineer. </t>
  </si>
  <si>
    <t xml:space="preserve">Supply and install of steel washbasin with dimension (100x45) cm and with accessories and fixing on wall with adding white or transparent silicon to close the gaps between the sink and its surrounding according to the field and the directive of GOAL Engineer. </t>
  </si>
  <si>
    <t xml:space="preserve"> Install a copper core water tap, with all necessary to complete the work </t>
  </si>
  <si>
    <t>supply and install water mixer copper covered with chrome according to the field and the directive of GOAL Engineer.</t>
  </si>
  <si>
    <t xml:space="preserve"> Install a stainless-steel sink drop-In at least 80 x 50 cm double equal bowl and 1-hole with all necessary connections and hardware  </t>
  </si>
  <si>
    <t>Install smooth stone countertop beside the sink a supported by stone frame base 8 cm</t>
  </si>
  <si>
    <t>Provision and Replacement of damaged squatting pan  by new porcelain squatting W.C. (L=55, W=30, H=27) cm  and installs it with (S connection) and all required fittings &amp; accessories.
This item includes all needed works for eliminating the old damaged squatting, and includes drillings and backfilling works and transport of excess excavations according to GOAL engineer instructions.</t>
  </si>
  <si>
    <t xml:space="preserve"> Provide and install a toilet seat, works include all accessories needed (Elbow and pipes), fixation with mortar (sand and cement)</t>
  </si>
  <si>
    <t xml:space="preserve">  Install a hand spray complete set in the latrine, with all necessary to complete the work </t>
  </si>
  <si>
    <t>Supply and install stainless steel floor trap with cover, Delphine brand or equivalent in specified places according to the field and the directive of GOAL Engineer.</t>
  </si>
  <si>
    <t>Provide and install PPR pipes for drinking water system 0.5 inch "M" Pipes used for this system must be (PPR), thickness not less than 3.5mm, pressure 10 bar All accessories of metal joint, ends and connections, with fixing the pipes using cement and trench digging</t>
  </si>
  <si>
    <t>Provide and install PPR pipes for drinking water system 0.75 inch "M" Pipes used for this system must be (PPR), thickness not less than 3.5mm, pressure 10 bar All accessories of metal joint, ends and connections, with fixing the pipes using cement and trench digging</t>
  </si>
  <si>
    <t>Provide and install PPR pipes for drinking water system 1 inch "M" Pipes used for this system must be (PPR), thickness not less than 3.5mm, pressure 10 bar All accessories of metal joint, ends and connections, with fixing the pipes using cement and trench digging</t>
  </si>
  <si>
    <t>Supply and install of PVC pipes, 2 inches diameter weight of with compatible accessories with digging and backfilling according to the directive of GOAL Engineer.</t>
  </si>
  <si>
    <t>Supply and install of PVC pipes, 4 inches diameter weight of with compatible accessories with digging and backfilling according to the directive of GOAL Engineer.</t>
  </si>
  <si>
    <t>Supply and install of PVC pipes, 6 inches diameter weight of with compatible accessories with digging and backfilling according to the directive of GOAL Engineer.</t>
  </si>
  <si>
    <t>Supply and install of PVC pipes, 8 inches diameter weight of with compatible accessories with digging and backfilling according to the directive of GOAL Engineer.</t>
  </si>
  <si>
    <t>Providing and installing (250-liter, 1 mm thickness) water tank and all needed PPR connections, fittings, valves and all necessary to carry out the work according to the GOAL Engineer instructions</t>
  </si>
  <si>
    <t>Provide and install a tank of thickness 1.2 mm type of galvanized and size of 1000 liters with a hole and a roof lock 50 * 50 cm and the dimensions of the tank 1 * 1 * 1 m with the and brass valve 1/2-inch number3 and the accessories to the taps Working with 30 cm legs and inner reinforcement horizontal corners of the galvanized and galvanized as directed by GOAL Engineer</t>
  </si>
  <si>
    <t>Provide and install a tank of thickness 1.2 mm type of galvanized and size of 2000 liters with a hole and a roof lock 50 * 50 cm and the dimensions of the tank 1 * 1 * 1 m with the and brass valve 1/2-inch number3 and the accessories to the taps Working with 30 cm legs and inner reinforcement horizontal corners of the galvanized and galvanized as directed by GOAL Engineer</t>
  </si>
  <si>
    <t>Install new floating valve for the water tanks, with all necessary to complete the work</t>
  </si>
  <si>
    <t>Provision and installation of a metal lid for the septic tank according to the following specifications: 
1- dimensions of the roof: 2.5*2.5 m 
2- rectangle metal beams (the Cross-section dimensions:  40*60*2 mm). the total length of metal profiles at least 16 linear meter) and. the roof includes a slot (dimensions: 40*40 cm) equipped handle and lock according to the supervisor instructions.
 3 -   galvanized metal sheets and corrugated (thickness 0.6 mm, Wave height: 18mm (+/-2) mm. Wave distance: 76.2mm (+/-3) mm.) for septic tank roof, it will be fixed above the steel beams by suitable bolts</t>
  </si>
  <si>
    <t>Provide and install pvc pipe2 inch for rainwater drainage gutter with all the necessary elbows and connection and fixing to the wall according to the directions of GOAL Engineer</t>
  </si>
  <si>
    <t>Provision and installation of toilet trap (S type)  with all connections</t>
  </si>
  <si>
    <t>Mechanical Declogging of toilet drains and the sewage system the toilets must be cleaned and emptied well until the water is well discharged.
• It must be done by pumping water and spring methods or drilling if necessary,
• All drainages and sewers inside one house or one toilets block are considered one unit.</t>
  </si>
  <si>
    <t>Remove all faulty wiring and electrical connections</t>
  </si>
  <si>
    <t>Install electrical wire flexible  conduit to cover all uncovered electrical wiring</t>
  </si>
  <si>
    <t>Provision and installation of soft LED light ready to use</t>
  </si>
  <si>
    <t>supply and installation of electrical lighting point, including installation of a single and braided regular cable with a thickness of (1.5 mm) made of copper with the necessary items such as: duct tape for concealed extension, plastic channel before plastering, distribution boxes if needed, chassis, cover, switch, 12 watts bulb for utilities, 18 watts bulb for rooms, and the main distribution box in the house.</t>
  </si>
  <si>
    <t xml:space="preserve">  Install bulb holder</t>
  </si>
  <si>
    <t xml:space="preserve"> Install electrical switch</t>
  </si>
  <si>
    <t>Supply and install electrical socket outlet, for internal and external base vimar brand china or equivalent , 250V, 10 A in accordance with all applicable codes and regulations and as approved by the site engineer</t>
  </si>
  <si>
    <t>Supply and installation of the electrical outlet The work must include an installation of a first-rate thermal electrical outlet, in addition to all the necessary wires, a single and braided regular cable with thickness of (2 mm) which made of copper must be linked from the main breaker switch to the point with the necessary duct tape for concealed extension, plastic channel before plastering</t>
  </si>
  <si>
    <t xml:space="preserve">  Install a new single room circuit breaker, with all necessary to complete the work </t>
  </si>
  <si>
    <t xml:space="preserve"> Install a mechanical ventilation fan for the latrines/kitchen and all needed materials and connections</t>
  </si>
  <si>
    <t>Install a solar PV panels, 150-Watt, 12 V with 25 degrees tilting angle with a way to protect the panels</t>
  </si>
  <si>
    <t>Provide and install solar panels 250W,24V polycrystalline class origin of photovoltaic with all needed</t>
  </si>
  <si>
    <t xml:space="preserve">  Install led light strip with switch's </t>
  </si>
  <si>
    <t xml:space="preserve">Install a 30-amp charge controller with all related accessories </t>
  </si>
  <si>
    <t xml:space="preserve">Provide and install rapped dry battery GEL, deep cycle with capacity 210 A, 12V with all needed </t>
  </si>
  <si>
    <t>Provide and install Liquid battery, with capacity 240 A, 12V with all needed</t>
  </si>
  <si>
    <t>Provide and install inverter voltronic original, 3 KVA, single phase with all the needed protection breakers and accessories</t>
  </si>
  <si>
    <t>Install an iron structure to mount the solar PV panels moving base with a long arm motor and a light tracking circuit, the works include all related clamps, screws, fixation to the building without affecting the roofs water proofing integrity.</t>
  </si>
  <si>
    <t>Provide and install of copper cable 1.5 mm2 used for solar energy with all needed</t>
  </si>
  <si>
    <t>Provide and install of copper cable 2.5 mm2 used for solar energy with all needed</t>
  </si>
  <si>
    <t>#</t>
  </si>
  <si>
    <t>GOAL ID</t>
  </si>
  <si>
    <t>Commcare Case ID</t>
  </si>
  <si>
    <t>Accepted / Rejected</t>
  </si>
  <si>
    <t>Is Checked ?</t>
  </si>
  <si>
    <t>Shelter_Notes</t>
  </si>
  <si>
    <t># of Merged Families</t>
  </si>
  <si>
    <t>BNF</t>
  </si>
  <si>
    <t>Displaced/Resident</t>
  </si>
  <si>
    <t>Village</t>
  </si>
  <si>
    <t>Village ID</t>
  </si>
  <si>
    <t>Enumerator</t>
  </si>
  <si>
    <t>Code</t>
  </si>
  <si>
    <t>GEN-1</t>
  </si>
  <si>
    <t>GEN-2</t>
  </si>
  <si>
    <t>GEN-3</t>
  </si>
  <si>
    <t>GEN-4</t>
  </si>
  <si>
    <t>GEN-5</t>
  </si>
  <si>
    <t>GEN-6</t>
  </si>
  <si>
    <t>GEN-7</t>
  </si>
  <si>
    <t>GEN-8</t>
  </si>
  <si>
    <t>GEN-9</t>
  </si>
  <si>
    <t>GEN-10</t>
  </si>
  <si>
    <t>GEN-11</t>
  </si>
  <si>
    <t>GEN-12</t>
  </si>
  <si>
    <t>GEN-13</t>
  </si>
  <si>
    <t>GEN-14</t>
  </si>
  <si>
    <t>GEN-15</t>
  </si>
  <si>
    <t>GEN-16</t>
  </si>
  <si>
    <t>GEN-17</t>
  </si>
  <si>
    <t>GEN-18</t>
  </si>
  <si>
    <t>GEN-19</t>
  </si>
  <si>
    <t>GEN-20</t>
  </si>
  <si>
    <t>GEN-21</t>
  </si>
  <si>
    <t>GEN-22</t>
  </si>
  <si>
    <t>GEN-23</t>
  </si>
  <si>
    <t>GEN-24</t>
  </si>
  <si>
    <t>GEN-25</t>
  </si>
  <si>
    <t>GEN-26</t>
  </si>
  <si>
    <t>GEN-27</t>
  </si>
  <si>
    <t>GEN-28</t>
  </si>
  <si>
    <t>GEN-29</t>
  </si>
  <si>
    <t>GEN-30</t>
  </si>
  <si>
    <t>GEN-31</t>
  </si>
  <si>
    <t>GEN-32</t>
  </si>
  <si>
    <t>GEN-33</t>
  </si>
  <si>
    <t>GEN-34</t>
  </si>
  <si>
    <t>GEN-35</t>
  </si>
  <si>
    <t>GEN-36</t>
  </si>
  <si>
    <t>WD-1</t>
  </si>
  <si>
    <t>WD-2</t>
  </si>
  <si>
    <t>WD-3</t>
  </si>
  <si>
    <t>WD-4</t>
  </si>
  <si>
    <t>WD-5</t>
  </si>
  <si>
    <t>WD-6</t>
  </si>
  <si>
    <t>WD-7</t>
  </si>
  <si>
    <t>WD-8</t>
  </si>
  <si>
    <t>WD-9</t>
  </si>
  <si>
    <t>WD-10</t>
  </si>
  <si>
    <t>WD-11</t>
  </si>
  <si>
    <t>WD-12</t>
  </si>
  <si>
    <t>WD-13</t>
  </si>
  <si>
    <t>WD-14</t>
  </si>
  <si>
    <t>WD-15</t>
  </si>
  <si>
    <t>ST-1</t>
  </si>
  <si>
    <t>ST-2</t>
  </si>
  <si>
    <t>ST-3</t>
  </si>
  <si>
    <t>ST-4</t>
  </si>
  <si>
    <t>ST-5</t>
  </si>
  <si>
    <t>ST-6</t>
  </si>
  <si>
    <t>ST-7</t>
  </si>
  <si>
    <t>ST-8</t>
  </si>
  <si>
    <t>ST-9</t>
  </si>
  <si>
    <t>ST-10</t>
  </si>
  <si>
    <t>ST-11</t>
  </si>
  <si>
    <t>ST-12</t>
  </si>
  <si>
    <t>ST-13</t>
  </si>
  <si>
    <t>ST-14</t>
  </si>
  <si>
    <t>ST-15</t>
  </si>
  <si>
    <t>ST-16</t>
  </si>
  <si>
    <t>ST-17</t>
  </si>
  <si>
    <t>ST-18</t>
  </si>
  <si>
    <t>ST-19</t>
  </si>
  <si>
    <t>ST-20</t>
  </si>
  <si>
    <t>ST-21</t>
  </si>
  <si>
    <t>ST-22</t>
  </si>
  <si>
    <t>ST-23</t>
  </si>
  <si>
    <t>AL-1</t>
  </si>
  <si>
    <t>AL-2</t>
  </si>
  <si>
    <t>AL-3</t>
  </si>
  <si>
    <t>AL-4</t>
  </si>
  <si>
    <t>AL-5</t>
  </si>
  <si>
    <t>AL-6</t>
  </si>
  <si>
    <t>AL-7</t>
  </si>
  <si>
    <t>AL-8</t>
  </si>
  <si>
    <t>AL-9</t>
  </si>
  <si>
    <t>WSAN-1</t>
  </si>
  <si>
    <t>WSAN-2</t>
  </si>
  <si>
    <t>WSAN-3</t>
  </si>
  <si>
    <t>WSAN-4</t>
  </si>
  <si>
    <t>WSAN-5</t>
  </si>
  <si>
    <t>WSAN-6</t>
  </si>
  <si>
    <t>WSAN-7</t>
  </si>
  <si>
    <t>WSAN-8</t>
  </si>
  <si>
    <t>WSAN-9</t>
  </si>
  <si>
    <t>WSAN-10</t>
  </si>
  <si>
    <t>WSAN-11</t>
  </si>
  <si>
    <t>WSAN-12</t>
  </si>
  <si>
    <t>WSAN-13</t>
  </si>
  <si>
    <t>WSAN-14</t>
  </si>
  <si>
    <t>WSAN-15</t>
  </si>
  <si>
    <t>WSAN-16</t>
  </si>
  <si>
    <t>WSAN-17</t>
  </si>
  <si>
    <t>WSAN-18</t>
  </si>
  <si>
    <t>WSAN-19</t>
  </si>
  <si>
    <t>WSAN-20</t>
  </si>
  <si>
    <t>WSAN-21</t>
  </si>
  <si>
    <t>WSAN-22</t>
  </si>
  <si>
    <t>WSAN-23</t>
  </si>
  <si>
    <t>WSAN-24</t>
  </si>
  <si>
    <t>WSAN-25</t>
  </si>
  <si>
    <t>EL-1</t>
  </si>
  <si>
    <t>EL-2</t>
  </si>
  <si>
    <t>EL-3</t>
  </si>
  <si>
    <t>EL-4</t>
  </si>
  <si>
    <t>EL-5</t>
  </si>
  <si>
    <t>EL-6</t>
  </si>
  <si>
    <t>EL-7</t>
  </si>
  <si>
    <t>EL-8</t>
  </si>
  <si>
    <t>EL-9</t>
  </si>
  <si>
    <t>EL-10</t>
  </si>
  <si>
    <t>EL-11</t>
  </si>
  <si>
    <t>EL-12</t>
  </si>
  <si>
    <t>EL-13</t>
  </si>
  <si>
    <t>EL-14</t>
  </si>
  <si>
    <t>EL-15</t>
  </si>
  <si>
    <t>EL-16</t>
  </si>
  <si>
    <t>EL-17</t>
  </si>
  <si>
    <t>EL-18</t>
  </si>
  <si>
    <t>EL-19</t>
  </si>
  <si>
    <t>EL-20</t>
  </si>
  <si>
    <t>Price per BNF
$</t>
  </si>
  <si>
    <t>bd042f8e94444db2979736448d6c6949</t>
  </si>
  <si>
    <t>Accept</t>
  </si>
  <si>
    <t>yes</t>
  </si>
  <si>
    <t xml:space="preserve"> دمج مع محمد الحسين</t>
  </si>
  <si>
    <t>عيده محمد الحسين</t>
  </si>
  <si>
    <t>Displaced</t>
  </si>
  <si>
    <t>Rabeeta</t>
  </si>
  <si>
    <t>ريم .شادي</t>
  </si>
  <si>
    <t>I.R</t>
  </si>
  <si>
    <t>6282d0c454584323af8d569bdba0e4d8</t>
  </si>
  <si>
    <t>دمج  مع رضوان يحيى الجاسم</t>
  </si>
  <si>
    <t xml:space="preserve">يونس يحيى الجاسم </t>
  </si>
  <si>
    <t>Radwa</t>
  </si>
  <si>
    <t>سامر منصور و سراب ناصيف</t>
  </si>
  <si>
    <t>C.A</t>
  </si>
  <si>
    <t>e6c6e2f905e844118bdb2c82b5900860</t>
  </si>
  <si>
    <t>دمج مع جاسم الصفوك</t>
  </si>
  <si>
    <t>بدر علي الهليل</t>
  </si>
  <si>
    <t>ريم . شادي</t>
  </si>
  <si>
    <t>b0396e4a188447ff9da0763a2d6fc35d</t>
  </si>
  <si>
    <t>دمج مع عبد القادر عبد الكافي الاصلان</t>
  </si>
  <si>
    <t xml:space="preserve">خالد عبد الكافي الاصلان </t>
  </si>
  <si>
    <t>Mreimin (Darkosh)</t>
  </si>
  <si>
    <t>سراب</t>
  </si>
  <si>
    <t>de65f0eb034a434183af308f0954c0dc</t>
  </si>
  <si>
    <t>دمج مع علاء عماد السعيد</t>
  </si>
  <si>
    <t xml:space="preserve">غصون خلف الحمادة </t>
  </si>
  <si>
    <t>9275a103e73241e3aa8368eadc35327e</t>
  </si>
  <si>
    <t>دمج مع فطيم فياض العليق و محمد ابراهيم الرحمون واحمد ابراهيم الرحمون واحمد مصطفى الجعفر</t>
  </si>
  <si>
    <t>حمود إبراهيم الرحمون</t>
  </si>
  <si>
    <t>9c19eb34d76c4e6893bf4cc8e64c0b76</t>
  </si>
  <si>
    <t>دمج مع مريم حسون</t>
  </si>
  <si>
    <t>بلال احمد حماميش</t>
  </si>
  <si>
    <t>ريم</t>
  </si>
  <si>
    <t>a724dd6c3b0e4bf690f2d99449fd6de5</t>
  </si>
  <si>
    <t>دمج مع وداد خالد الحمود</t>
  </si>
  <si>
    <t xml:space="preserve">خالد عمر الحمود </t>
  </si>
  <si>
    <t>Zahraa - Kherbet Amud</t>
  </si>
  <si>
    <t>954f1732d4944b88b7006b9dfd9cfc53</t>
  </si>
  <si>
    <t xml:space="preserve">سكن جماعي مع لؤي شحادة الحمود  \ عدد العوائل 6 </t>
  </si>
  <si>
    <t>خالد محمد السليمان</t>
  </si>
  <si>
    <t>5dee4262e5474e0eab1b4ed4eb5dd598</t>
  </si>
  <si>
    <t>Yes</t>
  </si>
  <si>
    <t>عبدالرحمن عبدالكريم زكرة</t>
  </si>
  <si>
    <t>طارق عبدالكريم زكرة</t>
  </si>
  <si>
    <t>Albalat</t>
  </si>
  <si>
    <t>شادي + عبدالهادي</t>
  </si>
  <si>
    <t>560317cf8a4a4cfb9a19bf17ab14838c</t>
  </si>
  <si>
    <t>مدمج مع احمد ابراهيم الاحمد ومع نجاح احمد الاحمد</t>
  </si>
  <si>
    <t>ابراهيم احمد الاحمد</t>
  </si>
  <si>
    <t>Ramadiyeh (Darkosh)</t>
  </si>
  <si>
    <t>عبد الهادي + نور</t>
  </si>
  <si>
    <t>1eea7e45201840c3bf8f051d52065875</t>
  </si>
  <si>
    <t>مدمج مع حاجة احمد الغريب</t>
  </si>
  <si>
    <t>ثلجة خضر ناصيف العبيد</t>
  </si>
  <si>
    <t>resident</t>
  </si>
  <si>
    <t>Mansura</t>
  </si>
  <si>
    <t>عبدالهادي + نور</t>
  </si>
  <si>
    <t>c8210b7526ab4046a25908de091099af</t>
  </si>
  <si>
    <t>مدمج مع زور غازي الطه</t>
  </si>
  <si>
    <t xml:space="preserve">ريما علي السهو </t>
  </si>
  <si>
    <t>Thahr</t>
  </si>
  <si>
    <t>حسام</t>
  </si>
  <si>
    <t>7cdaa075112546b480564b2c6c0ef196</t>
  </si>
  <si>
    <t>مدمج مع سليمه احمد زين الدين ومع  عمر محمود الزين</t>
  </si>
  <si>
    <t>محمود محمد الزين</t>
  </si>
  <si>
    <t>d8b63aa1a1d94f249796ff5af3850cc4</t>
  </si>
  <si>
    <t>مدمج مع عبد الهادي قدور الباشا</t>
  </si>
  <si>
    <t>عزيزةعبد الباشا</t>
  </si>
  <si>
    <t>مهند</t>
  </si>
  <si>
    <t>31b8e617ed824dbca5a7b071d1404548</t>
  </si>
  <si>
    <t>مدمج مع علي محمد صابر القاسم ومع خالد محمد صابر القاسم ومع نصرة احمد الاحمد</t>
  </si>
  <si>
    <t>عبدو محمد صابر القاسم</t>
  </si>
  <si>
    <t>mazrat haj Naiyf</t>
  </si>
  <si>
    <t>7080dbdc4e7240d7a07f6b47cc74298a</t>
  </si>
  <si>
    <t>مدمج مع فاطمة علي الرعي</t>
  </si>
  <si>
    <t>ناعسة خليف الخليف</t>
  </si>
  <si>
    <t>7b4315789fa448aca4abae7e074fdde5</t>
  </si>
  <si>
    <t>YES</t>
  </si>
  <si>
    <t>عبد عبد الله الخلف</t>
  </si>
  <si>
    <t>Almzwaq</t>
  </si>
  <si>
    <t>هشام + إبراهيم</t>
  </si>
  <si>
    <t>3c9f0caccae245f98030ee3838cf3d92</t>
  </si>
  <si>
    <t>نجيبه برهان البكور</t>
  </si>
  <si>
    <t>9567b1ad664b478caede2d9fe2e7b3a1</t>
  </si>
  <si>
    <t>رافي محمود الدرويش</t>
  </si>
  <si>
    <t>0873c7c8e4484f4ba9f8299152606cda</t>
  </si>
  <si>
    <t>داليا محمد النعسان</t>
  </si>
  <si>
    <t>874ab97e3cd8423babb46b79478f99f6</t>
  </si>
  <si>
    <t>مصطفى محمد الصغير</t>
  </si>
  <si>
    <t>0d9e54e9c7254676a33572067cd227bd</t>
  </si>
  <si>
    <t>عمار عبد القادر حسن</t>
  </si>
  <si>
    <t>7e23b724376e4671bb0208c5ea993d05</t>
  </si>
  <si>
    <t>عبد القادر عارف الضبعان</t>
  </si>
  <si>
    <t>d1a7ed8fdb824b959ef5276211fb0e1d</t>
  </si>
  <si>
    <t>بشار احمد الزيتون</t>
  </si>
  <si>
    <t>0ea36c6f52004f69b1a7966fdccf8ce7</t>
  </si>
  <si>
    <t>بلال عبد العزيز السماعيل</t>
  </si>
  <si>
    <t>a6d80477f47d46e0ab02ff0e70ec62b5</t>
  </si>
  <si>
    <t>محمود وجيه اسماعيل</t>
  </si>
  <si>
    <t>3d4b889e91364524beaaacb3f929f960</t>
  </si>
  <si>
    <t>محمود محمد الدرويش</t>
  </si>
  <si>
    <t>beabc14308f04283bfe58aebd4c6b89b</t>
  </si>
  <si>
    <t>فاطمة عبد الله الخلف</t>
  </si>
  <si>
    <t>549dd2515c1d491d8bfd6c8910cf2127</t>
  </si>
  <si>
    <t>احمد اسماعيل الداني</t>
  </si>
  <si>
    <t>f400ca660e134b1daeb160e6c122acb9</t>
  </si>
  <si>
    <t>مصطفى محمد العلوش</t>
  </si>
  <si>
    <t>9e938d344dc64296ab603fc244423333</t>
  </si>
  <si>
    <t>حسن مصطفى برام</t>
  </si>
  <si>
    <t>Barisha</t>
  </si>
  <si>
    <t>حسام عبدالله</t>
  </si>
  <si>
    <t>0a54b602b57943f88d1673746344e331</t>
  </si>
  <si>
    <t>شعبان صالح الاسماعيل</t>
  </si>
  <si>
    <t>أحمد غندور</t>
  </si>
  <si>
    <t>5ff2316fae1c4a0abd0b09ce64265a1d</t>
  </si>
  <si>
    <t>مجيدة جمعه محمد</t>
  </si>
  <si>
    <t>هشام الخالد</t>
  </si>
  <si>
    <t>edd8a5bee83147a4aa0c4a66ab5e32a8</t>
  </si>
  <si>
    <t>محمد أحمد منصور</t>
  </si>
  <si>
    <t>8f7ad9539fd840469fa3f42f85efcc13</t>
  </si>
  <si>
    <t>محمدحسين خطاب</t>
  </si>
  <si>
    <t>نور الخليف</t>
  </si>
  <si>
    <t>018479b7afc0413d843dfdcbebc283b7</t>
  </si>
  <si>
    <t>حسن صالح لمط</t>
  </si>
  <si>
    <t>ac31fd3b39a94a0bb04ab8a7bc906a49</t>
  </si>
  <si>
    <t xml:space="preserve">عطيه سليمان طحينة </t>
  </si>
  <si>
    <t>815dda2d67fb4487b6511d3c33508429</t>
  </si>
  <si>
    <t>محمد عامر نجار</t>
  </si>
  <si>
    <t>b6a50ae846c444b89313bce274286ef7</t>
  </si>
  <si>
    <t>إبراهيم محمد شواش</t>
  </si>
  <si>
    <t>553a3c3ccc2243919b70f9f2d49a68bf</t>
  </si>
  <si>
    <t>احمد محمد سرحاوي</t>
  </si>
  <si>
    <t>9df924b47c42423ea8a059be98b854a1</t>
  </si>
  <si>
    <t>شعبان عبدالرؤوف قاسم</t>
  </si>
  <si>
    <t>4782cf5c977e4d91bd096096c563b7f2</t>
  </si>
  <si>
    <t>انيس سهيل الحمود</t>
  </si>
  <si>
    <t>c8e101008a5b46d58dc017448b4d6e2b</t>
  </si>
  <si>
    <t xml:space="preserve">خضر حسين السالم </t>
  </si>
  <si>
    <t>f32f5a584dd4465bb490459f9d79833d</t>
  </si>
  <si>
    <t>صبحية محمد نجار</t>
  </si>
  <si>
    <t>45ffc710b1994babbfdd5c28412df961</t>
  </si>
  <si>
    <t>احمد جمعة البنية</t>
  </si>
  <si>
    <t>نور + عبدالهادي</t>
  </si>
  <si>
    <t>60c702f1a9f2478fa4eb33ada9bfa5a3</t>
  </si>
  <si>
    <t>احمد محمد عمارة</t>
  </si>
  <si>
    <t>1c291a02fcb94b5eb43723b0ea715f8b</t>
  </si>
  <si>
    <t>اسماء محمد علي</t>
  </si>
  <si>
    <t>a135ca1be1464a6da81c21305bdff094</t>
  </si>
  <si>
    <t>حسين عيسى لمط</t>
  </si>
  <si>
    <t>4814f92e02e446a58f9d5a3a97f9c8e3</t>
  </si>
  <si>
    <t>حمزة مراد ابرم</t>
  </si>
  <si>
    <t xml:space="preserve"> </t>
  </si>
  <si>
    <t>bb0486293bb5489f86ae78cdb2063a7a</t>
  </si>
  <si>
    <t>طراد حسين العبدالله</t>
  </si>
  <si>
    <t>9620941eddc8481cb1c1b1787527128d</t>
  </si>
  <si>
    <t>عبدالرحمن علي الديري</t>
  </si>
  <si>
    <t>4443a8e612c3465cb57c011a9008377f</t>
  </si>
  <si>
    <t>علي جمعة البنية</t>
  </si>
  <si>
    <t>24ad6b1e380e4a728fbe61ab75efe98b</t>
  </si>
  <si>
    <t>احمد عبد اللطيف التويني</t>
  </si>
  <si>
    <t>ريم -شادي</t>
  </si>
  <si>
    <t>b869c00727574a31be4af71ee049b69f</t>
  </si>
  <si>
    <t>صطوف احمد محمد علي</t>
  </si>
  <si>
    <t>حسام العبدالله _براء نبعه</t>
  </si>
  <si>
    <t>128a67f8435049c7aa024fa8e6ffdabf</t>
  </si>
  <si>
    <t>دعاء صبحي حبوبو</t>
  </si>
  <si>
    <t>هشام_عبد الرزاق</t>
  </si>
  <si>
    <t>edd466678ea64e118ef6545f3419e737</t>
  </si>
  <si>
    <t>نصر الدين طه لمط</t>
  </si>
  <si>
    <t>حسام عبدالله _براء مبعه</t>
  </si>
  <si>
    <t>ccd2772be0d047d38d8ad49a5e1b4b7c</t>
  </si>
  <si>
    <t>زياد محمد عبيد</t>
  </si>
  <si>
    <t>حسام العبدالله_براء نبعه</t>
  </si>
  <si>
    <t>03e9411ea7ec475993b058d4978cf9d7</t>
  </si>
  <si>
    <t>احمد سعيد دالي</t>
  </si>
  <si>
    <t>returnee</t>
  </si>
  <si>
    <t>علي حسين .مهند حديد</t>
  </si>
  <si>
    <t>ff8684409d3c421cb811d9eeb4edda0b</t>
  </si>
  <si>
    <t>احمد خالد مريش</t>
  </si>
  <si>
    <t>شادي .ريم</t>
  </si>
  <si>
    <t>98d82bdf35ad4a4098a37475e467ebb5</t>
  </si>
  <si>
    <t>طارق محمد علي الخضر البحصون</t>
  </si>
  <si>
    <t>c1840df5648a46f197d4a29ba5cf2b01</t>
  </si>
  <si>
    <t>محمد سيف الدين السعيد</t>
  </si>
  <si>
    <t>نور_هشام</t>
  </si>
  <si>
    <t>24b56fd53a2b4b7886d755da245d42a4</t>
  </si>
  <si>
    <t>وليد عبدو عبادو</t>
  </si>
  <si>
    <t>شادي-ريم</t>
  </si>
  <si>
    <t>e8ce9fbb675c4811ab38bb72ded2fa45</t>
  </si>
  <si>
    <t>سامر ناقد بوزغه</t>
  </si>
  <si>
    <t>ريم طالب_شادي</t>
  </si>
  <si>
    <t>80fe1884c0084e7f85b3e5be66af5d5e</t>
  </si>
  <si>
    <t>انيس صطوف الموسى</t>
  </si>
  <si>
    <t>cb141d8f915841e0853c9ef2eeb1f0a6</t>
  </si>
  <si>
    <t>شحاد حمدو الشحاد</t>
  </si>
  <si>
    <t>35811d5ec8b2406eb8c6b640cad44681</t>
  </si>
  <si>
    <t>علي عمر الجدوع</t>
  </si>
  <si>
    <t>هشام .عبد الرزاق</t>
  </si>
  <si>
    <t>2063a62c1f044917a334d0a4bed2270f</t>
  </si>
  <si>
    <t>اكرم عبد الحميد الحمد</t>
  </si>
  <si>
    <t>نور-هشام</t>
  </si>
  <si>
    <t>9d4b05584bf740bcbcbc54c1eb7746f3</t>
  </si>
  <si>
    <t>محمد صطوف الاسماعيل</t>
  </si>
  <si>
    <t>18e01d92c5744447ad94e425e6e0f7d6</t>
  </si>
  <si>
    <t>نضال خالد حسين</t>
  </si>
  <si>
    <t>1b58f0af855b4dd5bfbcf0656c5f9883</t>
  </si>
  <si>
    <t>مصطفى شعبان احمد عبد الخالق</t>
  </si>
  <si>
    <t>01a105fe94574021ba977575b0e991e3</t>
  </si>
  <si>
    <t>عبد العزيز عليوي الخضر البحصون</t>
  </si>
  <si>
    <t>6eb7a7acc53c4e6abcb51eef2628789c</t>
  </si>
  <si>
    <t>جاسم محمد الجاسم</t>
  </si>
  <si>
    <t>حسام العبد الله    براء نبعه</t>
  </si>
  <si>
    <t>e4ca47ba7ca54e7182309a0e4aa15817</t>
  </si>
  <si>
    <t>احمد حسن الاسماعيل</t>
  </si>
  <si>
    <t>dd5e89af6ab34be68b1c65a019f4ee75</t>
  </si>
  <si>
    <t>احمد فاتح محمد</t>
  </si>
  <si>
    <t>1166bef4d7264fc0b10d53fb2f459608</t>
  </si>
  <si>
    <t>احمد صطوف اسماعيل</t>
  </si>
  <si>
    <t>38e51e2ae35d4b52a2c9bb6bf516d866</t>
  </si>
  <si>
    <t>صبحي مصطفى الحلبي</t>
  </si>
  <si>
    <t>e37cd958ef8e44db9dbcdcdf9dbbe4cb</t>
  </si>
  <si>
    <t>محمد علي الحسين</t>
  </si>
  <si>
    <t>حسام العبد الله.    براء نبعه</t>
  </si>
  <si>
    <t>b5866fb22c8845538cd6db8bf690313d</t>
  </si>
  <si>
    <t>محمد احمد قندح</t>
  </si>
  <si>
    <t>حسام العبد الله   براء نبعه</t>
  </si>
  <si>
    <t>654e9fa5d57c42019e863251ceb63040</t>
  </si>
  <si>
    <t>عبد الله عبد الحكيم حسين</t>
  </si>
  <si>
    <t>سراب.عبد الرزاق</t>
  </si>
  <si>
    <t>164b00f6d3fe4497a9d554f1dd38be15</t>
  </si>
  <si>
    <t>محمد حسن حسن</t>
  </si>
  <si>
    <t>21eca99734f54689b756d4867c27eeef</t>
  </si>
  <si>
    <t>ايمان احمد طحيني</t>
  </si>
  <si>
    <t>شادي/ريم</t>
  </si>
  <si>
    <t>e42e73d4a1fa453f986d2f7290dcfcbc</t>
  </si>
  <si>
    <t>تيسير محمد الابرش</t>
  </si>
  <si>
    <t>8a86ad60bf9d4a4d8761347bef0a9c51</t>
  </si>
  <si>
    <t>امين محمد الذياب</t>
  </si>
  <si>
    <t>مهند حديد .علي حسين</t>
  </si>
  <si>
    <t>708907024c884f0f9d4d4bbc8ec11188</t>
  </si>
  <si>
    <t>محمد شحاده طه الحمو</t>
  </si>
  <si>
    <t>df251f9d71734a1483b98cfd6de8b682</t>
  </si>
  <si>
    <t>احلام عبد الكريم حسن</t>
  </si>
  <si>
    <t>ea5acbf8901d48248bb439c14f678492</t>
  </si>
  <si>
    <t>سميح مصطفى الخطيب</t>
  </si>
  <si>
    <t>fb027149340c42a39e9b4adc591d89c0</t>
  </si>
  <si>
    <t>محمد حمزه الحمود</t>
  </si>
  <si>
    <t>حسام العبدلله .براء نبعة</t>
  </si>
  <si>
    <t>19672d650c104deb93b0e2ebeed1fc1a</t>
  </si>
  <si>
    <t>يوسف مرعي الحسين</t>
  </si>
  <si>
    <t>fa36b55fab554b07b5e863ddfdc33b91</t>
  </si>
  <si>
    <t>خالد احمد الحمد</t>
  </si>
  <si>
    <t>4a688908845740a9a34330c7a10d451c</t>
  </si>
  <si>
    <t>محمد عبد الغفور البكور</t>
  </si>
  <si>
    <t>احمد غندور-حسام</t>
  </si>
  <si>
    <t>8d5fcbbe6534408f9849e11bd3c842b9</t>
  </si>
  <si>
    <t>عبد الحكيم محمد شريف سليم</t>
  </si>
  <si>
    <t>شادي درش_ريم طالب</t>
  </si>
  <si>
    <t>b0606113e6dd4ec48066a520df4832b1</t>
  </si>
  <si>
    <t>فاطمه خالد بشير</t>
  </si>
  <si>
    <t>حسام عبدلله .براء نبعة</t>
  </si>
  <si>
    <t>3013cd99862c4b6fbb42413f88ea23e2</t>
  </si>
  <si>
    <t>احمد عارف حمدوش</t>
  </si>
  <si>
    <t>57196dd1079942dca8b8bb06b86e2457</t>
  </si>
  <si>
    <t>ظافر احمد ثابت سليم</t>
  </si>
  <si>
    <t>ff2afc8df69e4abb869d4844c97dbefc</t>
  </si>
  <si>
    <t>محمد خالد المحمد</t>
  </si>
  <si>
    <t>7ae018db6c3e4e36a1cbf05e551811e1</t>
  </si>
  <si>
    <t>محمد صبحي محمود قربون</t>
  </si>
  <si>
    <t>b4d1928433874c6486b4ec53fef4adc1</t>
  </si>
  <si>
    <t>ابراهيم فضل الحمادي</t>
  </si>
  <si>
    <t>احمد -حسام</t>
  </si>
  <si>
    <t>71fb3da9ff9e47db85e542b567b9781e</t>
  </si>
  <si>
    <t>باسل طالب العمر</t>
  </si>
  <si>
    <t>f03b41718c6b470c8a89d03d935bc22f</t>
  </si>
  <si>
    <t>صطام فواز النهار</t>
  </si>
  <si>
    <t>أحمد -حسام</t>
  </si>
  <si>
    <t>2ecac5c0b35b4c70aaa68f98e5fb7168</t>
  </si>
  <si>
    <t>حسن ابراهيم خطاب</t>
  </si>
  <si>
    <t>حسام العبد الله.     براء نبعه</t>
  </si>
  <si>
    <t>f5802870e5e34ca1907f2346117e589a</t>
  </si>
  <si>
    <t>حسين حسين دعدوع</t>
  </si>
  <si>
    <t>سراب .عبد الرزاق</t>
  </si>
  <si>
    <t>794d5f7d6fda4fa78799c93b9dc2aa4b</t>
  </si>
  <si>
    <t>ابراهيم عبدالرحمن الامين</t>
  </si>
  <si>
    <t>3c2f411083054f22b3cf0ddda7e68c6e</t>
  </si>
  <si>
    <t>فاطمه مصطفى دالي</t>
  </si>
  <si>
    <t>d6cf3ca015f0484e8403fb0772d6ab66</t>
  </si>
  <si>
    <t>فطوم محمد عيسى</t>
  </si>
  <si>
    <t>39b1c8c54f0244b5b1ac7b1654263c49</t>
  </si>
  <si>
    <t>مريم احمد قرمو</t>
  </si>
  <si>
    <t>e43be44e8ca847b0aa2c25af5e1c74c5</t>
  </si>
  <si>
    <t>علي سعيد دالي</t>
  </si>
  <si>
    <t>هشام - نور</t>
  </si>
  <si>
    <t>3ffc28f8c19a4d42baa51a0be9790f68</t>
  </si>
  <si>
    <t>منيف مصطفى دعدوع</t>
  </si>
  <si>
    <t>3a4b59526ff149bd815366bfd7a435e8</t>
  </si>
  <si>
    <t>زهره مصطفى بسوته</t>
  </si>
  <si>
    <t>Boz Ghaz</t>
  </si>
  <si>
    <t>عارف قرمو</t>
  </si>
  <si>
    <t>9df67b0b1ce34e6d8cd909f04808abfe</t>
  </si>
  <si>
    <t>محمد عبد الهادي زوعه</t>
  </si>
  <si>
    <t>حسام عبدلله .طه السعيد</t>
  </si>
  <si>
    <t>1304016126184102a4492876f48970c5</t>
  </si>
  <si>
    <t>عبد الله احمد علي</t>
  </si>
  <si>
    <t>حسام عبد لله .طه السعيد</t>
  </si>
  <si>
    <t>809beffef82648a8831d6a9d337e8174</t>
  </si>
  <si>
    <t>محمود فاضل الفاضل</t>
  </si>
  <si>
    <t>99d4a78b09f3465387ac6ade42b3a8a5</t>
  </si>
  <si>
    <t>امين محمد الحامض</t>
  </si>
  <si>
    <t>احمد ارمنازي</t>
  </si>
  <si>
    <t>8bfd82a97b7c422588b201ea93a12986</t>
  </si>
  <si>
    <t>وحيده يحيى الزوعه</t>
  </si>
  <si>
    <t>حسام .طه</t>
  </si>
  <si>
    <t>22511d54e1964c8c92a20bd0cc305064</t>
  </si>
  <si>
    <t>براءه سمير عماش</t>
  </si>
  <si>
    <t>حسام عبد لله .طه ااسعيد</t>
  </si>
  <si>
    <t>2d56e885d7674a7a9464756eb6213928</t>
  </si>
  <si>
    <t>عبد الحي مصطفى الخليل</t>
  </si>
  <si>
    <t>ريم طالب</t>
  </si>
  <si>
    <t>e4dd3c554bcb4293a1122508ed74d23f</t>
  </si>
  <si>
    <t>عارف رمضان زوعه</t>
  </si>
  <si>
    <t>fcded66ccb9447e387e945f768500782</t>
  </si>
  <si>
    <t>جمول مولود الحسن</t>
  </si>
  <si>
    <t>95576fa21ba147d781eba388e71613e4</t>
  </si>
  <si>
    <t>عبد القادر جميل حاج احمد</t>
  </si>
  <si>
    <t>عمر ..... سراب</t>
  </si>
  <si>
    <t>5642ed7f019a40a48ca86bd2ca2ab0b3</t>
  </si>
  <si>
    <t>معاز خليل النجار</t>
  </si>
  <si>
    <t>92b41310486e41158a8335ab61c97184</t>
  </si>
  <si>
    <t>راتب محمد الحامض</t>
  </si>
  <si>
    <t>احمدارمنازي</t>
  </si>
  <si>
    <t>f0f177f1417a44f08e520ac0ee8b9785</t>
  </si>
  <si>
    <t>احمد مصطفى المحمود</t>
  </si>
  <si>
    <t>f8153c5fa75e412aa828da61d026b409</t>
  </si>
  <si>
    <t>راضي منصور الحمدي</t>
  </si>
  <si>
    <t>0123fab054e640feb3b2e1bf4339e75d</t>
  </si>
  <si>
    <t>احمد يسوف غنوم</t>
  </si>
  <si>
    <t>حسام عبد لله ..طه السعيد</t>
  </si>
  <si>
    <t>289543e5b5a54433b729acfcf3e22b43</t>
  </si>
  <si>
    <t>مصطفى عبسي العبس</t>
  </si>
  <si>
    <t>f0c49b83181245279ac8315b4d01b867</t>
  </si>
  <si>
    <t>احمد محمد الخطاب</t>
  </si>
  <si>
    <t>2cb00470d2b04bcc87fecf9dfbd754f5</t>
  </si>
  <si>
    <t>امل جميل عارف</t>
  </si>
  <si>
    <t>احمد أرمنازي</t>
  </si>
  <si>
    <t>e6a3c4265fa94507b6127c2b1ccce7f4</t>
  </si>
  <si>
    <t>سليم اسعد نخله</t>
  </si>
  <si>
    <t>ريم طالب . احمد ارمنازي</t>
  </si>
  <si>
    <t>7f2002f887ca41439bbd0d4a8a1321ad</t>
  </si>
  <si>
    <t>محمد محمود حاج احمد</t>
  </si>
  <si>
    <t>عمر ......سراب</t>
  </si>
  <si>
    <t>a4631f610f02460b95bd743401428676</t>
  </si>
  <si>
    <t>ابراهيم احمد مجو</t>
  </si>
  <si>
    <t>6774b38ce0d24b6c9dbdd2d89be82c5a</t>
  </si>
  <si>
    <t>خالد عمر اليوسف</t>
  </si>
  <si>
    <t>1bcf76ffb99f46eab91011cd0f49dbdb</t>
  </si>
  <si>
    <t>احمد عز الدين محمد نور الدين البكري</t>
  </si>
  <si>
    <t>15f8bfd5bea04d27ba0ae8bef808abea</t>
  </si>
  <si>
    <t>محمد حوران العلي</t>
  </si>
  <si>
    <t>57bc57668d4a4c99ad797851b95bca9c</t>
  </si>
  <si>
    <t>عدنان حسين الحسين</t>
  </si>
  <si>
    <t>عمر ...... سراب</t>
  </si>
  <si>
    <t>39cdd8ba510b488f95fa44980d898025</t>
  </si>
  <si>
    <t>يوسف محمد الجمعه</t>
  </si>
  <si>
    <t>f372390fd9e5453daaecadd404b7369c</t>
  </si>
  <si>
    <t>نصر الدين ملاش الجاسم</t>
  </si>
  <si>
    <t>f06490d61e87475daaef350ea6d037d2</t>
  </si>
  <si>
    <t>محمد مصطفى بسوته</t>
  </si>
  <si>
    <t>ea08d7dc1213457f8201fd9daedcbbeb</t>
  </si>
  <si>
    <t>جهاد عبد الهادي عجاج</t>
  </si>
  <si>
    <t>2dff6b2c378b40b1a8309674e1d77733</t>
  </si>
  <si>
    <t>فطوم عبدو حسين</t>
  </si>
  <si>
    <t>عبد الرزاق ريمي .سراب نا صيف</t>
  </si>
  <si>
    <t>e7cf7a2f08b14071adf5733146fc9b23</t>
  </si>
  <si>
    <t>محمد حسين بسوته</t>
  </si>
  <si>
    <t>ea6155f4658649c1a7445d176cb5df56</t>
  </si>
  <si>
    <t>انس جمعه عماش</t>
  </si>
  <si>
    <t>dbc34f7fcdff4351b2fbd3b61f9b4cfd</t>
  </si>
  <si>
    <t>احمد عبدو عماش</t>
  </si>
  <si>
    <t>عبد الرزاق ريمي.سراب ناصيف</t>
  </si>
  <si>
    <t>3a7560f46bcc48cea601d85ff0c269c1</t>
  </si>
  <si>
    <t>محمد محمود مصطفى</t>
  </si>
  <si>
    <t>aaeef74afd0c4834bec3bacd83ad89ea</t>
  </si>
  <si>
    <t>حسام رفعت البكري</t>
  </si>
  <si>
    <t>fda534b0dc1f48239cec04f2a83b05c1</t>
  </si>
  <si>
    <t>خديجه ايوب الاطرش</t>
  </si>
  <si>
    <t>d5f847b7ea4e48c0a1453b3358fbe53e</t>
  </si>
  <si>
    <t>منصور حبيب الحمدي</t>
  </si>
  <si>
    <t>6ead0358eaa747a6a11b4471b5417849</t>
  </si>
  <si>
    <t>نصر الدين محمد صالح حاج احمد</t>
  </si>
  <si>
    <t>c72d2a42575f402a8be2f884df99dc0f</t>
  </si>
  <si>
    <t>محمد عادل السوسي</t>
  </si>
  <si>
    <t>حسام عبدالله_طه السعيد</t>
  </si>
  <si>
    <t>57e933a1dd0c40fe9ff62d4a721958fe</t>
  </si>
  <si>
    <t>حابس احمد العمر</t>
  </si>
  <si>
    <t>552ee40fb80d4e9b96d49916277b9813</t>
  </si>
  <si>
    <t>مصطفى يوسف الخليفه</t>
  </si>
  <si>
    <t>271a15b03bdc4750862f87f125e92866</t>
  </si>
  <si>
    <t>مصطفى فياض خضر</t>
  </si>
  <si>
    <t>4b808de0db064198ba96d1c6e4b50936</t>
  </si>
  <si>
    <t>مصطفى عبد الرؤوف عجاج</t>
  </si>
  <si>
    <t>80fa6e6b492b4bdb879d75ef45dfece0</t>
  </si>
  <si>
    <t>مريم مصطفى المصطفى</t>
  </si>
  <si>
    <t>عمر ....  سراب</t>
  </si>
  <si>
    <t>5f6170b314d84862b4a599b6bf9f5eaa</t>
  </si>
  <si>
    <t>مصطفى درويش بطش</t>
  </si>
  <si>
    <t>d0a7a58f9b0b4cd8935f26cc41f6ccec</t>
  </si>
  <si>
    <t>احمد خلاوي الجالي</t>
  </si>
  <si>
    <t>d61a0416b86b4cd0a972252118bbe326</t>
  </si>
  <si>
    <t>هيثم محمد عدوان دبلان</t>
  </si>
  <si>
    <t>a094b798be3348e2b6c6072d56301e7d</t>
  </si>
  <si>
    <t>محمود عبد القادر الصالح</t>
  </si>
  <si>
    <t>حسام العبدلله .طه السعيد</t>
  </si>
  <si>
    <t>15e828ca594a405da314631953748466</t>
  </si>
  <si>
    <t>احمد محمد المواس الزريف</t>
  </si>
  <si>
    <t>a70982021ff5405cade06879534117a6</t>
  </si>
  <si>
    <t>زكريا محمود الدغيم</t>
  </si>
  <si>
    <t>087f6325797344c6ac875d755b09fa85</t>
  </si>
  <si>
    <t>كمال احمد حاج احمد</t>
  </si>
  <si>
    <t>25381985515e4569a1f8cdb891561aa1</t>
  </si>
  <si>
    <t>مياده كمال قيلنجي</t>
  </si>
  <si>
    <t>31ac767fbd3b4d9fa9b1090731700ac2</t>
  </si>
  <si>
    <t>صالح رمضان خضر</t>
  </si>
  <si>
    <t>ريم طالب . أحمد ارمنازي</t>
  </si>
  <si>
    <t>439acad24e7d4db18e98c396f195172e</t>
  </si>
  <si>
    <t>عمريه ابراهيم عماش</t>
  </si>
  <si>
    <t>eb0e34bb12d24a0180e213cef2762cc6</t>
  </si>
  <si>
    <t>عبد المجيد محمد زوعه</t>
  </si>
  <si>
    <t>b2278836bad440f8b31ffe2d20b12c17</t>
  </si>
  <si>
    <t>جمعه محمد حوريه</t>
  </si>
  <si>
    <t>7c2c7032939249038efabd61e6d94cd8</t>
  </si>
  <si>
    <t>عمر احمد المصطفى</t>
  </si>
  <si>
    <t>عبد الرزاق ريمي.سراب نا صيف</t>
  </si>
  <si>
    <t>f9f80ffa272747eab567a02703cded6d</t>
  </si>
  <si>
    <t>نبيله احمد زوعه</t>
  </si>
  <si>
    <t>5137298f120e4d7bac4d4d89aa4bccea</t>
  </si>
  <si>
    <t>نظيره مصطو عماش</t>
  </si>
  <si>
    <t>هشام +ابراهيم</t>
  </si>
  <si>
    <t>f8d5bdc9418d4b39a8c20f8851d7f913</t>
  </si>
  <si>
    <t>فطوم فاضل زوعه</t>
  </si>
  <si>
    <t>هشام + ابراهيم</t>
  </si>
  <si>
    <t>d4e7307321434fb8b861d71b6a73fde4</t>
  </si>
  <si>
    <t>بديعه راجي قيلنجي</t>
  </si>
  <si>
    <t>ريم .احمد ارمنازي</t>
  </si>
  <si>
    <t>0c5744358b5b4b309dc469c882cc0497</t>
  </si>
  <si>
    <t>مجيده كمال حاج احمد</t>
  </si>
  <si>
    <t>2efb7f6236d44e3fa2c18a8d51113e5c</t>
  </si>
  <si>
    <t>فيروز مصطفى بسوته</t>
  </si>
  <si>
    <t>5734657635c1488ba122572339e8a6be</t>
  </si>
  <si>
    <t>محمد جميل حاج احمد</t>
  </si>
  <si>
    <t>344fe34ce77b4df284146c378dbe5c0c</t>
  </si>
  <si>
    <t>لميه عبدو خضر</t>
  </si>
  <si>
    <t>b3dae56f9b8a4608ac595556ae470f08</t>
  </si>
  <si>
    <t>خالد محمد جمعه الحلاق</t>
  </si>
  <si>
    <t>a638ff17b07649db86542be5bcce8232</t>
  </si>
  <si>
    <t>محمد عبدو حاج احمد</t>
  </si>
  <si>
    <t>09d405e00bbf46a9aed3ece4a9907869</t>
  </si>
  <si>
    <t>نواف حسون الابراهيم</t>
  </si>
  <si>
    <t>26cdb0a0ac934a6680af7e41ab83aef7</t>
  </si>
  <si>
    <t>عبد الحسيب عبدو الطه</t>
  </si>
  <si>
    <t>340a8c3753764cea871723321bbf2fcb</t>
  </si>
  <si>
    <t>يوسف عبد المجيد زوعه</t>
  </si>
  <si>
    <t>ريم . احمد ارمنازي</t>
  </si>
  <si>
    <t>37bba555d7b24b6fbfa1c1f61b0e5aa3</t>
  </si>
  <si>
    <t>محمد ديب سعيد</t>
  </si>
  <si>
    <t>Htan</t>
  </si>
  <si>
    <t>1b6aa2eb65f5498aacefbf0aed73bd60</t>
  </si>
  <si>
    <t>هدى درويش درويش</t>
  </si>
  <si>
    <t>9966142838b84ac481a951544d06bfa7</t>
  </si>
  <si>
    <t>هايل فايز طفران</t>
  </si>
  <si>
    <t>سراب-احمد</t>
  </si>
  <si>
    <t>8c4a4f6bd0164c72b51b342c719255b1</t>
  </si>
  <si>
    <t>كوثر احمد عمران</t>
  </si>
  <si>
    <t>نور وعبدالهادي</t>
  </si>
  <si>
    <t>4abb181151204ace8db23748e23b0de8</t>
  </si>
  <si>
    <t>ماهر عبد الكريم قطينه</t>
  </si>
  <si>
    <t>f419df2b3c1d4f6d8a92ee589ac080cc</t>
  </si>
  <si>
    <t>فيصل علي عبيد</t>
  </si>
  <si>
    <t>محمد غضب ...سراب</t>
  </si>
  <si>
    <t>bb08de11da11405787f0b6aa7d04c86d</t>
  </si>
  <si>
    <t>منى عبد الرحمن عبود</t>
  </si>
  <si>
    <t>هشام- ابراهيم</t>
  </si>
  <si>
    <t>5eabaf53aaa54d72b38fb46e26594cf4</t>
  </si>
  <si>
    <t>ابراهيم محمد ضبعان</t>
  </si>
  <si>
    <t>هشام+ احمد</t>
  </si>
  <si>
    <t>d0899a833282473ca6f14cadf2515f73</t>
  </si>
  <si>
    <t>فاطمه احمد يوسف</t>
  </si>
  <si>
    <t>بشار فرنجاري ..مهند حديد</t>
  </si>
  <si>
    <t>e7a2456e9a9d4893a19dbfb7f027fee6</t>
  </si>
  <si>
    <t>ابراهيم حسن اليوسف</t>
  </si>
  <si>
    <t>هشام - إبراهيم</t>
  </si>
  <si>
    <t>5630fb3ed05b4df1adb533e29559e5c1</t>
  </si>
  <si>
    <t>احمد محمد رعدون</t>
  </si>
  <si>
    <t>بشار فرنجاري ...مهند حديد</t>
  </si>
  <si>
    <t>049e92fb39974c3c9199a6d32720bf21</t>
  </si>
  <si>
    <t>عبد الحكيم احمد مصطفى</t>
  </si>
  <si>
    <t>سراب .احمد</t>
  </si>
  <si>
    <t>99a82f6d8a9c4dd8a7490463146aac01</t>
  </si>
  <si>
    <t>اسامه عبد الرحيم الشيخ محمد</t>
  </si>
  <si>
    <t>حسام العبدالله_مهند حديد</t>
  </si>
  <si>
    <t>b71cda2e80e44fa49777a6b3549d5c71</t>
  </si>
  <si>
    <t>اميره محمد الحسين</t>
  </si>
  <si>
    <t>سراب ناصيف_أحمد غندور</t>
  </si>
  <si>
    <t>be9dae847b1b4081bc44e7f1202d093e</t>
  </si>
  <si>
    <t>عبد السلام محمد ضبعان</t>
  </si>
  <si>
    <t>هشام - ابراهيم</t>
  </si>
  <si>
    <t>4d36ca81ef9348ce8d0161edd8b5b004</t>
  </si>
  <si>
    <t>اسامه احمد الضبعان</t>
  </si>
  <si>
    <t>حسام عبدلله .مهند حديد</t>
  </si>
  <si>
    <t>8d2e2468ffb346a787212865f1d9d54f</t>
  </si>
  <si>
    <t>مهند فايز عرار</t>
  </si>
  <si>
    <t>f81c960c531d48bbb3d8c00bb6441f76</t>
  </si>
  <si>
    <t>علي عبد الرحمن جوهر</t>
  </si>
  <si>
    <t>aca8c3a40ad5496e920c38f685939f00</t>
  </si>
  <si>
    <t>ايمن محمد ناجي المصطفى</t>
  </si>
  <si>
    <t>c2fbb10b2fa94f449a3cb1871e6dd840</t>
  </si>
  <si>
    <t>رياض عبد العزيز الضبعان</t>
  </si>
  <si>
    <t>ac77ac6f1d084c50984e3816ce5ab730</t>
  </si>
  <si>
    <t>قدور عبد الكريم القدور</t>
  </si>
  <si>
    <t>31fa3ef5e48c42269986b6672ca103f4</t>
  </si>
  <si>
    <t>ناصر محمد علي جلل</t>
  </si>
  <si>
    <t>bce78eaef3c642558c59621f3da0fbee</t>
  </si>
  <si>
    <t>بتول محمد دبوس</t>
  </si>
  <si>
    <t>4a319f254e814b78a20d46cbb61a594e</t>
  </si>
  <si>
    <t>سليمه عبد السلام عبد الرحيم</t>
  </si>
  <si>
    <t>هشام + احمد</t>
  </si>
  <si>
    <t>508fb347fc3748c18724278c400ef16d</t>
  </si>
  <si>
    <t>مريم عمر شيخ صالح</t>
  </si>
  <si>
    <t>سراب -احمد</t>
  </si>
  <si>
    <t>5b6197e2a14b4fbc8fde931cddb03bf5</t>
  </si>
  <si>
    <t>لطفيه محمد عبد الحي</t>
  </si>
  <si>
    <t>78d20ede993b438ea3cab25cc0b3fa94</t>
  </si>
  <si>
    <t>محمود موفق جلب</t>
  </si>
  <si>
    <t>b5833d59ba3e41ddb61545f87aac2a16</t>
  </si>
  <si>
    <t>حسين علي الفريج</t>
  </si>
  <si>
    <t>e39762c4df904e2187c4f705bad3e18c</t>
  </si>
  <si>
    <t>مريم خيرو دبوس</t>
  </si>
  <si>
    <t>5ba0cf21be8f42b8b0c0fcceeeb26725</t>
  </si>
  <si>
    <t>جميل حسن حماش</t>
  </si>
  <si>
    <t>حسام العبدلله .مهند حديد</t>
  </si>
  <si>
    <t>75d2b61cf6bf4fb29e71f58388f37605</t>
  </si>
  <si>
    <t>حسون ديب سعيد</t>
  </si>
  <si>
    <t>48939d114ab14d1fb59196c442dd9ce0</t>
  </si>
  <si>
    <t>ابراهيم محمد الصطوف</t>
  </si>
  <si>
    <t xml:space="preserve">Koknaya </t>
  </si>
  <si>
    <t>b65b296bfeea4dfc8aa270db1904e909</t>
  </si>
  <si>
    <t>امينة محمود الصياح</t>
  </si>
  <si>
    <t>e7f051ae965b467fb5330cbd203a4675</t>
  </si>
  <si>
    <t>خدوج حسن السبيع</t>
  </si>
  <si>
    <t>1120a2da24674ad7bbf30cbc30403439</t>
  </si>
  <si>
    <t>عبدالله محمود الحسين</t>
  </si>
  <si>
    <t>214b73e901134967beea2f9106ff8b82</t>
  </si>
  <si>
    <t>محمد شعبان كمانات</t>
  </si>
  <si>
    <t>be1c1b0aef3d494a9a1f3647c7374499</t>
  </si>
  <si>
    <t>محمود دياب رالحسين</t>
  </si>
  <si>
    <t>c99fbb24322440938ab7b645fc42c86b</t>
  </si>
  <si>
    <t>نبيه رشيد السبيع</t>
  </si>
  <si>
    <t>4d385cd7656544b0904a2a8e0f7d6c7e</t>
  </si>
  <si>
    <t>احمد جاسم الواوي</t>
  </si>
  <si>
    <t>d6faa0d470294aba83dd32f1301399c2</t>
  </si>
  <si>
    <t>احمد عبد الجليل الاخرس</t>
  </si>
  <si>
    <t>b080c24b59fb4c5691cea4ceed4eedc8</t>
  </si>
  <si>
    <t>أحمد ناصر السبيع</t>
  </si>
  <si>
    <t>e68fb1e9c9ab41bb81eb15ac3b0e476d</t>
  </si>
  <si>
    <t>حسين احمد حشاش</t>
  </si>
  <si>
    <t>مهند حديد_بشار فرنجاري</t>
  </si>
  <si>
    <t>9c029a7faaad4bed9275c7ccd56e5f9b</t>
  </si>
  <si>
    <t>خالد محمد العابد</t>
  </si>
  <si>
    <t>حسام عبد لله ...براء نبعة</t>
  </si>
  <si>
    <t>f3d995ce27ea496580ecc78c953279ad</t>
  </si>
  <si>
    <t>رائد كامل الطالب</t>
  </si>
  <si>
    <t>7c578e0ee92b4774af11c6b6d1c3de7c</t>
  </si>
  <si>
    <t>زكيه محمد خطيب</t>
  </si>
  <si>
    <t>ae1fdf248d3f482088d968126eb162ce</t>
  </si>
  <si>
    <t>سامر نزهات عبد الغني</t>
  </si>
  <si>
    <t>حسام العبد الله.   براء نبعه</t>
  </si>
  <si>
    <t>a865bfae7e594f3a8291095fffe3d73b</t>
  </si>
  <si>
    <t>ساهر صبحي الابراهيم</t>
  </si>
  <si>
    <t>محمد غضب ... سراب</t>
  </si>
  <si>
    <t>cd78314a081d4ba8a321db8e8ede3f90</t>
  </si>
  <si>
    <t>سمية طاهر جوهر</t>
  </si>
  <si>
    <t>5a9ee571c7bc433aa8dee8332a879e7f</t>
  </si>
  <si>
    <t>عبد الرحمن كامل الطالب</t>
  </si>
  <si>
    <t>b2994001eee24784bcc4af49318b38f8</t>
  </si>
  <si>
    <t>عبد الغفور محمد ديب بركات</t>
  </si>
  <si>
    <t>بشار فرنجاري.مهند حديد</t>
  </si>
  <si>
    <t>7681148612834410b71c4ca4a40909d0</t>
  </si>
  <si>
    <t>عبد الكريم حسين الحمدان</t>
  </si>
  <si>
    <t>حسام عبدلله ..براء نبعة</t>
  </si>
  <si>
    <t>3f2d2d1627c3490186f82993c59a4599</t>
  </si>
  <si>
    <t>عبد الله عمر الاحمد</t>
  </si>
  <si>
    <t>حسام عبدلله ...براء نبعة</t>
  </si>
  <si>
    <t>a275b874b1724b92a5874df8f84f20f8</t>
  </si>
  <si>
    <t>علي محمد السطوف</t>
  </si>
  <si>
    <t>4fca2384f7ae4fc9ba361fb499843b2a</t>
  </si>
  <si>
    <t>فاطمة منصور سبيع</t>
  </si>
  <si>
    <t>مهندحديد_بشار فرنجاري</t>
  </si>
  <si>
    <t>cd3b384e26cc47e698a79953716068b3</t>
  </si>
  <si>
    <t>فايز شرف الدين شرف الدين</t>
  </si>
  <si>
    <t>حسام عبدالله_براء نبعه</t>
  </si>
  <si>
    <t>f4fc32025b9d426aa0fa3b39d48d693a</t>
  </si>
  <si>
    <t>مالك صالح سبيع</t>
  </si>
  <si>
    <t>c209a1e34da34652b92fc76468100578</t>
  </si>
  <si>
    <t>محمد احمد السيد</t>
  </si>
  <si>
    <t>بشار فرنجاري...مهند حديد</t>
  </si>
  <si>
    <t>6c7004cf4de040d5aff55476f32ea0a9</t>
  </si>
  <si>
    <t>محمد ثابت الدالاتي</t>
  </si>
  <si>
    <t>4f893d48a07345c6b3eb1e12d2403da3</t>
  </si>
  <si>
    <t>محمد دياب الحسين</t>
  </si>
  <si>
    <t>fdfbb27db0f14ead9288e0edacf7800f</t>
  </si>
  <si>
    <t>محمود جمعه احمد الحجي</t>
  </si>
  <si>
    <t>حسام عبدالله _براء نبعه</t>
  </si>
  <si>
    <t>6fe58b9954f44f1e93fd07d837bd7a93</t>
  </si>
  <si>
    <t>محمود علي بريكي</t>
  </si>
  <si>
    <t>19c8233ebce84e4d9b731fdb3a958b83</t>
  </si>
  <si>
    <t>مصطفى محمود سبيع</t>
  </si>
  <si>
    <t>بشار فرنجاري..مهند حديد</t>
  </si>
  <si>
    <t>d990e46676454268bebd6122c9e0ccfe</t>
  </si>
  <si>
    <t>منال سليمان السبيع</t>
  </si>
  <si>
    <t>8d3e018769aa4f7082504945145d700e</t>
  </si>
  <si>
    <t>منصور أحمد سبيع</t>
  </si>
  <si>
    <t>بشار فرنجاري....مهند حديد</t>
  </si>
  <si>
    <t>2330b23731c5494583120cd6667dc115</t>
  </si>
  <si>
    <t>ناصر عبد الواحد سبيع</t>
  </si>
  <si>
    <t>محمدغضب ...سراب</t>
  </si>
  <si>
    <t>142f33366f0142cbb41d5443bbb0f448</t>
  </si>
  <si>
    <t>نديم رشيد السبيع</t>
  </si>
  <si>
    <t>43d0e6f7fad748edb1359a4d2ae8962d</t>
  </si>
  <si>
    <t>هناء أحمد سبيع</t>
  </si>
  <si>
    <t>حسام عبدلله...براء نبعة</t>
  </si>
  <si>
    <t>ce74323dcad644649b37ec9ac3be9639</t>
  </si>
  <si>
    <t>محمد عبد القادر السيد</t>
  </si>
  <si>
    <t>283fd3ba989e4a3f925c89ce5349c3dd</t>
  </si>
  <si>
    <t>ياسمين عبد الرزاق خرفان</t>
  </si>
  <si>
    <t>b924841e01a742c884215bc7891622ce</t>
  </si>
  <si>
    <t>نادر عبد الواحد سبيع</t>
  </si>
  <si>
    <t>محمدغضب ... سراب</t>
  </si>
  <si>
    <t>540769fc4cf546d4aa749c43335ad5ed</t>
  </si>
  <si>
    <t>كمال خميس ناصر</t>
  </si>
  <si>
    <t>شادي - ريم</t>
  </si>
  <si>
    <t>46ceb602aea4434fbd2cd30fb1f3af30</t>
  </si>
  <si>
    <t>هشام جمعة كبتول</t>
  </si>
  <si>
    <t>65e1650a8dad460abab4702f0624473c</t>
  </si>
  <si>
    <t>طلال صبحي ناصر</t>
  </si>
  <si>
    <t>0b292b9cee1c487e9b12a36ac3feb05b</t>
  </si>
  <si>
    <t>زهير احمد معيري</t>
  </si>
  <si>
    <t>d9200b85bc9941b19426edea772176ae</t>
  </si>
  <si>
    <t>احمد زكي شحود</t>
  </si>
  <si>
    <t>bbb522ade1f944f0a41d00427aaa0be1</t>
  </si>
  <si>
    <t>امجد صالح الاسماعيل</t>
  </si>
  <si>
    <t>e21f12353cf548e69d1561be9eb32163</t>
  </si>
  <si>
    <t>طراد يوسف عبود</t>
  </si>
  <si>
    <t>هشام-عبد الرزاق</t>
  </si>
  <si>
    <t>a36e5c0bf1bd4a4986cb9fb91e239f59</t>
  </si>
  <si>
    <t>مصطفى محمود العلي</t>
  </si>
  <si>
    <t>f2b6d54d23fb4f5c8ddd576d6163aa21</t>
  </si>
  <si>
    <t>محمد جمعه عبد الكريم زمار</t>
  </si>
  <si>
    <t>هشام وعبد الرزاق</t>
  </si>
  <si>
    <t>05af67fdd3bd4c0d9962a720957c7cc6</t>
  </si>
  <si>
    <t>كامل محمد الاعرج</t>
  </si>
  <si>
    <t>300e960d66eb4c0891ce207b592f162b</t>
  </si>
  <si>
    <t>مصطفى محمد الرزوق</t>
  </si>
  <si>
    <t>هشام الخالد -عبد الرزاق الريمي</t>
  </si>
  <si>
    <t>05326e535188450ba2ccc2c084d8e96c</t>
  </si>
  <si>
    <t>احمد خالد الجرك</t>
  </si>
  <si>
    <t>هشام و عبد الرزاق</t>
  </si>
  <si>
    <t>a53eb396414447f2a57ac987dc3187e6</t>
  </si>
  <si>
    <t>صبحي سليم ناصر</t>
  </si>
  <si>
    <t>6589fdfa44ea4ec3afb3b47c079dfd21</t>
  </si>
  <si>
    <t>عبد الكريم خلف العبود</t>
  </si>
  <si>
    <t>95cb3ba3cce64e36994555518099aa03</t>
  </si>
  <si>
    <t>خالد احمد شيخ محمد</t>
  </si>
  <si>
    <t>هشام و نور</t>
  </si>
  <si>
    <t>a6c0752fb66e45278204e84266b8b676</t>
  </si>
  <si>
    <t>وفاء جمال ناصر</t>
  </si>
  <si>
    <t>هشام -عبد الرزاق</t>
  </si>
  <si>
    <t>6f778d4c94d1439ab85b43b6e51c9c13</t>
  </si>
  <si>
    <t>محمد حسن ناصر</t>
  </si>
  <si>
    <t>535257ef816a4a9898add89ae25cda97</t>
  </si>
  <si>
    <t>محمد صايل احمد حماميش</t>
  </si>
  <si>
    <t>89680d796a3a48f0bfd0f9ccf0261129</t>
  </si>
  <si>
    <t>زهرة زكي خمو</t>
  </si>
  <si>
    <t>ريم و شادي</t>
  </si>
  <si>
    <t>0a3605404c1641a5a35633c0162a5065</t>
  </si>
  <si>
    <t>احمد علي الهليل</t>
  </si>
  <si>
    <t>58f5463dc35b47a1be6b35ea4aa74089</t>
  </si>
  <si>
    <t>محمود عدنان حسون</t>
  </si>
  <si>
    <t>b594cfb7550546b38d88a9f4db2afb05</t>
  </si>
  <si>
    <t>عبد المعين فواز الابراهيم</t>
  </si>
  <si>
    <t>هشام الخالد- عبد الرزاق الريمي</t>
  </si>
  <si>
    <t>7eb3878c450046aeacc3899a30df4cfa</t>
  </si>
  <si>
    <t>رمضان محمد ابراهيم</t>
  </si>
  <si>
    <t>سراب ... عمر</t>
  </si>
  <si>
    <t>7885eb11186048a189c1615801a3e2d3</t>
  </si>
  <si>
    <t>عمار نوري عثمان</t>
  </si>
  <si>
    <t>897b4d953c8142f4a8599ca28854e041</t>
  </si>
  <si>
    <t>جمعه عبد القادر صالح</t>
  </si>
  <si>
    <t>سراب .. عمر</t>
  </si>
  <si>
    <t>01a63bec9b9a4e1f82f2458f3765d8ea</t>
  </si>
  <si>
    <t>مروان رجب عبد الحي</t>
  </si>
  <si>
    <t>73265c612c884f9b853dfd78226eb1a5</t>
  </si>
  <si>
    <t>احمد محمد الفارس</t>
  </si>
  <si>
    <t>a59c1b78efd146d086c444cb56ecfa1c</t>
  </si>
  <si>
    <t>ابراهيم عبد الوهاب حاج فارس</t>
  </si>
  <si>
    <t>f0aeae3c792f47da84a00cf21b4fa568</t>
  </si>
  <si>
    <t>انس خالد رحمون</t>
  </si>
  <si>
    <t>هشام-ابراهيم</t>
  </si>
  <si>
    <t>8d8a77780e5c4f81bb4ebcc97112dfb7</t>
  </si>
  <si>
    <t>عبد القادر عارف صالح</t>
  </si>
  <si>
    <t>698e571cb3bf4ba7a82851a065c0293f</t>
  </si>
  <si>
    <t>زهير عبد القادر ابراهيم</t>
  </si>
  <si>
    <t>59c0718f0c62454cae71a003357f3fe8</t>
  </si>
  <si>
    <t>عدنان احمد الحبيب</t>
  </si>
  <si>
    <t>cad49863db6f415faed265725af57c7a</t>
  </si>
  <si>
    <t>علي مصطفى حاج حسين</t>
  </si>
  <si>
    <t>c44be3861dd54fb3a9bf785b21758301</t>
  </si>
  <si>
    <t>ملك محمد خورشيد</t>
  </si>
  <si>
    <t>bbe3d39582b8447a86ca511da9540b60</t>
  </si>
  <si>
    <t>غاده محمد عطا خورشيد</t>
  </si>
  <si>
    <t>8d0f2ebc0a99476dbba4742f7eb6165b</t>
  </si>
  <si>
    <t>محمد عطا عبد السلام خورشيد</t>
  </si>
  <si>
    <t>0d20e8e2d6d54f80b261635202464d8e</t>
  </si>
  <si>
    <t>جهاد ابراهيم العثمان</t>
  </si>
  <si>
    <t>هشام -ابراهيم</t>
  </si>
  <si>
    <t>236d6ae5839842a9bda009d80cd2aa59</t>
  </si>
  <si>
    <t>منى خالد شرهان</t>
  </si>
  <si>
    <t>462b7ca19bed4b578574e0bb9615019a</t>
  </si>
  <si>
    <t>جميل احمد عبد الحي</t>
  </si>
  <si>
    <t>a13375f139a74ef1b509c0be89deb453</t>
  </si>
  <si>
    <t>محمد ملاش الجاسم</t>
  </si>
  <si>
    <t>99a69a3182f24ee599acf07ed541c864</t>
  </si>
  <si>
    <t>ميسر علي المحمد الهليل</t>
  </si>
  <si>
    <t>سراب ناصيف و سامر منصور</t>
  </si>
  <si>
    <t>70d8edbee4d14496bf6c080c52ce24ac</t>
  </si>
  <si>
    <t>نوري ابراهيم عثمان</t>
  </si>
  <si>
    <t>d6cdd6fa1621429d98defecde3ca780b</t>
  </si>
  <si>
    <t>يوسف خالد السفراني</t>
  </si>
  <si>
    <t>492e94990c834674a0bd8a2960f93622</t>
  </si>
  <si>
    <t>صالح محمد فارس</t>
  </si>
  <si>
    <t>12567fdb81864e44843ef4055deafe8f</t>
  </si>
  <si>
    <t>حمدو اسعد العثمان</t>
  </si>
  <si>
    <t>26e69375443d41e7bdce94b1dd709285</t>
  </si>
  <si>
    <t>خالد محمد الجشعم الشمري</t>
  </si>
  <si>
    <t>57b7e2f2c71f423ab3c9379b58e9d265</t>
  </si>
  <si>
    <t>يحيى ملاش الجاسم</t>
  </si>
  <si>
    <t>a01fc250036d4937bf8b7974fb2a549c</t>
  </si>
  <si>
    <t>محمد حميد السليمان</t>
  </si>
  <si>
    <t>833bf80ff98e400b975f5c4cb1f498fa</t>
  </si>
  <si>
    <t>خالد احمد الشحاده</t>
  </si>
  <si>
    <t>5d86708ccb8e41ba90d4cf832d55cb6c</t>
  </si>
  <si>
    <t>ابراهيم قاسم علوش</t>
  </si>
  <si>
    <t>Sardin</t>
  </si>
  <si>
    <t>c33f563509cb4f20b20f5b9beb1a32f1</t>
  </si>
  <si>
    <t>احمد ابراهيم الدغيم</t>
  </si>
  <si>
    <t>4d76f581cfa64e59a9260694d6532551</t>
  </si>
  <si>
    <t>حسين نجيب الاطرش</t>
  </si>
  <si>
    <t>211c7feb889b4792b24305c123d94588</t>
  </si>
  <si>
    <t>محمد فرحان الجمعة</t>
  </si>
  <si>
    <t>f1f4986d272a4e37be262dad5dc487b7</t>
  </si>
  <si>
    <t>عبد المجيد رجب عقدي</t>
  </si>
  <si>
    <t>e63980b1e7ce41f892474b7b82f0b927</t>
  </si>
  <si>
    <t>محمد احمد ذكور</t>
  </si>
  <si>
    <t>4b4870cafbee4c9b86ba48f59486ff8f</t>
  </si>
  <si>
    <t>كامل جاسم النجار</t>
  </si>
  <si>
    <t>f51e92b9020246f48429160fe2ce1ca0</t>
  </si>
  <si>
    <t>محمد عبد الصمد حسين</t>
  </si>
  <si>
    <t>4fd65f1985e94e7bb0f2ccd569e5f0c8</t>
  </si>
  <si>
    <t>محمد نجيب الشيخ علي</t>
  </si>
  <si>
    <t>c37d152c2d174c389ef5d983580b8646</t>
  </si>
  <si>
    <t>محمد علي نايف المصطفى</t>
  </si>
  <si>
    <t>حسام عبدالله_براء نبعة</t>
  </si>
  <si>
    <t>396f11a2f6f640b18308807c53104500</t>
  </si>
  <si>
    <t>وطفة محمد ديب قدور</t>
  </si>
  <si>
    <t>0fb8ea2f45894ee6b89885f694ae9606</t>
  </si>
  <si>
    <t>سمر عبدالصمد حسين</t>
  </si>
  <si>
    <t>6269e1b1300d48b38b8d15b094308274</t>
  </si>
  <si>
    <t>نبيهه احمد عبد الرزاق</t>
  </si>
  <si>
    <t>b10b8a05f01c4001b0184d4bfee605c3</t>
  </si>
  <si>
    <t>محمد علي خالد المصطفى</t>
  </si>
  <si>
    <t>b32a94222c7c4961844d229b4e5481bd</t>
  </si>
  <si>
    <t>حسين فخر الدين خيرو</t>
  </si>
  <si>
    <t>0718a4e0d6ad4f14bd2e5b62621c0cb4</t>
  </si>
  <si>
    <t>رقوش امين عبد الغني</t>
  </si>
  <si>
    <t>cc2332be2b0943289f76d35d3b4ce113</t>
  </si>
  <si>
    <t>محمد نايف قرمو</t>
  </si>
  <si>
    <t>شادي دراش</t>
  </si>
  <si>
    <t>d3214601dbdb42a29bd7d1608e0cfe33</t>
  </si>
  <si>
    <t>محمد جمعه عيسى حماده</t>
  </si>
  <si>
    <t>f6c7a784546440199886ef019fa76626</t>
  </si>
  <si>
    <t>حميدة علي قرمو</t>
  </si>
  <si>
    <t>dc61c1907c464374ace6a902a9a9c015</t>
  </si>
  <si>
    <t>عبدالمغيث محمد عبدالغني</t>
  </si>
  <si>
    <t>707111bbace945de8f7d17905fe571f3</t>
  </si>
  <si>
    <t>رامية نديم حاج احمد</t>
  </si>
  <si>
    <t>219a349b517d479e99c98c9d96d398fc</t>
  </si>
  <si>
    <t>حياه عارف بذار</t>
  </si>
  <si>
    <t>de39b1de08cc4cc19bb2008317dbbff5</t>
  </si>
  <si>
    <t>محمد علي الجازي</t>
  </si>
  <si>
    <t>a539f4ab591f415d89bcfc886822ee2d</t>
  </si>
  <si>
    <t>محمد حسن ذكور</t>
  </si>
  <si>
    <t>5abfb9ba61554a66b281608c4201c496</t>
  </si>
  <si>
    <t>عادل نجيب الشيخ علي</t>
  </si>
  <si>
    <t>ac331ebc8b8447849c189375f871b1ce</t>
  </si>
  <si>
    <t>نوح محمد نايف</t>
  </si>
  <si>
    <t>867eff96c427486aae22d8b217ac9f4c</t>
  </si>
  <si>
    <t>يوسف حسن زكور</t>
  </si>
  <si>
    <t>ريم - احمد ارمنازي</t>
  </si>
  <si>
    <t>fb5f328b1f8846bdbba02d39155d42a0</t>
  </si>
  <si>
    <t>حسناء محمد رجب حسين</t>
  </si>
  <si>
    <t>163b19be735d4bdb858570bf12f89803</t>
  </si>
  <si>
    <t>محمد مصطفى حسين</t>
  </si>
  <si>
    <t>ee635cbb3e1a4945870ddb7cc8180276</t>
  </si>
  <si>
    <t>مسطو عبد الرحمن حسين</t>
  </si>
  <si>
    <t>87efe5803ab44feb8d087bcada56c2b7</t>
  </si>
  <si>
    <t>محمد احمد الجازي</t>
  </si>
  <si>
    <t>82d0bdd47b6b46e582fa3f67882db3bb</t>
  </si>
  <si>
    <t>رضيه خيرو خيرو</t>
  </si>
  <si>
    <t>c126c9a3d1a142ac8d16847cf04e6ae5</t>
  </si>
  <si>
    <t>عبد الجبار سمير شيخ عبدو</t>
  </si>
  <si>
    <t>b9c21b186bf04f33b6e57c11c57d844e</t>
  </si>
  <si>
    <t>سلطان مصطفى ناصر</t>
  </si>
  <si>
    <t>ريم .أحمد</t>
  </si>
  <si>
    <t>2d4cc85567834c56b1ee8ab30d20d751</t>
  </si>
  <si>
    <t>عيوش عطا وحيد</t>
  </si>
  <si>
    <t>6362aa317a2643e8baa74e6e94e5c9e6</t>
  </si>
  <si>
    <t>امينة محمد صفورية</t>
  </si>
  <si>
    <t>مهند حديد</t>
  </si>
  <si>
    <t>0ebd39fd4b70479788347f7a2790b080</t>
  </si>
  <si>
    <t>خديجة مصطفى كمال الغين</t>
  </si>
  <si>
    <t>866408bcad03488db72b9c563a2cf7d6</t>
  </si>
  <si>
    <t>رستم امين قره علي</t>
  </si>
  <si>
    <t>eca7b0a7be304e6fbd33d3d4c6efd832</t>
  </si>
  <si>
    <t>حسن مصطفى الحرامي</t>
  </si>
  <si>
    <t>578e328ea5ce4f569ec270fff6ec1044</t>
  </si>
  <si>
    <t>عمار زكريا السعيد</t>
  </si>
  <si>
    <t>Ghazala - Mgheidleh</t>
  </si>
  <si>
    <t>هشام+إبراهيم</t>
  </si>
  <si>
    <t>d592bd0630df4d1bba1f63534ec20c03</t>
  </si>
  <si>
    <t>حسنة طه العبيد</t>
  </si>
  <si>
    <t>shadi</t>
  </si>
  <si>
    <t>7200d1df34404bb38375fa2ea9dcb072</t>
  </si>
  <si>
    <t>ثناء محمد الشمالي</t>
  </si>
  <si>
    <t>23c028cf-b747-4377-8ec8-4cd70dd1c895</t>
  </si>
  <si>
    <t xml:space="preserve">حليمة  صالح العوض </t>
  </si>
  <si>
    <t>reem</t>
  </si>
  <si>
    <t>3252747f358d49148e0f3536c61ff6ed</t>
  </si>
  <si>
    <t>خالد عيسى محمدية</t>
  </si>
  <si>
    <t xml:space="preserve">نور </t>
  </si>
  <si>
    <t>ab8fa448d20142789c4487cce3747daf</t>
  </si>
  <si>
    <t>فطوم حمدو موسى</t>
  </si>
  <si>
    <t>عبدالهادي</t>
  </si>
  <si>
    <t>0004c840443643d195b0ef7311797b4e</t>
  </si>
  <si>
    <t>خيرية سليمان سعود</t>
  </si>
  <si>
    <t>076465b3ab3346b68cbbba8f158ba083</t>
  </si>
  <si>
    <t>فضل احمد الخالد</t>
  </si>
  <si>
    <t>7a23c6fd6556452cb14de77661fe9e8a</t>
  </si>
  <si>
    <t>حورية حسن دروبة</t>
  </si>
  <si>
    <t>Sadiyeh - Bsentiya</t>
  </si>
  <si>
    <t>2a40b488e8e94c01968ad8ab4f109ebe</t>
  </si>
  <si>
    <t>غازي يحيى الشيوخ</t>
  </si>
  <si>
    <t>8a16b027549c46158149a11ecf8f9451</t>
  </si>
  <si>
    <t>رشا حسين السالم</t>
  </si>
  <si>
    <t>916f2bca3ef448fea1f262785bb22eb1</t>
  </si>
  <si>
    <t>زكريا محمود الشيوخ</t>
  </si>
  <si>
    <t>acd8f4fe71f54e39bf854b82cb05cdf9</t>
  </si>
  <si>
    <t>مجيدة حسن دروبة</t>
  </si>
  <si>
    <t>0ba296328b4746e4ae6b67d56f5f5f59</t>
  </si>
  <si>
    <t>خديجة جمعة العبدو</t>
  </si>
  <si>
    <t>039ea068838249bb9b6eafc859feb64e</t>
  </si>
  <si>
    <t>احمد  نعسان االحلوم</t>
  </si>
  <si>
    <t>نور</t>
  </si>
  <si>
    <t>a9865f75fadc47c992634e04a36d8dbb</t>
  </si>
  <si>
    <t>علي صطام العبد</t>
  </si>
  <si>
    <t>758094f1abc5478e9aca742516a0df0b</t>
  </si>
  <si>
    <t>خاتون علي الشيخ</t>
  </si>
  <si>
    <t>fabc1c84871f4fafaf7f1949dd218ebc</t>
  </si>
  <si>
    <t>علي حسن الشيخ</t>
  </si>
  <si>
    <t>fa42da58bf0b42b58cfc6845ef37dbcf</t>
  </si>
  <si>
    <t>جيهان محمد العبدالله</t>
  </si>
  <si>
    <t>مهندحديد</t>
  </si>
  <si>
    <t>cbb0c325dc034409a176ce8062f4e3c3</t>
  </si>
  <si>
    <t>نجاح احمد ناصيف</t>
  </si>
  <si>
    <t>d72c7f1a154b40a9ae8aea466ef008f5</t>
  </si>
  <si>
    <t>عفاف مصطفى معيري</t>
  </si>
  <si>
    <t>7c099e7b5a674002a3601eea8622ce30</t>
  </si>
  <si>
    <t>محمدصالح ياسين شحود</t>
  </si>
  <si>
    <t>7a00fb57b49c40568e8a93a5dec70bb8</t>
  </si>
  <si>
    <t>احمد زكريا الاحمد</t>
  </si>
  <si>
    <t>b6caba1536e54df7bb6f665cf97de65a</t>
  </si>
  <si>
    <t>احمد محمود الشمالي</t>
  </si>
  <si>
    <t>84b8e330b69545288fcaa779167bcc28</t>
  </si>
  <si>
    <t xml:space="preserve">حسين عنر البكور </t>
  </si>
  <si>
    <t>760dfa6060c24d53a2d8cd783972cbab</t>
  </si>
  <si>
    <t>طلال محمود الشيوخ</t>
  </si>
  <si>
    <t>shadi&amp;reem</t>
  </si>
  <si>
    <t>d6bed5bd129f4858bc4b138d646c544d</t>
  </si>
  <si>
    <t>ابراهيم طلال الشيوخ</t>
  </si>
  <si>
    <t>c642e0ef185f475eb06237fa4a0d699a</t>
  </si>
  <si>
    <t>أحمد نايف الشيوخ</t>
  </si>
  <si>
    <t>67c6f5f61b4a4247915dc8ed30684816</t>
  </si>
  <si>
    <t xml:space="preserve">حسن يحيى الشيوخ </t>
  </si>
  <si>
    <t>6f42559fa9dc448abcee188035f77e3c</t>
  </si>
  <si>
    <t>يحيى علي الشيوخ</t>
  </si>
  <si>
    <t>حسام العبدالله</t>
  </si>
  <si>
    <t>4a24e62dc231499281a76f58953e71fc</t>
  </si>
  <si>
    <t>عبدالكريم حسين جدعان</t>
  </si>
  <si>
    <t>6509abd071c64c409e9e66fd1545ad2f</t>
  </si>
  <si>
    <t>احمد محمد الرحمون</t>
  </si>
  <si>
    <t>0075939630fa43d28b03ac54d5cf6ea6</t>
  </si>
  <si>
    <t>أمنة عبدالمعطي علوي</t>
  </si>
  <si>
    <t>379b835b94f945a8b93aa30d387609c4</t>
  </si>
  <si>
    <t>مرح طارق حم</t>
  </si>
  <si>
    <t>1f6886c233bb4a4489aa6ba02df4adbb</t>
  </si>
  <si>
    <t>احمد ديبو العلي</t>
  </si>
  <si>
    <t>0a3a2f71b28147d9909af507cd317068</t>
  </si>
  <si>
    <t>عبدالقادر ابراهيم قزموز</t>
  </si>
  <si>
    <t>2b4dedc3660349209fafef6ba289406c</t>
  </si>
  <si>
    <t>محمود علي العبود</t>
  </si>
  <si>
    <t>acbcea0211534e3baf4933cca7dbae66</t>
  </si>
  <si>
    <t>خلف محمد جمعة</t>
  </si>
  <si>
    <t>674028d6383140e98d14423cda028599</t>
  </si>
  <si>
    <t>عبدالقادر قاسم اصلان</t>
  </si>
  <si>
    <t>d0216b99bede4945bf9e9a6ba8b2076d</t>
  </si>
  <si>
    <t>خالد جمهر المحمد</t>
  </si>
  <si>
    <t>56890e43e982433b8dcfef8492b1a4e2</t>
  </si>
  <si>
    <t>فطوم خالد السعيد</t>
  </si>
  <si>
    <t>ae9e8fa35806432c883dc020bece9508</t>
  </si>
  <si>
    <t>عبد العزيز محمد خليل</t>
  </si>
  <si>
    <t>هشام +إبراهيم</t>
  </si>
  <si>
    <t>4ce87b9e82f347899b5974790c2a4eaa</t>
  </si>
  <si>
    <t>موفق جاسم الجاسم</t>
  </si>
  <si>
    <t>e567dec6ece04a7c838f61e1c54f9b4d</t>
  </si>
  <si>
    <t>خالد محمود ابي زيد</t>
  </si>
  <si>
    <t>95e10c93277541deaf3bada8ca93a88f</t>
  </si>
  <si>
    <t>عبد الرحمن محمد خليفة</t>
  </si>
  <si>
    <t>10732d9a6797483fb8af6f795a712e4e</t>
  </si>
  <si>
    <t>فطيم محمد دياب</t>
  </si>
  <si>
    <t>5ad3c12ae7564f7292326b2fd37029e7</t>
  </si>
  <si>
    <t>صافية جابر حمزة</t>
  </si>
  <si>
    <t>409598dd87884a72988833bc72ee0613</t>
  </si>
  <si>
    <t>لقاء بسام العمر</t>
  </si>
  <si>
    <t>196108af3b3242a7a3b6d26d372f2922</t>
  </si>
  <si>
    <t xml:space="preserve">علي جمعة خضيرو </t>
  </si>
  <si>
    <t>9f3788cee14f4cef9929b00915d46735</t>
  </si>
  <si>
    <t xml:space="preserve">علاء محمد الناصر </t>
  </si>
  <si>
    <t>763a46252011430291702d41b7b04380</t>
  </si>
  <si>
    <t>أحمد محمد اليوسف</t>
  </si>
  <si>
    <t>e33c22897ce647e480ea0f5ec6f7ce21</t>
  </si>
  <si>
    <t>مريم جمعه الحسين</t>
  </si>
  <si>
    <t>c7771d90a84242e1bce8520f9c661afa</t>
  </si>
  <si>
    <t>عبد الغفور احمد الجابر</t>
  </si>
  <si>
    <t>81326e1ece27430fadbfea82c9e9cb61</t>
  </si>
  <si>
    <t xml:space="preserve">فريدة حسين الحسين </t>
  </si>
  <si>
    <t>38faf04b4041459bb06969baa11fa72c</t>
  </si>
  <si>
    <t>امل احمد الخلف</t>
  </si>
  <si>
    <t>احمد غندور</t>
  </si>
  <si>
    <t>c84208e33923472789f4631cb70bbf64</t>
  </si>
  <si>
    <t xml:space="preserve">محمد قاسم محمود </t>
  </si>
  <si>
    <t>Ahmad&amp; Aref</t>
  </si>
  <si>
    <t>4ef05cd27bf94bdc939241f5b9ed99aa</t>
  </si>
  <si>
    <t>نور الدين حسن حاج موسى</t>
  </si>
  <si>
    <t>095dbe6e6f7b484e853fa7590670c014</t>
  </si>
  <si>
    <t>محمد محمد بدر البكري</t>
  </si>
  <si>
    <t>6b6e6fd675234c54aca1a833e3cbf145</t>
  </si>
  <si>
    <t>عدلى همام صبيح</t>
  </si>
  <si>
    <t>bcf632ef838b4da7b022619160046591</t>
  </si>
  <si>
    <t>عبدالله طاهر رمضان</t>
  </si>
  <si>
    <t>91e4620bfec1477aa635e35a1edaf9e1</t>
  </si>
  <si>
    <t>قصي موسى العثمان</t>
  </si>
  <si>
    <t>571eb6394a5048f196dd7a989124cd33</t>
  </si>
  <si>
    <t>محمد عبدالعزيز العوض</t>
  </si>
  <si>
    <t>06578329f0f6466cb6f607f51e0d367c</t>
  </si>
  <si>
    <t>شيماء يوسف قشيط</t>
  </si>
  <si>
    <t>28397bd7eb35463d8de312c0eff7ed47</t>
  </si>
  <si>
    <t>ريمة جمعة حسون</t>
  </si>
  <si>
    <t>c3a72906cbc245048d2bcd675709b59d</t>
  </si>
  <si>
    <t>دياب مصطفى حلاق</t>
  </si>
  <si>
    <t>40df6730d78d4f6c83646464518353de</t>
  </si>
  <si>
    <t>مريم عبداللطيف عبدالعزيز</t>
  </si>
  <si>
    <t>bff97c9c5ff1419eba43b19f5ff0c2b1</t>
  </si>
  <si>
    <t>خالد محمود الرحال</t>
  </si>
  <si>
    <t>ابراهيم</t>
  </si>
  <si>
    <t>b7aef19d842e46338ae2a27d203280b6</t>
  </si>
  <si>
    <t>عبد الرزاق محمود عابدين</t>
  </si>
  <si>
    <t>655293504a954d68849b0e9b4527d484</t>
  </si>
  <si>
    <t>علاء محمد جمال باشا</t>
  </si>
  <si>
    <t>1457129ed46a48218c42a67561f196a1</t>
  </si>
  <si>
    <t>إبراهيم محمد ديب سعد الدين</t>
  </si>
  <si>
    <t>46f4d6df1a054b5bac63523f8d5af44d</t>
  </si>
  <si>
    <t>عبد الله  يوسف بركات</t>
  </si>
  <si>
    <t>238c52f2123442cb9a7f789876289313</t>
  </si>
  <si>
    <t>سيف الدين فواز الباكير</t>
  </si>
  <si>
    <t>4c8e646dd66b4b4ca4afbfa35f34f25b</t>
  </si>
  <si>
    <t>عمر قدور السليمان</t>
  </si>
  <si>
    <t>29afd7f449454736be360314deede3e7</t>
  </si>
  <si>
    <t>معينة صطوف الباكير</t>
  </si>
  <si>
    <t>10f6167c2c3c4d1bac889836c6ae64d2</t>
  </si>
  <si>
    <t>سندعوض السلوم</t>
  </si>
  <si>
    <t>c5eb84de7c1342d5a1cb0b4c417b9416</t>
  </si>
  <si>
    <t>فضة يوسف الباكير</t>
  </si>
  <si>
    <t>8eb460d8374e498c85b2156e613bfb90</t>
  </si>
  <si>
    <t>باسل موفق هنداوي</t>
  </si>
  <si>
    <t>a8351f9c1a85419eb0cba3d8068b291f</t>
  </si>
  <si>
    <t>يوسف عبيد المحيميد</t>
  </si>
  <si>
    <t>7a312d76c7014b229a73ed2d2041d655</t>
  </si>
  <si>
    <t>احمد عبد المنعم محمد امين</t>
  </si>
  <si>
    <t>543f75e8a5ff488b91c446c142b44c1f</t>
  </si>
  <si>
    <t>علاء بلال الخطاب</t>
  </si>
  <si>
    <t>596ef1b5c9cf49bc8a2118b1f3066bbb</t>
  </si>
  <si>
    <t>علي عبد الرزاق السلوم</t>
  </si>
  <si>
    <t>3a46ade03b5344528503829ce92da791</t>
  </si>
  <si>
    <t xml:space="preserve">محمد عبد الرزاق نهنه </t>
  </si>
  <si>
    <t>شادي + سراب</t>
  </si>
  <si>
    <t>10169fcd137f40cbb150fe3b6b13dcc7</t>
  </si>
  <si>
    <t>فيصل موسى الباشا</t>
  </si>
  <si>
    <t>ab8a948ee2894617857c1e37ea89e030</t>
  </si>
  <si>
    <t>صالح خالد قطران</t>
  </si>
  <si>
    <t>12f50e549e014128abdec909858e00d8</t>
  </si>
  <si>
    <t>عبدالمعطي احمد المرعي</t>
  </si>
  <si>
    <t>af31ed82d4554ad79642894b4dbc8094</t>
  </si>
  <si>
    <t>معاذ احمد سويد</t>
  </si>
  <si>
    <t>e7a92709dda94c1eaa8427d1f75121a0</t>
  </si>
  <si>
    <t>حسين صبحي خربطلي</t>
  </si>
  <si>
    <t>ae3f444e52354021a2ab504ff2837a87</t>
  </si>
  <si>
    <t>عبدالله خالد الاحمد</t>
  </si>
  <si>
    <t>347d1cee28b54dc88316e79fc6fabf43</t>
  </si>
  <si>
    <t>جهيدة جمعة الحسين</t>
  </si>
  <si>
    <t>4797d1f1ce394cc3aeb4660b22474648</t>
  </si>
  <si>
    <t>يحيى فجر المرعي</t>
  </si>
  <si>
    <t>إبراهيم+هشام</t>
  </si>
  <si>
    <t>318eaf5dfeb04637af7d2131b6178340</t>
  </si>
  <si>
    <t>نزيهة خالد المرعي</t>
  </si>
  <si>
    <t>d61d23e6e2bc4ffa91157620c3499fe8</t>
  </si>
  <si>
    <t>خالد عكلة الفريج</t>
  </si>
  <si>
    <t>3bc28fb9b8ea41a5b4c3a48b3afef732</t>
  </si>
  <si>
    <t>عمارخلف الفريج</t>
  </si>
  <si>
    <t>8e486cd2a541442790a9c55099d114f7</t>
  </si>
  <si>
    <t>احمد عوض الفرج</t>
  </si>
  <si>
    <t>46fe0694703540c3beb2e9c847fa574a</t>
  </si>
  <si>
    <t>صبا محمد نادر</t>
  </si>
  <si>
    <t>b7ef815daef549eb972d3cb21be197d7</t>
  </si>
  <si>
    <t>عايد احمد الاحمد</t>
  </si>
  <si>
    <t>fd222c0c90a046999707f061e7a68e48</t>
  </si>
  <si>
    <t>بسام ديب ابو الغيث</t>
  </si>
  <si>
    <t>416c7f88c3e841ef9dfbf74033abe2cd</t>
  </si>
  <si>
    <t>عابد عبدالقادر زكرة</t>
  </si>
  <si>
    <t>3bde9bbfa2cd4729b8ee467e21eb8936</t>
  </si>
  <si>
    <t>عبسي احمد جعفر الشردوب</t>
  </si>
  <si>
    <t>971ef58e42044cf1b7a2522bf25324f9</t>
  </si>
  <si>
    <t>حسون محمود زيتون</t>
  </si>
  <si>
    <t>fc5532b6ab6f4c85ba937057b1350528</t>
  </si>
  <si>
    <t>على احمد العثمان</t>
  </si>
  <si>
    <t>45b3d56b4962411abe180a31cce4990b</t>
  </si>
  <si>
    <t>محمد محمود حلاق</t>
  </si>
  <si>
    <t xml:space="preserve"> عبدالهادي</t>
  </si>
  <si>
    <t>40678f20fd7b498f8c4bd95263827dfe</t>
  </si>
  <si>
    <t>حسين خالد حمادة</t>
  </si>
  <si>
    <t>حسام-مهند</t>
  </si>
  <si>
    <t>309fc17d078f45928ca25b37aefb82c7</t>
  </si>
  <si>
    <t>محمد خلف اليوسف</t>
  </si>
  <si>
    <t>e291a1023b114d4d91c0a6e610276d5d</t>
  </si>
  <si>
    <t>حسن محمد الغريب</t>
  </si>
  <si>
    <t>7ed24e0223aa4967b566cb6b439b69b8</t>
  </si>
  <si>
    <t>محمد عبد الرزاق الصغير</t>
  </si>
  <si>
    <t>740a314815624c0b9499472e44cdf464</t>
  </si>
  <si>
    <t>عمار مصطفى حبلوصي</t>
  </si>
  <si>
    <t>5b5e9af5fbb5476296cecfb6c7e28c95</t>
  </si>
  <si>
    <t>محمد امين ريحاني</t>
  </si>
  <si>
    <t>3ad3c68762b44dd198070dccd282e5eb</t>
  </si>
  <si>
    <t>عبد المنعم امين ريحاني</t>
  </si>
  <si>
    <t>60e3de626a0948efa5f567453159e561</t>
  </si>
  <si>
    <t>باسل سعيد ريحاني</t>
  </si>
  <si>
    <t>f2bb6d953ee0444b906af77179ffe63a</t>
  </si>
  <si>
    <t>سعيد محمد ريحاني</t>
  </si>
  <si>
    <t>1db58353fc3648ecb03c0acd7ec7be0d</t>
  </si>
  <si>
    <t>محمد نادر عبد الرحمن ريحاني</t>
  </si>
  <si>
    <t>9a55802113254d6988b3d0f4bba0b935</t>
  </si>
  <si>
    <t>مصطفى عبدو قاسم</t>
  </si>
  <si>
    <t>c0a47d65fd904459b797cd9a0e21e889</t>
  </si>
  <si>
    <t>إبراهيم احمد صطوف</t>
  </si>
  <si>
    <t>08dc26aa57ae4fc8b27ecd54014bda05</t>
  </si>
  <si>
    <t>احمد حسين الصطوف</t>
  </si>
  <si>
    <t>282670565a864243b2ddd53a2b7124d1</t>
  </si>
  <si>
    <t>فاطمة علي الناقوح</t>
  </si>
  <si>
    <t>c7f0ae8d53a34681b553b5145a923517</t>
  </si>
  <si>
    <t>حسن ناصر موسى</t>
  </si>
  <si>
    <t>ac1b5efe334d4f85bc6c6912c9cbe967</t>
  </si>
  <si>
    <t xml:space="preserve"> مصطفى غرقان العكلة</t>
  </si>
  <si>
    <t>40767c16b8b348cfb9138685d8bc5220</t>
  </si>
  <si>
    <t>رضوان احمد صطوف</t>
  </si>
  <si>
    <t>4be7f37c8e0a49379b03b4737a8f480a</t>
  </si>
  <si>
    <t>محمد فارس عليوي</t>
  </si>
  <si>
    <t>ريم-مهند</t>
  </si>
  <si>
    <t>42ce8a31668c417dbfca7d5a7dd22b13</t>
  </si>
  <si>
    <t>فاطمة صطوف الحسين</t>
  </si>
  <si>
    <t>c77206ca220e4be5848c44b03650c0ae</t>
  </si>
  <si>
    <t>فاطمة فارس عليوي</t>
  </si>
  <si>
    <t>74b158921bff48dd8bb2d011ba19c9a3</t>
  </si>
  <si>
    <t>علياء توفيق بركو</t>
  </si>
  <si>
    <t>94b9a2cbe6b0494f9c287ca3bc2daa55</t>
  </si>
  <si>
    <t>محمود حسن الديري</t>
  </si>
  <si>
    <t>98ab4ebef2ca48e383804f1306e9ece4</t>
  </si>
  <si>
    <t>علي محمد العلي</t>
  </si>
  <si>
    <t>حسام + سراب</t>
  </si>
  <si>
    <t>b6ae48470870482d9d72c4d50d2a8f72</t>
  </si>
  <si>
    <t>جمعة احمد عبدالله</t>
  </si>
  <si>
    <t>d51fb38acb9548a2a8154097cfa5348b</t>
  </si>
  <si>
    <t>محمد جمعة محمد علي</t>
  </si>
  <si>
    <t>c24a4c8484364dd19c67ac42d881d837</t>
  </si>
  <si>
    <t>اسماعيل محمد حميدي حماسية</t>
  </si>
  <si>
    <t>0cf734577a404e919380b539b7635782</t>
  </si>
  <si>
    <t>فطيم محمد حماسية</t>
  </si>
  <si>
    <t>f66eedf20f7f4798b997480d14a42790</t>
  </si>
  <si>
    <t>شمسة احمد حماسية</t>
  </si>
  <si>
    <t>1d28bf71ae6246a9b5826e5557a9f3e7</t>
  </si>
  <si>
    <t>سامر وليد حماسية</t>
  </si>
  <si>
    <t>Total</t>
  </si>
  <si>
    <t>Number of HHs</t>
  </si>
  <si>
    <t>Cost/Shelter
$</t>
  </si>
  <si>
    <t>Average =</t>
  </si>
  <si>
    <t>Median cost/HH</t>
  </si>
  <si>
    <t>`</t>
  </si>
  <si>
    <t>Average cost / HH</t>
  </si>
  <si>
    <t>Community_Name_EN</t>
  </si>
  <si>
    <t>ID</t>
  </si>
  <si>
    <t>Governorate_Pcode</t>
  </si>
  <si>
    <t>Governorate_EN</t>
  </si>
  <si>
    <t>Governorate_AR</t>
  </si>
  <si>
    <t>GovernorateID</t>
  </si>
  <si>
    <t>District_EN</t>
  </si>
  <si>
    <t>District_AR</t>
  </si>
  <si>
    <t>District_Pcode</t>
  </si>
  <si>
    <t>DistrictID</t>
  </si>
  <si>
    <t>SubDistrict_EN</t>
  </si>
  <si>
    <t>SubDistrict_AR</t>
  </si>
  <si>
    <t>SubDistrict_pcode</t>
  </si>
  <si>
    <t>SubDistrictID</t>
  </si>
  <si>
    <t>Community_Name_AR</t>
  </si>
  <si>
    <t>Com_pcode_same</t>
  </si>
  <si>
    <t>Neighborhood_EN</t>
  </si>
  <si>
    <t>Neighborhood_AR</t>
  </si>
  <si>
    <t>Latitude</t>
  </si>
  <si>
    <t>Longitude</t>
  </si>
  <si>
    <t>note2</t>
  </si>
  <si>
    <t>not3</t>
  </si>
  <si>
    <t>type</t>
  </si>
  <si>
    <t>Partner</t>
  </si>
  <si>
    <t>Population</t>
  </si>
  <si>
    <t>IsWASHSupported</t>
  </si>
  <si>
    <t>IsBakerySupported</t>
  </si>
  <si>
    <t>Community_Type</t>
  </si>
  <si>
    <t>IsShelterSupported</t>
  </si>
  <si>
    <t>VillagesChecked</t>
  </si>
  <si>
    <t>Armanaz</t>
  </si>
  <si>
    <t>SY07</t>
  </si>
  <si>
    <t>Idleb</t>
  </si>
  <si>
    <t>إدلب</t>
  </si>
  <si>
    <t>Harim</t>
  </si>
  <si>
    <t>حارم</t>
  </si>
  <si>
    <t>SY0703</t>
  </si>
  <si>
    <t>أرمناز</t>
  </si>
  <si>
    <t>SY070305</t>
  </si>
  <si>
    <t>C4176</t>
  </si>
  <si>
    <t>Food Voucher</t>
  </si>
  <si>
    <t>RESUME</t>
  </si>
  <si>
    <t>GOAL</t>
  </si>
  <si>
    <t>Community</t>
  </si>
  <si>
    <t>Baliya</t>
  </si>
  <si>
    <t>بسليا</t>
  </si>
  <si>
    <t>C4181</t>
  </si>
  <si>
    <t>Biret Armanaz</t>
  </si>
  <si>
    <t>بيرة ارمناز</t>
  </si>
  <si>
    <t>C4180</t>
  </si>
  <si>
    <t>Dweila</t>
  </si>
  <si>
    <t>الدويلة</t>
  </si>
  <si>
    <t>C4182</t>
  </si>
  <si>
    <t>Out GOAL Area</t>
  </si>
  <si>
    <t>NULL</t>
  </si>
  <si>
    <t>Ghafar</t>
  </si>
  <si>
    <t>الغفر</t>
  </si>
  <si>
    <t>C4175</t>
  </si>
  <si>
    <t>Hafasraja</t>
  </si>
  <si>
    <t>حفسرجة</t>
  </si>
  <si>
    <t>C4178</t>
  </si>
  <si>
    <t>Kabta</t>
  </si>
  <si>
    <t>كبته</t>
  </si>
  <si>
    <t>C4185</t>
  </si>
  <si>
    <t>Kuwaro - Um Elriyah</t>
  </si>
  <si>
    <t>كوارو_أم الرياح</t>
  </si>
  <si>
    <t>C4183</t>
  </si>
  <si>
    <t>Milis</t>
  </si>
  <si>
    <t>ملس</t>
  </si>
  <si>
    <t>C4184</t>
  </si>
  <si>
    <t>Quneitra (Armanaz)</t>
  </si>
  <si>
    <t>القنيطرة</t>
  </si>
  <si>
    <t>C4177</t>
  </si>
  <si>
    <t>Quneitra</t>
  </si>
  <si>
    <t>Sheikh Yousef</t>
  </si>
  <si>
    <t>الشيخ يوسف</t>
  </si>
  <si>
    <t>C4179</t>
  </si>
  <si>
    <t>AL-Shorfeh</t>
  </si>
  <si>
    <t>Salqin</t>
  </si>
  <si>
    <t>سلقين</t>
  </si>
  <si>
    <t>SY070302</t>
  </si>
  <si>
    <t>الشرفة</t>
  </si>
  <si>
    <t>C4143</t>
  </si>
  <si>
    <t>Azmarin</t>
  </si>
  <si>
    <t>عزمارين</t>
  </si>
  <si>
    <t>Atma</t>
  </si>
  <si>
    <t>Dana</t>
  </si>
  <si>
    <t>دانا</t>
  </si>
  <si>
    <t>SY070301</t>
  </si>
  <si>
    <t>اطمه</t>
  </si>
  <si>
    <t>C4130</t>
  </si>
  <si>
    <t>Bab Al Hawa</t>
  </si>
  <si>
    <t>باب الهوى</t>
  </si>
  <si>
    <t>C6389</t>
  </si>
  <si>
    <t>Bab El Hawa</t>
  </si>
  <si>
    <t>Burj Elnumra</t>
  </si>
  <si>
    <t>برج النمرة</t>
  </si>
  <si>
    <t>C4128</t>
  </si>
  <si>
    <t>الدانا</t>
  </si>
  <si>
    <t>C4126</t>
  </si>
  <si>
    <t>NSRF</t>
  </si>
  <si>
    <t>BH</t>
  </si>
  <si>
    <t>Deir Hassan - Darhashan</t>
  </si>
  <si>
    <t>دير حسان_درحشان</t>
  </si>
  <si>
    <t>C4129</t>
  </si>
  <si>
    <t>Hezreh - Hezri</t>
  </si>
  <si>
    <t>حزرة_حرزي</t>
  </si>
  <si>
    <t>C4120</t>
  </si>
  <si>
    <t>Kafr Deryan</t>
  </si>
  <si>
    <t>كفردريان</t>
  </si>
  <si>
    <t>C4132</t>
  </si>
  <si>
    <t>Qah</t>
  </si>
  <si>
    <t>قاح</t>
  </si>
  <si>
    <t>C4131</t>
  </si>
  <si>
    <t>Sarmada</t>
  </si>
  <si>
    <t>سرمدا</t>
  </si>
  <si>
    <t>C4121</t>
  </si>
  <si>
    <t>Selwa</t>
  </si>
  <si>
    <t>صلوة</t>
  </si>
  <si>
    <t>C4123</t>
  </si>
  <si>
    <t>Ma'rabuna</t>
  </si>
  <si>
    <t>مركز إدلب</t>
  </si>
  <si>
    <t>SY0700</t>
  </si>
  <si>
    <t>Maaret Tamsrin</t>
  </si>
  <si>
    <t>معرة تمصرين</t>
  </si>
  <si>
    <t>SY070005</t>
  </si>
  <si>
    <t>معربونة</t>
  </si>
  <si>
    <t>C3943</t>
  </si>
  <si>
    <t>Haranbush</t>
  </si>
  <si>
    <t>حربنوش</t>
  </si>
  <si>
    <t>Termanin</t>
  </si>
  <si>
    <t>ترمانين</t>
  </si>
  <si>
    <t>C4125</t>
  </si>
  <si>
    <t>Tilaada</t>
  </si>
  <si>
    <t>تلعادة</t>
  </si>
  <si>
    <t>C4124</t>
  </si>
  <si>
    <t>Ariba</t>
  </si>
  <si>
    <t>مركز حارم</t>
  </si>
  <si>
    <t>SY070300</t>
  </si>
  <si>
    <t>عريبا</t>
  </si>
  <si>
    <t>C4114</t>
  </si>
  <si>
    <t>Besnaya - Bseineh</t>
  </si>
  <si>
    <t>بسنيا_بسينة</t>
  </si>
  <si>
    <t>C4116</t>
  </si>
  <si>
    <t>C4115</t>
  </si>
  <si>
    <t>Kafr Hum</t>
  </si>
  <si>
    <t>كفرحوم</t>
  </si>
  <si>
    <t>C4117</t>
  </si>
  <si>
    <t>Kafr Mu</t>
  </si>
  <si>
    <t>كفر مو</t>
  </si>
  <si>
    <t>C4119</t>
  </si>
  <si>
    <t>Mira Shaq</t>
  </si>
  <si>
    <t>ميرا سحاق</t>
  </si>
  <si>
    <t>C4118</t>
  </si>
  <si>
    <t>Abarita</t>
  </si>
  <si>
    <t>Kafr Takharim</t>
  </si>
  <si>
    <t>كفر تخاريم</t>
  </si>
  <si>
    <t>SY070303</t>
  </si>
  <si>
    <t>عبريتا</t>
  </si>
  <si>
    <t>C4152</t>
  </si>
  <si>
    <t>Bshendlaya - Rashadiya</t>
  </si>
  <si>
    <t>بشندلايا_رشادية</t>
  </si>
  <si>
    <t>C4153</t>
  </si>
  <si>
    <t>Helleh (Kafr Takharim)</t>
  </si>
  <si>
    <t>حلة</t>
  </si>
  <si>
    <t>C4155</t>
  </si>
  <si>
    <t>Helleh</t>
  </si>
  <si>
    <t>Jadeen</t>
  </si>
  <si>
    <t>جدعين</t>
  </si>
  <si>
    <t>C4156</t>
  </si>
  <si>
    <t>Kafr Kila</t>
  </si>
  <si>
    <t>كفر كيلا</t>
  </si>
  <si>
    <t>C4158</t>
  </si>
  <si>
    <t>Kafr Mars</t>
  </si>
  <si>
    <t>كفر مارس</t>
  </si>
  <si>
    <t>C4159</t>
  </si>
  <si>
    <t>C4157</t>
  </si>
  <si>
    <t>Kuku - Ein Eljaj</t>
  </si>
  <si>
    <t>كوكو_عين الجاج</t>
  </si>
  <si>
    <t>C4160</t>
  </si>
  <si>
    <t>Taltita</t>
  </si>
  <si>
    <t>تلتيتا</t>
  </si>
  <si>
    <t>C4154</t>
  </si>
  <si>
    <t>Banabel</t>
  </si>
  <si>
    <t>Qourqeena</t>
  </si>
  <si>
    <t>قورقينا</t>
  </si>
  <si>
    <t>SY070304</t>
  </si>
  <si>
    <t>بنابل</t>
  </si>
  <si>
    <t>C4162</t>
  </si>
  <si>
    <t>باريشا</t>
  </si>
  <si>
    <t>C4164</t>
  </si>
  <si>
    <t>بوز غاز</t>
  </si>
  <si>
    <t>C4166</t>
  </si>
  <si>
    <t>حتان</t>
  </si>
  <si>
    <t>C4161</t>
  </si>
  <si>
    <t>Kafr Aruq</t>
  </si>
  <si>
    <t>كفر عروق</t>
  </si>
  <si>
    <t>C4172</t>
  </si>
  <si>
    <t>Meraf Elshalaf</t>
  </si>
  <si>
    <t>معراة الشلف</t>
  </si>
  <si>
    <t>C4171</t>
  </si>
  <si>
    <t>Qalb Lozeh</t>
  </si>
  <si>
    <t>قلب لوزة</t>
  </si>
  <si>
    <t>C4173</t>
  </si>
  <si>
    <t>قورقانيا</t>
  </si>
  <si>
    <t>C4174</t>
  </si>
  <si>
    <t>ربعيتا</t>
  </si>
  <si>
    <t>C4168</t>
  </si>
  <si>
    <t>رضوة</t>
  </si>
  <si>
    <t>C4169</t>
  </si>
  <si>
    <t>Ras Elhisn</t>
  </si>
  <si>
    <t>راس الحصن</t>
  </si>
  <si>
    <t>C4167</t>
  </si>
  <si>
    <t>سردين</t>
  </si>
  <si>
    <t>C4165</t>
  </si>
  <si>
    <t>Torlaha</t>
  </si>
  <si>
    <t>طورلاها</t>
  </si>
  <si>
    <t>C4170</t>
  </si>
  <si>
    <t>Abu Talha</t>
  </si>
  <si>
    <t>ابو طلحة</t>
  </si>
  <si>
    <t>C4133</t>
  </si>
  <si>
    <t>Allani</t>
  </si>
  <si>
    <t>العلاني</t>
  </si>
  <si>
    <t>C4142</t>
  </si>
  <si>
    <t>Betiya</t>
  </si>
  <si>
    <t>بتيا</t>
  </si>
  <si>
    <t>C4147</t>
  </si>
  <si>
    <t>Big Hir Jamus</t>
  </si>
  <si>
    <t>حير جاموس كبير</t>
  </si>
  <si>
    <t>C4141</t>
  </si>
  <si>
    <t>Bozanti</t>
  </si>
  <si>
    <t>بوزانطي</t>
  </si>
  <si>
    <t>C4144</t>
  </si>
  <si>
    <t>Delbiya</t>
  </si>
  <si>
    <t>دلبيا</t>
  </si>
  <si>
    <t>C4146</t>
  </si>
  <si>
    <t>Ein Elbikara</t>
  </si>
  <si>
    <t>عين البكارة</t>
  </si>
  <si>
    <t>C4136</t>
  </si>
  <si>
    <t>Eskat</t>
  </si>
  <si>
    <t>اسقاط</t>
  </si>
  <si>
    <t>C4145</t>
  </si>
  <si>
    <t>Foziyeh</t>
  </si>
  <si>
    <t>الفوزية</t>
  </si>
  <si>
    <t>C4135</t>
  </si>
  <si>
    <t>Hamziyeh</t>
  </si>
  <si>
    <t>الحمزية</t>
  </si>
  <si>
    <t>C4134</t>
  </si>
  <si>
    <t>Kafarna</t>
  </si>
  <si>
    <t>كفرنه</t>
  </si>
  <si>
    <t>C4149</t>
  </si>
  <si>
    <t>Kafr Hind</t>
  </si>
  <si>
    <t>كفر هند</t>
  </si>
  <si>
    <t>C4151</t>
  </si>
  <si>
    <t>Kafrahlat Jallad</t>
  </si>
  <si>
    <t>كفرحات جلاد</t>
  </si>
  <si>
    <t>C4150</t>
  </si>
  <si>
    <t>Little Hir Jamus</t>
  </si>
  <si>
    <t>حير جاموس صغير</t>
  </si>
  <si>
    <t>C4139</t>
  </si>
  <si>
    <t>Saidiyeh (Salqin)</t>
  </si>
  <si>
    <t>السعيدية</t>
  </si>
  <si>
    <t>C4138</t>
  </si>
  <si>
    <t>Saidiyeh</t>
  </si>
  <si>
    <t>C4140</t>
  </si>
  <si>
    <t>Shyukh</t>
  </si>
  <si>
    <t>الشيوخ</t>
  </si>
  <si>
    <t>C6364</t>
  </si>
  <si>
    <t>Tellemar</t>
  </si>
  <si>
    <t>تلعمار</t>
  </si>
  <si>
    <t>C4148</t>
  </si>
  <si>
    <t>Tlul</t>
  </si>
  <si>
    <t>التلول</t>
  </si>
  <si>
    <t>C4137</t>
  </si>
  <si>
    <t>Abul Thohur</t>
  </si>
  <si>
    <t>أبو الظهور</t>
  </si>
  <si>
    <t>SY070001</t>
  </si>
  <si>
    <t>C3891</t>
  </si>
  <si>
    <t>Ballisa</t>
  </si>
  <si>
    <t>البليصة</t>
  </si>
  <si>
    <t>C3881</t>
  </si>
  <si>
    <t>Baragethi</t>
  </si>
  <si>
    <t>البراغيثي</t>
  </si>
  <si>
    <t>C3893</t>
  </si>
  <si>
    <t>Barissa</t>
  </si>
  <si>
    <t>باريسا</t>
  </si>
  <si>
    <t>C3884</t>
  </si>
  <si>
    <t>Big Zafar</t>
  </si>
  <si>
    <t>زفر الكبير</t>
  </si>
  <si>
    <t>C3882</t>
  </si>
  <si>
    <t>Busra - Little Zafar</t>
  </si>
  <si>
    <t>بصرى_زفر الصغير</t>
  </si>
  <si>
    <t>C3880</t>
  </si>
  <si>
    <t>Harmala</t>
  </si>
  <si>
    <t>حرملة</t>
  </si>
  <si>
    <t>C3886</t>
  </si>
  <si>
    <t>Hmeimat Eldayer</t>
  </si>
  <si>
    <t>حميمات الداير</t>
  </si>
  <si>
    <t>C3900</t>
  </si>
  <si>
    <t>Hseiniyeh - Tal Kalba</t>
  </si>
  <si>
    <t>الحسينية_تل كلبة</t>
  </si>
  <si>
    <t>C3897</t>
  </si>
  <si>
    <t>Jallas</t>
  </si>
  <si>
    <t>جلاس</t>
  </si>
  <si>
    <t>C3890</t>
  </si>
  <si>
    <t>Jdidhe Abu Elthohur</t>
  </si>
  <si>
    <t>جديدة أبو الظهور</t>
  </si>
  <si>
    <t>C3887</t>
  </si>
  <si>
    <t>Msheirfeh</t>
  </si>
  <si>
    <t>المشيرفة</t>
  </si>
  <si>
    <t>C6362</t>
  </si>
  <si>
    <t>Mustariha</t>
  </si>
  <si>
    <t>المستريحة</t>
  </si>
  <si>
    <t>C3894</t>
  </si>
  <si>
    <t>Ras El Ein</t>
  </si>
  <si>
    <t>راس العين</t>
  </si>
  <si>
    <t>C3902</t>
  </si>
  <si>
    <t>Tal Elaghar</t>
  </si>
  <si>
    <t>تل الأغر</t>
  </si>
  <si>
    <t>C3901</t>
  </si>
  <si>
    <t>Tal Fukhar</t>
  </si>
  <si>
    <t>تل فخار</t>
  </si>
  <si>
    <t>C3892</t>
  </si>
  <si>
    <t>Tal Silmo</t>
  </si>
  <si>
    <t>تل سلمو</t>
  </si>
  <si>
    <t>C3899</t>
  </si>
  <si>
    <t>Tal Sultan</t>
  </si>
  <si>
    <t>تل سلطان</t>
  </si>
  <si>
    <t>C3898</t>
  </si>
  <si>
    <t>Tal Tufan</t>
  </si>
  <si>
    <t>تل طوقان</t>
  </si>
  <si>
    <t>C3903</t>
  </si>
  <si>
    <t>Taljineh</t>
  </si>
  <si>
    <t>تلجينة</t>
  </si>
  <si>
    <t>C3888</t>
  </si>
  <si>
    <t>Talkhatra</t>
  </si>
  <si>
    <t>تلخطرة</t>
  </si>
  <si>
    <t>C3883</t>
  </si>
  <si>
    <t>Tawahineh</t>
  </si>
  <si>
    <t>طواحينة</t>
  </si>
  <si>
    <t>C3889</t>
  </si>
  <si>
    <t>Tawil Elsheikh</t>
  </si>
  <si>
    <t>طويل الشيخ</t>
  </si>
  <si>
    <t>C3896</t>
  </si>
  <si>
    <t>Tweim</t>
  </si>
  <si>
    <t>التويم</t>
  </si>
  <si>
    <t>C3885</t>
  </si>
  <si>
    <t>Bennsh</t>
  </si>
  <si>
    <t>بنش</t>
  </si>
  <si>
    <t>SY070002</t>
  </si>
  <si>
    <t>C3904</t>
  </si>
  <si>
    <t>Foah</t>
  </si>
  <si>
    <t>الفوعة</t>
  </si>
  <si>
    <t>C3905</t>
  </si>
  <si>
    <t>Toum</t>
  </si>
  <si>
    <t>طعوم</t>
  </si>
  <si>
    <t>C3906</t>
  </si>
  <si>
    <t>Aqrabat (Idleb)</t>
  </si>
  <si>
    <t>SY070000</t>
  </si>
  <si>
    <t>عقربات</t>
  </si>
  <si>
    <t>C3866</t>
  </si>
  <si>
    <t>Aqrabat</t>
  </si>
  <si>
    <t>Arshin</t>
  </si>
  <si>
    <t xml:space="preserve">عرشين  </t>
  </si>
  <si>
    <t>حرنبوش</t>
  </si>
  <si>
    <t>Ein Shib</t>
  </si>
  <si>
    <t>عين شيب</t>
  </si>
  <si>
    <t>C3868</t>
  </si>
  <si>
    <t>Food Basket</t>
  </si>
  <si>
    <t>Falyun</t>
  </si>
  <si>
    <t>فيلون</t>
  </si>
  <si>
    <t>C3877</t>
  </si>
  <si>
    <t>C3871</t>
  </si>
  <si>
    <t>Kafruhin</t>
  </si>
  <si>
    <t>كفروحين</t>
  </si>
  <si>
    <t>C3879</t>
  </si>
  <si>
    <t>Kreiz</t>
  </si>
  <si>
    <t>الكريز</t>
  </si>
  <si>
    <t>C3869</t>
  </si>
  <si>
    <t>Martein</t>
  </si>
  <si>
    <t>مرتين</t>
  </si>
  <si>
    <t>C3878</t>
  </si>
  <si>
    <t>Mastumeh</t>
  </si>
  <si>
    <t>المسطومة</t>
  </si>
  <si>
    <t>C3872</t>
  </si>
  <si>
    <t>Nayrab</t>
  </si>
  <si>
    <t>النيرب</t>
  </si>
  <si>
    <t>C3867</t>
  </si>
  <si>
    <t>Northern Ora</t>
  </si>
  <si>
    <t>عرى الشمالية</t>
  </si>
  <si>
    <t>C3874</t>
  </si>
  <si>
    <t>Qminas</t>
  </si>
  <si>
    <t>قميناس</t>
  </si>
  <si>
    <t>C3876</t>
  </si>
  <si>
    <t>Sijer - Bqesemtoh</t>
  </si>
  <si>
    <t>سيجر - بقسمته</t>
  </si>
  <si>
    <t>C3873</t>
  </si>
  <si>
    <t>Tab Issa - Eastern and Western</t>
  </si>
  <si>
    <t>تب عيسى_شرقية وغربية</t>
  </si>
  <si>
    <t>C3870</t>
  </si>
  <si>
    <t>Batenta</t>
  </si>
  <si>
    <t>باتنته</t>
  </si>
  <si>
    <t>C3939</t>
  </si>
  <si>
    <t>Bhora</t>
  </si>
  <si>
    <t>بحورى</t>
  </si>
  <si>
    <t>C3937</t>
  </si>
  <si>
    <t>Hazano</t>
  </si>
  <si>
    <t>حزانو</t>
  </si>
  <si>
    <t>C3944</t>
  </si>
  <si>
    <t>Kafr - Kafrehmul</t>
  </si>
  <si>
    <t>الكفر_كفريحمول</t>
  </si>
  <si>
    <t>C3942</t>
  </si>
  <si>
    <t>Kafr Jales</t>
  </si>
  <si>
    <t>كفر جالس</t>
  </si>
  <si>
    <t>C3945</t>
  </si>
  <si>
    <t>Kafraya Maar Tamsarin</t>
  </si>
  <si>
    <t>كفريا معرتمصرين</t>
  </si>
  <si>
    <t>C3952</t>
  </si>
  <si>
    <t>Kafraya</t>
  </si>
  <si>
    <t>Kaftin</t>
  </si>
  <si>
    <t>كفتين</t>
  </si>
  <si>
    <t>C3951</t>
  </si>
  <si>
    <t>Kelly</t>
  </si>
  <si>
    <t>كللي</t>
  </si>
  <si>
    <t>C3949</t>
  </si>
  <si>
    <t>Maaret Elekhwan</t>
  </si>
  <si>
    <t>معارة الاخوان</t>
  </si>
  <si>
    <t>C3950</t>
  </si>
  <si>
    <t>Maarrat Tamasrin</t>
  </si>
  <si>
    <t>معر تمصرين</t>
  </si>
  <si>
    <t>C3947</t>
  </si>
  <si>
    <t>Ma'arrat Tamasrin</t>
  </si>
  <si>
    <t>Murin (Maaret Tamsrin)</t>
  </si>
  <si>
    <t>مورين</t>
  </si>
  <si>
    <t>C3946</t>
  </si>
  <si>
    <t>Murin</t>
  </si>
  <si>
    <t>Ram Hamdan</t>
  </si>
  <si>
    <t>رام حمدان</t>
  </si>
  <si>
    <t>C3941</t>
  </si>
  <si>
    <t>Taltuneh</t>
  </si>
  <si>
    <t>تلتونة</t>
  </si>
  <si>
    <t>C3940</t>
  </si>
  <si>
    <t>Zardana Mashehad</t>
  </si>
  <si>
    <t>زردنا_مشهد</t>
  </si>
  <si>
    <t>C3938</t>
  </si>
  <si>
    <t>Abul Khos</t>
  </si>
  <si>
    <t>Saraqab</t>
  </si>
  <si>
    <t>سراقب</t>
  </si>
  <si>
    <t>SY070003</t>
  </si>
  <si>
    <t>أبو الخوص</t>
  </si>
  <si>
    <t>C3914</t>
  </si>
  <si>
    <t>Afs</t>
  </si>
  <si>
    <t>افس</t>
  </si>
  <si>
    <t>C3920</t>
  </si>
  <si>
    <t>Ajez</t>
  </si>
  <si>
    <t>آجز</t>
  </si>
  <si>
    <t>C3921</t>
  </si>
  <si>
    <t>Anqrati</t>
  </si>
  <si>
    <t>انقراتي</t>
  </si>
  <si>
    <t>C3907</t>
  </si>
  <si>
    <t>Bijfas</t>
  </si>
  <si>
    <t>بجفاص</t>
  </si>
  <si>
    <t>C3912</t>
  </si>
  <si>
    <t>Bweiti</t>
  </si>
  <si>
    <t>بويطي</t>
  </si>
  <si>
    <t>C3911</t>
  </si>
  <si>
    <t>Dadikh</t>
  </si>
  <si>
    <t>داديخ</t>
  </si>
  <si>
    <t>C3910</t>
  </si>
  <si>
    <t>Jobas</t>
  </si>
  <si>
    <t>جوباس</t>
  </si>
  <si>
    <t>C3909</t>
  </si>
  <si>
    <t>Kafr Battikh</t>
  </si>
  <si>
    <t>كفر بطيخ</t>
  </si>
  <si>
    <t>C3927</t>
  </si>
  <si>
    <t>Kafr Omeim</t>
  </si>
  <si>
    <t>كفر عميم</t>
  </si>
  <si>
    <t>C3928</t>
  </si>
  <si>
    <t>Khan Elsobol</t>
  </si>
  <si>
    <t>خان السبل</t>
  </si>
  <si>
    <t>C3925</t>
  </si>
  <si>
    <t>Khuwara</t>
  </si>
  <si>
    <t>خوارى</t>
  </si>
  <si>
    <t>C3922</t>
  </si>
  <si>
    <t>Lof</t>
  </si>
  <si>
    <t>لوف</t>
  </si>
  <si>
    <t>C3929</t>
  </si>
  <si>
    <t>Maar Dibsi</t>
  </si>
  <si>
    <t>معردبسي</t>
  </si>
  <si>
    <t>C3931</t>
  </si>
  <si>
    <t>Maharim</t>
  </si>
  <si>
    <t>محاريم</t>
  </si>
  <si>
    <t>C3926</t>
  </si>
  <si>
    <t>Mardikh</t>
  </si>
  <si>
    <t>مرديخ</t>
  </si>
  <si>
    <t>C3930</t>
  </si>
  <si>
    <t>Rasafa</t>
  </si>
  <si>
    <t>الرصافة</t>
  </si>
  <si>
    <t>C3923</t>
  </si>
  <si>
    <t>Rayan</t>
  </si>
  <si>
    <t>ريان</t>
  </si>
  <si>
    <t>C3919</t>
  </si>
  <si>
    <t>Salamin</t>
  </si>
  <si>
    <t>سلامين</t>
  </si>
  <si>
    <t>C3913</t>
  </si>
  <si>
    <t>San</t>
  </si>
  <si>
    <t>سان</t>
  </si>
  <si>
    <t>C3915</t>
  </si>
  <si>
    <t>C3916</t>
  </si>
  <si>
    <t>Sheikh Idris</t>
  </si>
  <si>
    <t>شيخ ادريس</t>
  </si>
  <si>
    <t>C3924</t>
  </si>
  <si>
    <t>Tal Karatine</t>
  </si>
  <si>
    <t>تل كراتين</t>
  </si>
  <si>
    <t>C3918</t>
  </si>
  <si>
    <t>Tromba</t>
  </si>
  <si>
    <t>ترنبة</t>
  </si>
  <si>
    <t>C3908</t>
  </si>
  <si>
    <t>Sarmin</t>
  </si>
  <si>
    <t>سرمين</t>
  </si>
  <si>
    <t>SY070006</t>
  </si>
  <si>
    <t>C3953</t>
  </si>
  <si>
    <t>Ketyan</t>
  </si>
  <si>
    <t>Teftnaz</t>
  </si>
  <si>
    <t>تفتناز</t>
  </si>
  <si>
    <t>SY070004</t>
  </si>
  <si>
    <t>كتيان</t>
  </si>
  <si>
    <t>C3936</t>
  </si>
  <si>
    <t>Maaret Elnaasan - Maaret Elhaski</t>
  </si>
  <si>
    <t>معارة النعسان_معارة الحاسكي</t>
  </si>
  <si>
    <t>C3935</t>
  </si>
  <si>
    <t>Shallakh</t>
  </si>
  <si>
    <t>شللخ</t>
  </si>
  <si>
    <t>C3934</t>
  </si>
  <si>
    <t>Talhiyeh</t>
  </si>
  <si>
    <t>طلحية</t>
  </si>
  <si>
    <t>C3933</t>
  </si>
  <si>
    <t>C3932</t>
  </si>
  <si>
    <t>Armala</t>
  </si>
  <si>
    <t>Jisr-Ash-Shugur</t>
  </si>
  <si>
    <t>جسر الشغور</t>
  </si>
  <si>
    <t>SY0704</t>
  </si>
  <si>
    <t>Badama</t>
  </si>
  <si>
    <t>بداما</t>
  </si>
  <si>
    <t>SY070401</t>
  </si>
  <si>
    <t>ارملا</t>
  </si>
  <si>
    <t>C4227</t>
  </si>
  <si>
    <t>C4226</t>
  </si>
  <si>
    <t>Baksariya</t>
  </si>
  <si>
    <t>بكسريا</t>
  </si>
  <si>
    <t>C4223</t>
  </si>
  <si>
    <t>Food Basket_Stopped</t>
  </si>
  <si>
    <t>Ein El-Bayda</t>
  </si>
  <si>
    <t>عين البيضا</t>
  </si>
  <si>
    <t>C4229</t>
  </si>
  <si>
    <t>Hanbushiyeh</t>
  </si>
  <si>
    <t>حنبوشية</t>
  </si>
  <si>
    <t>C4228</t>
  </si>
  <si>
    <t>Kherbet Eljoz</t>
  </si>
  <si>
    <t>خربة الجوز</t>
  </si>
  <si>
    <t>C4231</t>
  </si>
  <si>
    <t>Kinda</t>
  </si>
  <si>
    <t>الكندة</t>
  </si>
  <si>
    <t>C4230</t>
  </si>
  <si>
    <t>Maraand</t>
  </si>
  <si>
    <t>مرعند</t>
  </si>
  <si>
    <t>C4235</t>
  </si>
  <si>
    <t>Najiyeh</t>
  </si>
  <si>
    <t>الناجية</t>
  </si>
  <si>
    <t>C4233</t>
  </si>
  <si>
    <t>Ramliyeh</t>
  </si>
  <si>
    <t>الرملية</t>
  </si>
  <si>
    <t>C4234</t>
  </si>
  <si>
    <t>Shaturiyeh</t>
  </si>
  <si>
    <t>الشاتورية</t>
  </si>
  <si>
    <t>C4232</t>
  </si>
  <si>
    <t>IHSAN</t>
  </si>
  <si>
    <t>Tuffahiyeh</t>
  </si>
  <si>
    <t>تفاحية</t>
  </si>
  <si>
    <t>C4224</t>
  </si>
  <si>
    <t>Yunesiyeh</t>
  </si>
  <si>
    <t>اليونسية</t>
  </si>
  <si>
    <t>C4225</t>
  </si>
  <si>
    <t>Amud</t>
  </si>
  <si>
    <t>Darkosh</t>
  </si>
  <si>
    <t>دركوش</t>
  </si>
  <si>
    <t>SY070402</t>
  </si>
  <si>
    <t>عامود</t>
  </si>
  <si>
    <t>C4245</t>
  </si>
  <si>
    <t>Andnaniyeh - Farjein</t>
  </si>
  <si>
    <t>العدنانية_فرجين</t>
  </si>
  <si>
    <t>C4248</t>
  </si>
  <si>
    <t>C4252</t>
  </si>
  <si>
    <t>Deir Othman</t>
  </si>
  <si>
    <t>دير عثمان</t>
  </si>
  <si>
    <t>C4239</t>
  </si>
  <si>
    <t>Dorriyeh</t>
  </si>
  <si>
    <t>الدرية</t>
  </si>
  <si>
    <t>C4249</t>
  </si>
  <si>
    <t>الغزالة_مغيدلة</t>
  </si>
  <si>
    <t>C4240</t>
  </si>
  <si>
    <t>Jamiliya (Darkosh)</t>
  </si>
  <si>
    <t>الجميلية</t>
  </si>
  <si>
    <t>C4241</t>
  </si>
  <si>
    <t>Jamiliya</t>
  </si>
  <si>
    <t>Matleh - Batlaya</t>
  </si>
  <si>
    <t>المطلة_بطلايا</t>
  </si>
  <si>
    <t>C4244</t>
  </si>
  <si>
    <t>Mazuleh</t>
  </si>
  <si>
    <t>المعزولة</t>
  </si>
  <si>
    <t>C4243</t>
  </si>
  <si>
    <t>مريمين</t>
  </si>
  <si>
    <t>C4254</t>
  </si>
  <si>
    <t>Mreimin</t>
  </si>
  <si>
    <t>الرمادية</t>
  </si>
  <si>
    <t>C4242</t>
  </si>
  <si>
    <t>Ramadiyeh</t>
  </si>
  <si>
    <t>السعدية_بسندتيا</t>
  </si>
  <si>
    <t>C4246</t>
  </si>
  <si>
    <t>Sawadiya - Nabhan</t>
  </si>
  <si>
    <t>السوادية_نبهان</t>
  </si>
  <si>
    <t>C4236</t>
  </si>
  <si>
    <t>Sheikh Issa Elashury</t>
  </si>
  <si>
    <t>الشيخ عيسى العاشوري</t>
  </si>
  <si>
    <t>C4251</t>
  </si>
  <si>
    <t>الظهر</t>
  </si>
  <si>
    <t>C4247</t>
  </si>
  <si>
    <t>Turin</t>
  </si>
  <si>
    <t>طورين</t>
  </si>
  <si>
    <t>C4237</t>
  </si>
  <si>
    <t>الزهراء_خربة عامود</t>
  </si>
  <si>
    <t>C4250</t>
  </si>
  <si>
    <t>Zanbaqi</t>
  </si>
  <si>
    <t>الزنبقي</t>
  </si>
  <si>
    <t>C4253</t>
  </si>
  <si>
    <t>Zarzur</t>
  </si>
  <si>
    <t>زرزور</t>
  </si>
  <si>
    <t>C4238</t>
  </si>
  <si>
    <t>Athar</t>
  </si>
  <si>
    <t>Janudiyeh</t>
  </si>
  <si>
    <t>الجانودية</t>
  </si>
  <si>
    <t>SY070403</t>
  </si>
  <si>
    <t>آذار</t>
  </si>
  <si>
    <t>C4266</t>
  </si>
  <si>
    <t>Foz - Zuf</t>
  </si>
  <si>
    <t>الفوز_الزوف</t>
  </si>
  <si>
    <t>C4263</t>
  </si>
  <si>
    <t>Hamama - Kafr Debbin</t>
  </si>
  <si>
    <t>الحمامة_كفر دبين</t>
  </si>
  <si>
    <t>C4267</t>
  </si>
  <si>
    <t>Hassaniyeh - Hatya</t>
  </si>
  <si>
    <t>الحسانية_هتيا</t>
  </si>
  <si>
    <t>C4257</t>
  </si>
  <si>
    <t>C4255</t>
  </si>
  <si>
    <t>Jdidet Eljisr</t>
  </si>
  <si>
    <t>جديدة الجسر</t>
  </si>
  <si>
    <t>C4265</t>
  </si>
  <si>
    <t>Maland</t>
  </si>
  <si>
    <t>الملند</t>
  </si>
  <si>
    <t>C4259</t>
  </si>
  <si>
    <t>Mudiah - Luxin</t>
  </si>
  <si>
    <t>المضيئة_لوكسين</t>
  </si>
  <si>
    <t>C4261</t>
  </si>
  <si>
    <t>Nasra</t>
  </si>
  <si>
    <t>الناصرة</t>
  </si>
  <si>
    <t>C4262</t>
  </si>
  <si>
    <t>Qaderiyeh - Qayqun</t>
  </si>
  <si>
    <t>القادرية_قيقون</t>
  </si>
  <si>
    <t>C4258</t>
  </si>
  <si>
    <t>Qanniyeh (Janudiyeh)</t>
  </si>
  <si>
    <t>القنية</t>
  </si>
  <si>
    <t>C4260</t>
  </si>
  <si>
    <t>Qanniyeh</t>
  </si>
  <si>
    <t>Tiba - Katrin</t>
  </si>
  <si>
    <t>الطيبة_كترين</t>
  </si>
  <si>
    <t>C4264</t>
  </si>
  <si>
    <t>Ihsan</t>
  </si>
  <si>
    <t>Yaqubiyeh</t>
  </si>
  <si>
    <t>اليعقوبية</t>
  </si>
  <si>
    <t>C4256</t>
  </si>
  <si>
    <t>Alyeh</t>
  </si>
  <si>
    <t>مركز جسر الشغور</t>
  </si>
  <si>
    <t>SY070400</t>
  </si>
  <si>
    <t>العالية</t>
  </si>
  <si>
    <t>C4207</t>
  </si>
  <si>
    <t>Balmis</t>
  </si>
  <si>
    <t>بلميس</t>
  </si>
  <si>
    <t>C4191</t>
  </si>
  <si>
    <t>Bkafla</t>
  </si>
  <si>
    <t>بكفلا</t>
  </si>
  <si>
    <t>C4201</t>
  </si>
  <si>
    <t>Bsheiriyeh - Bello</t>
  </si>
  <si>
    <t>البشيرية_بللو</t>
  </si>
  <si>
    <t>C4193</t>
  </si>
  <si>
    <t>Bteibat</t>
  </si>
  <si>
    <t>بطيباط</t>
  </si>
  <si>
    <t>C4195</t>
  </si>
  <si>
    <t>Bzeit</t>
  </si>
  <si>
    <t>بزيت</t>
  </si>
  <si>
    <t>C4200</t>
  </si>
  <si>
    <t>Dgali</t>
  </si>
  <si>
    <t>الدغالي</t>
  </si>
  <si>
    <t>C4214</t>
  </si>
  <si>
    <t>Eastern Marj Akhdar</t>
  </si>
  <si>
    <t>المرج الأخضر الشرقي</t>
  </si>
  <si>
    <t>C4215</t>
  </si>
  <si>
    <t>Ein Elhamra</t>
  </si>
  <si>
    <t>عين الحمرا</t>
  </si>
  <si>
    <t>C4202</t>
  </si>
  <si>
    <t>Ein Elsoda</t>
  </si>
  <si>
    <t>عين السودة</t>
  </si>
  <si>
    <t>C4204</t>
  </si>
  <si>
    <t>Eshtabraq</t>
  </si>
  <si>
    <t>اشتبرق</t>
  </si>
  <si>
    <t>C4198</t>
  </si>
  <si>
    <t>Frikeh</t>
  </si>
  <si>
    <t>فريكة</t>
  </si>
  <si>
    <t>C4219</t>
  </si>
  <si>
    <t>Ghanya</t>
  </si>
  <si>
    <t>غانية</t>
  </si>
  <si>
    <t>C4209</t>
  </si>
  <si>
    <t>Ghassaniyeh</t>
  </si>
  <si>
    <t>الغسانية</t>
  </si>
  <si>
    <t>C4203</t>
  </si>
  <si>
    <t xml:space="preserve">Halluz </t>
  </si>
  <si>
    <t>حللوز</t>
  </si>
  <si>
    <t>C4188</t>
  </si>
  <si>
    <t>Hseiniyeh</t>
  </si>
  <si>
    <t>الحسينية</t>
  </si>
  <si>
    <t>C4216</t>
  </si>
  <si>
    <t>Jannet Elqora</t>
  </si>
  <si>
    <t>جنة القرى</t>
  </si>
  <si>
    <t>C4208</t>
  </si>
  <si>
    <t>C4199</t>
  </si>
  <si>
    <t>Al Kufir</t>
  </si>
  <si>
    <t>الكفير</t>
  </si>
  <si>
    <t>C7407</t>
  </si>
  <si>
    <t>Kniset Nakhleh</t>
  </si>
  <si>
    <t>كنيسة نخلة</t>
  </si>
  <si>
    <t>C4222</t>
  </si>
  <si>
    <t>Marj Elzohur</t>
  </si>
  <si>
    <t>مرج الزهور</t>
  </si>
  <si>
    <t>C4221</t>
  </si>
  <si>
    <t>Mintar</t>
  </si>
  <si>
    <t>المنطار</t>
  </si>
  <si>
    <t>C4196</t>
  </si>
  <si>
    <t>C4187</t>
  </si>
  <si>
    <t>Qaysiyeh</t>
  </si>
  <si>
    <t>القيسية</t>
  </si>
  <si>
    <t>C4206</t>
  </si>
  <si>
    <t>Sabileh</t>
  </si>
  <si>
    <t>سبيلة</t>
  </si>
  <si>
    <t>C4211</t>
  </si>
  <si>
    <t>Sali</t>
  </si>
  <si>
    <t>سلي</t>
  </si>
  <si>
    <t>C4189</t>
  </si>
  <si>
    <t>Sokkariyeh</t>
  </si>
  <si>
    <t>السكرية</t>
  </si>
  <si>
    <t>C4210</t>
  </si>
  <si>
    <t>Tal Awar</t>
  </si>
  <si>
    <t>تل اعور</t>
  </si>
  <si>
    <t>C4217</t>
  </si>
  <si>
    <t>Tal Hamki</t>
  </si>
  <si>
    <t>تل حمكي</t>
  </si>
  <si>
    <t>C4218</t>
  </si>
  <si>
    <t>Um Elgar</t>
  </si>
  <si>
    <t>أم الغار</t>
  </si>
  <si>
    <t>C4213</t>
  </si>
  <si>
    <t>Um Rish</t>
  </si>
  <si>
    <t>ام الريش</t>
  </si>
  <si>
    <t>C4194</t>
  </si>
  <si>
    <t>Upper Sheikh Sindyan</t>
  </si>
  <si>
    <t>شيخ سنديان فوقاني</t>
  </si>
  <si>
    <t>C4186</t>
  </si>
  <si>
    <t>Upper Shghur</t>
  </si>
  <si>
    <t>شغور فوقاني</t>
  </si>
  <si>
    <t>C4197</t>
  </si>
  <si>
    <t>Watba</t>
  </si>
  <si>
    <t>وطبة</t>
  </si>
  <si>
    <t>C4220</t>
  </si>
  <si>
    <t>Western Marj Akhdar</t>
  </si>
  <si>
    <t>المرج الأخضر الغربي</t>
  </si>
  <si>
    <t>C4212</t>
  </si>
  <si>
    <t>Beftamun</t>
  </si>
  <si>
    <t>Ariha</t>
  </si>
  <si>
    <t>أريحا</t>
  </si>
  <si>
    <t>SY0705</t>
  </si>
  <si>
    <t>Mhambal</t>
  </si>
  <si>
    <t>محمبل</t>
  </si>
  <si>
    <t>SY070502</t>
  </si>
  <si>
    <t>بفطامون</t>
  </si>
  <si>
    <t>C4321</t>
  </si>
  <si>
    <t>Hlul</t>
  </si>
  <si>
    <t>حلول</t>
  </si>
  <si>
    <t>C4326</t>
  </si>
  <si>
    <t>Kniseh</t>
  </si>
  <si>
    <t>الكنيسة</t>
  </si>
  <si>
    <t>C4313</t>
  </si>
  <si>
    <t>Ora Qabli - Edwan</t>
  </si>
  <si>
    <t>عرى القبلي_عدوان</t>
  </si>
  <si>
    <t>C4312</t>
  </si>
  <si>
    <t>Thaheriya</t>
  </si>
  <si>
    <t>مركز أريحا</t>
  </si>
  <si>
    <t>SY070500</t>
  </si>
  <si>
    <t>الظاهرية</t>
  </si>
  <si>
    <t>C4272</t>
  </si>
  <si>
    <t>Abo Zubeir</t>
  </si>
  <si>
    <t>ابوزبير</t>
  </si>
  <si>
    <t>Arab Saeed</t>
  </si>
  <si>
    <t>عرب سعيد</t>
  </si>
  <si>
    <t>al-Baaliah</t>
  </si>
  <si>
    <t>البالعة</t>
  </si>
  <si>
    <t>C6724</t>
  </si>
  <si>
    <t>al-Baali'ah</t>
  </si>
  <si>
    <t>Haj Jouma</t>
  </si>
  <si>
    <t xml:space="preserve">حاج جمعة </t>
  </si>
  <si>
    <t>Mazraet El Shmaat</t>
  </si>
  <si>
    <t>مزرعة الشماط</t>
  </si>
  <si>
    <t>Northen Alghfer</t>
  </si>
  <si>
    <t>الغفر الشمالي</t>
  </si>
  <si>
    <t>Sanbalta</t>
  </si>
  <si>
    <t>سنبلته</t>
  </si>
  <si>
    <t>Albadria</t>
  </si>
  <si>
    <t>البدرية</t>
  </si>
  <si>
    <t>Zoainieh</t>
  </si>
  <si>
    <t>زعينية</t>
  </si>
  <si>
    <t>C6698</t>
  </si>
  <si>
    <t>Not RESUME</t>
  </si>
  <si>
    <t>Al hafrya</t>
  </si>
  <si>
    <t>الحفرية</t>
  </si>
  <si>
    <t>C8338</t>
  </si>
  <si>
    <t>البلاط</t>
  </si>
  <si>
    <t>منصورة</t>
  </si>
  <si>
    <t>مزرعة حج نايف</t>
  </si>
  <si>
    <t>C8339</t>
  </si>
  <si>
    <t>Qnfouz</t>
  </si>
  <si>
    <t>قنفذ</t>
  </si>
  <si>
    <t>Bshmaron</t>
  </si>
  <si>
    <t>بشمارون</t>
  </si>
  <si>
    <t>C6689</t>
  </si>
  <si>
    <t>Sad masoud</t>
  </si>
  <si>
    <t>سعدمسعود</t>
  </si>
  <si>
    <t>Alarin</t>
  </si>
  <si>
    <t>العرين</t>
  </si>
  <si>
    <t>C6640</t>
  </si>
  <si>
    <t>Al-Zahria</t>
  </si>
  <si>
    <t>الزهراء</t>
  </si>
  <si>
    <t>Lower kastan</t>
  </si>
  <si>
    <t>الكستن</t>
  </si>
  <si>
    <t>Al Areen - Kastanah Fawqan</t>
  </si>
  <si>
    <t>العرين - كستن فوقاني</t>
  </si>
  <si>
    <t>Mashmshain</t>
  </si>
  <si>
    <t>مشمشان</t>
  </si>
  <si>
    <t>Mazrat Hamam</t>
  </si>
  <si>
    <t>مرزعة الحمام</t>
  </si>
  <si>
    <t>Bear-altaeeb</t>
  </si>
  <si>
    <t>بيرة الطيب</t>
  </si>
  <si>
    <t>Beeret Kaftin</t>
  </si>
  <si>
    <t>بيرة كفتين</t>
  </si>
  <si>
    <t>C6633</t>
  </si>
  <si>
    <t>Boayba</t>
  </si>
  <si>
    <t>بعيبعة</t>
  </si>
  <si>
    <t>C6732</t>
  </si>
  <si>
    <t>clay village</t>
  </si>
  <si>
    <t>القرية الطينية</t>
  </si>
  <si>
    <t>Hbit</t>
  </si>
  <si>
    <t>هبيط</t>
  </si>
  <si>
    <t>C6632</t>
  </si>
  <si>
    <t>jawaniaa</t>
  </si>
  <si>
    <t>جوانية</t>
  </si>
  <si>
    <t>C6631</t>
  </si>
  <si>
    <t>Shekh Bahr</t>
  </si>
  <si>
    <t>الشيخ بحر</t>
  </si>
  <si>
    <t>Kafr Nabi</t>
  </si>
  <si>
    <t>كفربني</t>
  </si>
  <si>
    <t>C3948</t>
  </si>
  <si>
    <t>Kafr tanor</t>
  </si>
  <si>
    <t>كفرتنور</t>
  </si>
  <si>
    <t>C6690</t>
  </si>
  <si>
    <t>Mazraet Edrees</t>
  </si>
  <si>
    <t>مزرعة ادريس</t>
  </si>
  <si>
    <t>شيخ بحر</t>
  </si>
  <si>
    <t>Smneh</t>
  </si>
  <si>
    <t>الصنمة</t>
  </si>
  <si>
    <t>Al Iraqiyah</t>
  </si>
  <si>
    <t>العراقية</t>
  </si>
  <si>
    <t>C7259</t>
  </si>
  <si>
    <t>Babisqa</t>
  </si>
  <si>
    <t>بابسقا</t>
  </si>
  <si>
    <t>C6755</t>
  </si>
  <si>
    <t>Dier Seeta</t>
  </si>
  <si>
    <t>ديرسيتا</t>
  </si>
  <si>
    <t>C6696</t>
  </si>
  <si>
    <t>Koknaya</t>
  </si>
  <si>
    <t>كوكنايا</t>
  </si>
  <si>
    <t>C6616</t>
  </si>
  <si>
    <t>Maaramaia</t>
  </si>
  <si>
    <t>معرمايا</t>
  </si>
  <si>
    <t>C7403</t>
  </si>
  <si>
    <t>Maarat Manaya</t>
  </si>
  <si>
    <t>معرة منايا</t>
  </si>
  <si>
    <t>Jeser Maksour</t>
  </si>
  <si>
    <t>الجسر المكسور</t>
  </si>
  <si>
    <t>C6618</t>
  </si>
  <si>
    <t>AL-Kameshliah</t>
  </si>
  <si>
    <t>القامشلية</t>
  </si>
  <si>
    <t>AL-Ballanah</t>
  </si>
  <si>
    <t>البلانة</t>
  </si>
  <si>
    <t>Faroukiyeh</t>
  </si>
  <si>
    <t>الفاروقية</t>
  </si>
  <si>
    <t>C6619</t>
  </si>
  <si>
    <t>AL-Faruqia</t>
  </si>
  <si>
    <t>AL-Hamzaowat</t>
  </si>
  <si>
    <t>الحمزاوات</t>
  </si>
  <si>
    <t>Aljib</t>
  </si>
  <si>
    <t>الجب</t>
  </si>
  <si>
    <t>C6694</t>
  </si>
  <si>
    <t>Msheirfeh (Salqin)</t>
  </si>
  <si>
    <t>المشرفية</t>
  </si>
  <si>
    <t>C6620</t>
  </si>
  <si>
    <t>AL-Msharfia</t>
  </si>
  <si>
    <t>المزوق</t>
  </si>
  <si>
    <t>Al-Rafaatiah</t>
  </si>
  <si>
    <t>الرفعاتية</t>
  </si>
  <si>
    <t>Hardana</t>
  </si>
  <si>
    <t>حردانة</t>
  </si>
  <si>
    <t>Jakara</t>
  </si>
  <si>
    <t>جكارة</t>
  </si>
  <si>
    <t>C6622</t>
  </si>
  <si>
    <t>Maalaqa - Bishlamon</t>
  </si>
  <si>
    <t>المعلقة</t>
  </si>
  <si>
    <t>C4190</t>
  </si>
  <si>
    <t>Ghosn Al-zaytoon</t>
  </si>
  <si>
    <t>غصن الزيتون</t>
  </si>
  <si>
    <t>Alhamra</t>
  </si>
  <si>
    <t>الحمرا</t>
  </si>
  <si>
    <t>C6621</t>
  </si>
  <si>
    <t>Hamra</t>
  </si>
  <si>
    <t>Jieneh</t>
  </si>
  <si>
    <t>SY02</t>
  </si>
  <si>
    <t>Aleppo</t>
  </si>
  <si>
    <t>حلب</t>
  </si>
  <si>
    <t>Jebel Saman</t>
  </si>
  <si>
    <t>جبل سمعان</t>
  </si>
  <si>
    <t>SY0200</t>
  </si>
  <si>
    <t>Atareb</t>
  </si>
  <si>
    <t>أتارب</t>
  </si>
  <si>
    <t>SY020001</t>
  </si>
  <si>
    <t>الجينة</t>
  </si>
  <si>
    <t>C1032</t>
  </si>
  <si>
    <t>Jeineh</t>
  </si>
  <si>
    <t>Big_Heart</t>
  </si>
  <si>
    <t>Kafr Aleppo</t>
  </si>
  <si>
    <t>كفر حلب</t>
  </si>
  <si>
    <t>C1039</t>
  </si>
  <si>
    <t>Kafr Naha</t>
  </si>
  <si>
    <t>كفر ناها</t>
  </si>
  <si>
    <t>C1034</t>
  </si>
  <si>
    <t>Majbineh</t>
  </si>
  <si>
    <t>Daret Azza</t>
  </si>
  <si>
    <t>دارة عزة</t>
  </si>
  <si>
    <t>SY020004</t>
  </si>
  <si>
    <t>مجبينة</t>
  </si>
  <si>
    <t>C1148</t>
  </si>
  <si>
    <t>C1139</t>
  </si>
  <si>
    <t>Tadil</t>
  </si>
  <si>
    <t>تديل</t>
  </si>
  <si>
    <t>C1028</t>
  </si>
  <si>
    <t>Little Orm</t>
  </si>
  <si>
    <t>أورم الصغرى</t>
  </si>
  <si>
    <t>C1027</t>
  </si>
  <si>
    <t>Big Orm</t>
  </si>
  <si>
    <t>أورم الكبرى</t>
  </si>
  <si>
    <t>C1029</t>
  </si>
  <si>
    <t>Kafr Taal</t>
  </si>
  <si>
    <t>كفر تعال</t>
  </si>
  <si>
    <t>C1037</t>
  </si>
  <si>
    <t>Kafr Amma</t>
  </si>
  <si>
    <t>كفر عمة</t>
  </si>
  <si>
    <t>C1033</t>
  </si>
  <si>
    <t>Kafr Thoran</t>
  </si>
  <si>
    <t>كفر نوران</t>
  </si>
  <si>
    <t>C1041</t>
  </si>
  <si>
    <t>Kafr Noran</t>
  </si>
  <si>
    <t>Kafr Karmin</t>
  </si>
  <si>
    <t>كفر كرمين</t>
  </si>
  <si>
    <t>C1035</t>
  </si>
  <si>
    <t>Sahara</t>
  </si>
  <si>
    <t>السحارة</t>
  </si>
  <si>
    <t>C1023</t>
  </si>
  <si>
    <t>Abin Samaan</t>
  </si>
  <si>
    <t>ابين سمعان</t>
  </si>
  <si>
    <t>C1026</t>
  </si>
  <si>
    <t>Maaret Atarib</t>
  </si>
  <si>
    <t>معارة اتارب</t>
  </si>
  <si>
    <t>C1038</t>
  </si>
  <si>
    <t>Qamari</t>
  </si>
  <si>
    <t>Zarbah</t>
  </si>
  <si>
    <t>الزربة</t>
  </si>
  <si>
    <t>SY020005</t>
  </si>
  <si>
    <t>قماري</t>
  </si>
  <si>
    <t>C1174</t>
  </si>
  <si>
    <t>C1170</t>
  </si>
  <si>
    <t>Jeb Kas</t>
  </si>
  <si>
    <t>جب كاس</t>
  </si>
  <si>
    <t>C1166</t>
  </si>
  <si>
    <t>Abzemo</t>
  </si>
  <si>
    <t>الابزمو</t>
  </si>
  <si>
    <t>C1030</t>
  </si>
  <si>
    <t>Andan</t>
  </si>
  <si>
    <t>Haritan</t>
  </si>
  <si>
    <t>حريتان</t>
  </si>
  <si>
    <t>SY020003</t>
  </si>
  <si>
    <t>عندان</t>
  </si>
  <si>
    <t>C1121</t>
  </si>
  <si>
    <t>Anjara</t>
  </si>
  <si>
    <t>عنجارة</t>
  </si>
  <si>
    <t>C1144</t>
  </si>
  <si>
    <t>C4278</t>
  </si>
  <si>
    <t>Armanaya</t>
  </si>
  <si>
    <t>Al Ma'ra</t>
  </si>
  <si>
    <t>معرة النعمان</t>
  </si>
  <si>
    <t>SY0702</t>
  </si>
  <si>
    <t>Heish</t>
  </si>
  <si>
    <t>حيش</t>
  </si>
  <si>
    <t>SY070205</t>
  </si>
  <si>
    <t>أرمنايا</t>
  </si>
  <si>
    <t>C4106</t>
  </si>
  <si>
    <t>الأتارب</t>
  </si>
  <si>
    <t>C1022</t>
  </si>
  <si>
    <t>Babis</t>
  </si>
  <si>
    <t>بابيص</t>
  </si>
  <si>
    <t>C6331</t>
  </si>
  <si>
    <t>Balshun</t>
  </si>
  <si>
    <t>Ehsem</t>
  </si>
  <si>
    <t>احسم</t>
  </si>
  <si>
    <t>SY070501</t>
  </si>
  <si>
    <t>بلشون</t>
  </si>
  <si>
    <t>C4296</t>
  </si>
  <si>
    <t>Batbu</t>
  </si>
  <si>
    <t>باتبو</t>
  </si>
  <si>
    <t>C1025</t>
  </si>
  <si>
    <t>Bawabiyeh</t>
  </si>
  <si>
    <t>بوابية</t>
  </si>
  <si>
    <t>C1169</t>
  </si>
  <si>
    <t>Bishqatine</t>
  </si>
  <si>
    <t>بشقاتين</t>
  </si>
  <si>
    <t>C1145</t>
  </si>
  <si>
    <t>Bsartun</t>
  </si>
  <si>
    <t>بسرطون</t>
  </si>
  <si>
    <t>C1147</t>
  </si>
  <si>
    <t>Bshantara</t>
  </si>
  <si>
    <t>بشنطرة</t>
  </si>
  <si>
    <t>C1141</t>
  </si>
  <si>
    <t>C1130</t>
  </si>
  <si>
    <t>Hayyan</t>
  </si>
  <si>
    <t>حيان</t>
  </si>
  <si>
    <t>C1127</t>
  </si>
  <si>
    <t>Hoteh</t>
  </si>
  <si>
    <t>الهوتة</t>
  </si>
  <si>
    <t>C1146</t>
  </si>
  <si>
    <t>Hur</t>
  </si>
  <si>
    <t>حور</t>
  </si>
  <si>
    <t>C1140</t>
  </si>
  <si>
    <t>Kafr Hamra</t>
  </si>
  <si>
    <t>كفر حمرة</t>
  </si>
  <si>
    <t>C1134</t>
  </si>
  <si>
    <t>Kafr Naseh Elatareb</t>
  </si>
  <si>
    <t>كفر ناصح الاتارب</t>
  </si>
  <si>
    <t>C1036</t>
  </si>
  <si>
    <t>Kafraziba</t>
  </si>
  <si>
    <t>كفرزيبا</t>
  </si>
  <si>
    <t>C4282</t>
  </si>
  <si>
    <t>Kafrlata</t>
  </si>
  <si>
    <t>كفرلاته</t>
  </si>
  <si>
    <t>C4283</t>
  </si>
  <si>
    <t>Kassibeh</t>
  </si>
  <si>
    <t>كسيبة</t>
  </si>
  <si>
    <t>C1176</t>
  </si>
  <si>
    <t>Korin</t>
  </si>
  <si>
    <t>كورين</t>
  </si>
  <si>
    <t>C4288</t>
  </si>
  <si>
    <t>Maarbalit</t>
  </si>
  <si>
    <t>معربليت</t>
  </si>
  <si>
    <t>C4285</t>
  </si>
  <si>
    <t>Maaret Elartiq</t>
  </si>
  <si>
    <t>معارة الأرتيق</t>
  </si>
  <si>
    <t>C1136</t>
  </si>
  <si>
    <t>Madiq Castle</t>
  </si>
  <si>
    <t>SY05</t>
  </si>
  <si>
    <t>Hama</t>
  </si>
  <si>
    <t>حماة</t>
  </si>
  <si>
    <t>As-Suqaylabiyah</t>
  </si>
  <si>
    <t>السقيلبية</t>
  </si>
  <si>
    <t>SY0502</t>
  </si>
  <si>
    <t>قلعة المضيق</t>
  </si>
  <si>
    <t>SY050204</t>
  </si>
  <si>
    <t>C3207</t>
  </si>
  <si>
    <t>Motaram</t>
  </si>
  <si>
    <t>معترم</t>
  </si>
  <si>
    <t>C4290</t>
  </si>
  <si>
    <t>Mseibin</t>
  </si>
  <si>
    <t>مصيبين</t>
  </si>
  <si>
    <t>C4281</t>
  </si>
  <si>
    <t>Orm Eljoz</t>
  </si>
  <si>
    <t>أورم الجوز</t>
  </si>
  <si>
    <t>C4269</t>
  </si>
  <si>
    <t>Oweijel</t>
  </si>
  <si>
    <t>عويجل</t>
  </si>
  <si>
    <t>C1024</t>
  </si>
  <si>
    <t>Qastun</t>
  </si>
  <si>
    <t>Ziyara</t>
  </si>
  <si>
    <t>الزيارة</t>
  </si>
  <si>
    <t>SY050202</t>
  </si>
  <si>
    <t>قسطون</t>
  </si>
  <si>
    <t>C3170</t>
  </si>
  <si>
    <t>Rami</t>
  </si>
  <si>
    <t>الرامي</t>
  </si>
  <si>
    <t>C4294</t>
  </si>
  <si>
    <t>Sarja</t>
  </si>
  <si>
    <t>سرجة</t>
  </si>
  <si>
    <t>C4273</t>
  </si>
  <si>
    <t>Sheikh Ali</t>
  </si>
  <si>
    <t>الشيخ علي</t>
  </si>
  <si>
    <t>C1031</t>
  </si>
  <si>
    <t>Tal Heddiyeh</t>
  </si>
  <si>
    <t>تل حدية</t>
  </si>
  <si>
    <t>C1158</t>
  </si>
  <si>
    <t>Yaqed Eladas</t>
  </si>
  <si>
    <t>ياقد العدس</t>
  </si>
  <si>
    <t>C1132</t>
  </si>
  <si>
    <t>Khan Al-Asal</t>
  </si>
  <si>
    <t>مركز جبل سمعان</t>
  </si>
  <si>
    <t>SY020000</t>
  </si>
  <si>
    <t>خان العسل</t>
  </si>
  <si>
    <t>C6428</t>
  </si>
  <si>
    <t>Arnaz</t>
  </si>
  <si>
    <t>ارناز</t>
  </si>
  <si>
    <t>C6680</t>
  </si>
  <si>
    <t>Mezanaz</t>
  </si>
  <si>
    <t>ميزناز</t>
  </si>
  <si>
    <t>C6679</t>
  </si>
  <si>
    <t>Atareb / Asus Cluster</t>
  </si>
  <si>
    <t>جمعية عصعوص</t>
  </si>
  <si>
    <t>Atareb / Oli Albab Cluster</t>
  </si>
  <si>
    <t>اولي الالباب</t>
  </si>
  <si>
    <t>Atareb / Qanater</t>
  </si>
  <si>
    <t>قناطر</t>
  </si>
  <si>
    <t>C1019</t>
  </si>
  <si>
    <t>Qanater</t>
  </si>
  <si>
    <t>Atareb / Reef Qurtuba Cluster</t>
  </si>
  <si>
    <t>جمعية ريف قربطة</t>
  </si>
  <si>
    <t>Tal Elkaramej</t>
  </si>
  <si>
    <t>تل الكرامه</t>
  </si>
  <si>
    <t>C4122</t>
  </si>
  <si>
    <t>Ma'arrat An Nu'man</t>
  </si>
  <si>
    <t>مركز معرة النعمان</t>
  </si>
  <si>
    <t>SY070200</t>
  </si>
  <si>
    <t>C3985</t>
  </si>
  <si>
    <t>Nahliya</t>
  </si>
  <si>
    <t>نحلية_ناحلية</t>
  </si>
  <si>
    <t>C4286</t>
  </si>
  <si>
    <t>Hazarin</t>
  </si>
  <si>
    <t>Kafr Nobol</t>
  </si>
  <si>
    <t>كفر نبل</t>
  </si>
  <si>
    <t>SY070203</t>
  </si>
  <si>
    <t>حزارين</t>
  </si>
  <si>
    <t>C4056</t>
  </si>
  <si>
    <t>Kafr Oweid</t>
  </si>
  <si>
    <t>كفر عويد</t>
  </si>
  <si>
    <t>C4062</t>
  </si>
  <si>
    <t>Eastern Sarja</t>
  </si>
  <si>
    <t>Sanjar</t>
  </si>
  <si>
    <t>سنجار</t>
  </si>
  <si>
    <t>SY070202</t>
  </si>
  <si>
    <t>سرجة شرقية</t>
  </si>
  <si>
    <t>C6363</t>
  </si>
  <si>
    <t>Western Sarja</t>
  </si>
  <si>
    <t>سرجة غربية</t>
  </si>
  <si>
    <t>C6306</t>
  </si>
  <si>
    <t>Muqbia</t>
  </si>
  <si>
    <t>مقبلة</t>
  </si>
  <si>
    <t>C1133</t>
  </si>
  <si>
    <t>Banin</t>
  </si>
  <si>
    <t>بنين</t>
  </si>
  <si>
    <t>C4274</t>
  </si>
  <si>
    <t>Berjhab</t>
  </si>
  <si>
    <t>برجهاب</t>
  </si>
  <si>
    <t>C4276</t>
  </si>
  <si>
    <t>Majdaliya</t>
  </si>
  <si>
    <t>مجدليا</t>
  </si>
  <si>
    <t>C4280</t>
  </si>
  <si>
    <t>Eastern Huweiz</t>
  </si>
  <si>
    <t>الحويز الشمالي</t>
  </si>
  <si>
    <t>C3194</t>
  </si>
  <si>
    <t>Alshareeah</t>
  </si>
  <si>
    <t>الشريعة</t>
  </si>
  <si>
    <t>C3193</t>
  </si>
  <si>
    <t>Al Shairah</t>
  </si>
  <si>
    <t>Tweini</t>
  </si>
  <si>
    <t>تويني</t>
  </si>
  <si>
    <t>C3188</t>
  </si>
  <si>
    <t>Upper Hweijeh</t>
  </si>
  <si>
    <t>حويجة فوقا</t>
  </si>
  <si>
    <t>C3196</t>
  </si>
  <si>
    <t>Hezreh</t>
  </si>
  <si>
    <t>حزرة</t>
  </si>
  <si>
    <t xml:space="preserve">Hawash </t>
  </si>
  <si>
    <t>حواش</t>
  </si>
  <si>
    <t>C3195</t>
  </si>
  <si>
    <t>Jaser Beytel Ras</t>
  </si>
  <si>
    <t>جسر بيت الراس</t>
  </si>
  <si>
    <t>C7896</t>
  </si>
  <si>
    <t>Jisr Beit Al-Ras</t>
  </si>
  <si>
    <t>Hurriyeh</t>
  </si>
  <si>
    <t>الحرية</t>
  </si>
  <si>
    <t>C3198</t>
  </si>
  <si>
    <t xml:space="preserve">Jamasa Odayat </t>
  </si>
  <si>
    <t>جمسات عديدات</t>
  </si>
  <si>
    <t>Jamasa Odayat - Alshareeah</t>
  </si>
  <si>
    <t>Mohajreen</t>
  </si>
  <si>
    <t>المهاجرين</t>
  </si>
  <si>
    <t>Mare'</t>
  </si>
  <si>
    <t>A'zaz</t>
  </si>
  <si>
    <t>اعزاز</t>
  </si>
  <si>
    <t>SY0204</t>
  </si>
  <si>
    <t>مارع</t>
  </si>
  <si>
    <t>SY020403</t>
  </si>
  <si>
    <t>C1643</t>
  </si>
  <si>
    <t>Jarjnaz</t>
  </si>
  <si>
    <t>جرجناز</t>
  </si>
  <si>
    <t>C3977</t>
  </si>
  <si>
    <t>Al Mokbelah</t>
  </si>
  <si>
    <t>المقبلة</t>
  </si>
  <si>
    <t>C6715</t>
  </si>
  <si>
    <t>Ablin</t>
  </si>
  <si>
    <t>ابلين</t>
  </si>
  <si>
    <t>C4292</t>
  </si>
  <si>
    <t>Arnaba</t>
  </si>
  <si>
    <t>ارنبة</t>
  </si>
  <si>
    <t>C4301</t>
  </si>
  <si>
    <t>Deir Sunbul</t>
  </si>
  <si>
    <t>دير سنبل</t>
  </si>
  <si>
    <t>C4293</t>
  </si>
  <si>
    <t>Eastern Deir</t>
  </si>
  <si>
    <t>دير شرقي</t>
  </si>
  <si>
    <t>C3962</t>
  </si>
  <si>
    <t>Ghadqa</t>
  </si>
  <si>
    <t>الغدقة</t>
  </si>
  <si>
    <t>C3963</t>
  </si>
  <si>
    <t>Kansafra</t>
  </si>
  <si>
    <t>كنصفرة</t>
  </si>
  <si>
    <t>C4309</t>
  </si>
  <si>
    <t>Khan Shaykun</t>
  </si>
  <si>
    <t>خان شيخون</t>
  </si>
  <si>
    <t>SY070201</t>
  </si>
  <si>
    <t>C3987</t>
  </si>
  <si>
    <t>Latmana</t>
  </si>
  <si>
    <t>Muhradah</t>
  </si>
  <si>
    <t>محردة</t>
  </si>
  <si>
    <t>SY0505</t>
  </si>
  <si>
    <t>Kafr Zeita</t>
  </si>
  <si>
    <t>كفرزيتا</t>
  </si>
  <si>
    <t>SY050501</t>
  </si>
  <si>
    <t>اللطامنة</t>
  </si>
  <si>
    <t>C3458</t>
  </si>
  <si>
    <t>Maarzaf</t>
  </si>
  <si>
    <t>معرزاف</t>
  </si>
  <si>
    <t>C4279</t>
  </si>
  <si>
    <t>Mozra</t>
  </si>
  <si>
    <t>الموزرة</t>
  </si>
  <si>
    <t>C4298</t>
  </si>
  <si>
    <t>Sfuhen</t>
  </si>
  <si>
    <t>سفوهن</t>
  </si>
  <si>
    <t>C4054</t>
  </si>
  <si>
    <t>Telamnas</t>
  </si>
  <si>
    <t>تلمنس</t>
  </si>
  <si>
    <t>C3974</t>
  </si>
  <si>
    <t>Thahrat Talamnas</t>
  </si>
  <si>
    <t>ظهرة تلمنس</t>
  </si>
  <si>
    <t>C3967</t>
  </si>
  <si>
    <t>Maar Shamsheh</t>
  </si>
  <si>
    <t>معر شمشه</t>
  </si>
  <si>
    <t>C3981</t>
  </si>
  <si>
    <t>Maar Shurin</t>
  </si>
  <si>
    <t>معرشورين</t>
  </si>
  <si>
    <t>C3978</t>
  </si>
  <si>
    <t>Jeb Alsafa</t>
  </si>
  <si>
    <t>جب الصفا</t>
  </si>
  <si>
    <t>C6641</t>
  </si>
  <si>
    <t>Kharab Amer</t>
  </si>
  <si>
    <t>خراب عامر</t>
  </si>
  <si>
    <t>C6638</t>
  </si>
  <si>
    <t>Kharab Khalil</t>
  </si>
  <si>
    <t>خراب خليل</t>
  </si>
  <si>
    <t>C6637</t>
  </si>
  <si>
    <t>Kharab Sultan</t>
  </si>
  <si>
    <t>خراب سلطان</t>
  </si>
  <si>
    <t>C6639</t>
  </si>
  <si>
    <t>Alfauri</t>
  </si>
  <si>
    <t>الفاعوري</t>
  </si>
  <si>
    <t>C6702</t>
  </si>
  <si>
    <t>Almilk</t>
  </si>
  <si>
    <t>الملك</t>
  </si>
  <si>
    <t>C6699</t>
  </si>
  <si>
    <t>Alshamra</t>
  </si>
  <si>
    <t>الشمرة</t>
  </si>
  <si>
    <t>C6700</t>
  </si>
  <si>
    <t>Bayates</t>
  </si>
  <si>
    <t>بياتس</t>
  </si>
  <si>
    <t>C6695</t>
  </si>
  <si>
    <t>Haj Nayef </t>
  </si>
  <si>
    <t>الحج نايف</t>
  </si>
  <si>
    <t>Magharet Jamous</t>
  </si>
  <si>
    <t>مغارة جاموس</t>
  </si>
  <si>
    <t>C6701</t>
  </si>
  <si>
    <t>Qirmida</t>
  </si>
  <si>
    <t>قرميدة</t>
  </si>
  <si>
    <t>C6697</t>
  </si>
  <si>
    <t>Sheikh Ibrahim</t>
  </si>
  <si>
    <t>شيخ ابراهيم</t>
  </si>
  <si>
    <t>Al-Amouda</t>
  </si>
  <si>
    <t>العامودة</t>
  </si>
  <si>
    <t>Al-Brij</t>
  </si>
  <si>
    <t>البريج</t>
  </si>
  <si>
    <t>Aldwesat</t>
  </si>
  <si>
    <t>الدويسات</t>
  </si>
  <si>
    <t>Alfasouq</t>
  </si>
  <si>
    <t>الفاسوق</t>
  </si>
  <si>
    <t>C6737</t>
  </si>
  <si>
    <t>Fasouq</t>
  </si>
  <si>
    <t>Aljdaeda</t>
  </si>
  <si>
    <t>الجديدة</t>
  </si>
  <si>
    <t>Almaghara</t>
  </si>
  <si>
    <t>المغارة</t>
  </si>
  <si>
    <t>Almajidiah</t>
  </si>
  <si>
    <t>المجيدية</t>
  </si>
  <si>
    <t>Zahraa</t>
  </si>
  <si>
    <t>Almansoura</t>
  </si>
  <si>
    <t>المنصورة</t>
  </si>
  <si>
    <t>Almsherfeh</t>
  </si>
  <si>
    <t>المشرفة</t>
  </si>
  <si>
    <t>مريمين - دركوش</t>
  </si>
  <si>
    <t>Alrasm</t>
  </si>
  <si>
    <t>الرسم</t>
  </si>
  <si>
    <t>Alrefatiyeh</t>
  </si>
  <si>
    <t>Alshaikh Badr</t>
  </si>
  <si>
    <t>الشيخ بدر</t>
  </si>
  <si>
    <t>Alshammat</t>
  </si>
  <si>
    <t>الشماط</t>
  </si>
  <si>
    <t>Altennariah</t>
  </si>
  <si>
    <t>التنارية</t>
  </si>
  <si>
    <t>Ayn Alteeba</t>
  </si>
  <si>
    <t>عين الطيب</t>
  </si>
  <si>
    <t>Bshudlti</t>
  </si>
  <si>
    <t>بشودلتي</t>
  </si>
  <si>
    <t>Hajkhalaf Farm</t>
  </si>
  <si>
    <t>مزرعة حاج خلف</t>
  </si>
  <si>
    <t>Hajqaddor Farm</t>
  </si>
  <si>
    <t>مزرعة حاج قدور</t>
  </si>
  <si>
    <t>Hajyosef Farm</t>
  </si>
  <si>
    <t>مزرعة حاج يوسف</t>
  </si>
  <si>
    <t>Hamandoush</t>
  </si>
  <si>
    <t>حمندوش</t>
  </si>
  <si>
    <t>Kharab Zarqa</t>
  </si>
  <si>
    <t>خراب زرقا</t>
  </si>
  <si>
    <t>Kherbt Almazweq</t>
  </si>
  <si>
    <t>خراب المزوق</t>
  </si>
  <si>
    <t>Kherbt Hassan</t>
  </si>
  <si>
    <t>خراب حسان</t>
  </si>
  <si>
    <t>Magharat Houry</t>
  </si>
  <si>
    <t>مغارة حوري</t>
  </si>
  <si>
    <t>Magharet Albayda</t>
  </si>
  <si>
    <t xml:space="preserve">مغارة البيضاء </t>
  </si>
  <si>
    <t>Mazra</t>
  </si>
  <si>
    <t>مزرعة</t>
  </si>
  <si>
    <t>Merata</t>
  </si>
  <si>
    <t>معراتا</t>
  </si>
  <si>
    <t>Qamishlieah</t>
  </si>
  <si>
    <t>قامشلية</t>
  </si>
  <si>
    <t>Badriyyah</t>
  </si>
  <si>
    <t>C6609</t>
  </si>
  <si>
    <t>Badriyeh</t>
  </si>
  <si>
    <t>بدرية - مركز أريحا</t>
  </si>
  <si>
    <t>Mukavema camp</t>
  </si>
  <si>
    <t>مركز اعزاز</t>
  </si>
  <si>
    <t>SY020400</t>
  </si>
  <si>
    <t>مخيم المقاومة</t>
  </si>
  <si>
    <t>C1557</t>
  </si>
  <si>
    <t>Shmarekh</t>
  </si>
  <si>
    <t>شمارخ</t>
  </si>
  <si>
    <t>Camp</t>
  </si>
  <si>
    <t>Al Resalah (Al Armuda)</t>
  </si>
  <si>
    <t>مخيم الرسالة (العرموطة)</t>
  </si>
  <si>
    <t>C1566</t>
  </si>
  <si>
    <t>Shamarin</t>
  </si>
  <si>
    <t>شمارين</t>
  </si>
  <si>
    <t>Yazibag camp</t>
  </si>
  <si>
    <t>مخيم يازي باغ</t>
  </si>
  <si>
    <t>C1561</t>
  </si>
  <si>
    <t>Salama</t>
  </si>
  <si>
    <t>السلامة</t>
  </si>
  <si>
    <t>Ekkdeh camp</t>
  </si>
  <si>
    <t>Suran</t>
  </si>
  <si>
    <t>صوران</t>
  </si>
  <si>
    <t>SY020405</t>
  </si>
  <si>
    <t>إيكدة</t>
  </si>
  <si>
    <t>C1658</t>
  </si>
  <si>
    <t>Zayzafun - Ekdeh</t>
  </si>
  <si>
    <t>زيزفون - إيكدة</t>
  </si>
  <si>
    <t>Kaeebeh camp</t>
  </si>
  <si>
    <t>Aghtrin</t>
  </si>
  <si>
    <t>اخترين</t>
  </si>
  <si>
    <t>SY020401</t>
  </si>
  <si>
    <t>مخيم كعيبة</t>
  </si>
  <si>
    <t>C1609</t>
  </si>
  <si>
    <t>Kaeebeh</t>
  </si>
  <si>
    <t>كعيبة</t>
  </si>
  <si>
    <t>Shinan</t>
  </si>
  <si>
    <t>شنان</t>
  </si>
  <si>
    <t>C4275</t>
  </si>
  <si>
    <t>Kafr Najd</t>
  </si>
  <si>
    <t>كفرنجد</t>
  </si>
  <si>
    <t>C6608</t>
  </si>
  <si>
    <t xml:space="preserve">Kafr Najd  </t>
  </si>
  <si>
    <t>Maalali</t>
  </si>
  <si>
    <t>معلالي</t>
  </si>
  <si>
    <t>C6611</t>
  </si>
  <si>
    <t>Alamodyah</t>
  </si>
  <si>
    <t>العامودية</t>
  </si>
  <si>
    <t>Basqala</t>
  </si>
  <si>
    <t>بسقلا</t>
  </si>
  <si>
    <t>C4061</t>
  </si>
  <si>
    <t>PAH</t>
  </si>
  <si>
    <t>Hamdieh</t>
  </si>
  <si>
    <t>الحامدية</t>
  </si>
  <si>
    <t>C6596</t>
  </si>
  <si>
    <t>C4068</t>
  </si>
  <si>
    <t>Maar Tamater</t>
  </si>
  <si>
    <t>معرتماتر</t>
  </si>
  <si>
    <t>C4065</t>
  </si>
  <si>
    <t>Maarzita</t>
  </si>
  <si>
    <t>معرزيتا</t>
  </si>
  <si>
    <t>C4066</t>
  </si>
  <si>
    <t>Kafruma</t>
  </si>
  <si>
    <t>كفرومة</t>
  </si>
  <si>
    <t>C3984</t>
  </si>
  <si>
    <t>Sijo Camp</t>
  </si>
  <si>
    <t>مخيم سجو</t>
  </si>
  <si>
    <t>Iva Camp</t>
  </si>
  <si>
    <t>مخيم ايواء</t>
  </si>
  <si>
    <t>Halazon</t>
  </si>
  <si>
    <t>الحلزون</t>
  </si>
  <si>
    <t>C6424</t>
  </si>
  <si>
    <t>Batbu-Dirar Camp</t>
  </si>
  <si>
    <t>Halazon-Eltal Camp</t>
  </si>
  <si>
    <t>Halazon-Sabroun Camp</t>
  </si>
  <si>
    <t> 36.725697</t>
  </si>
  <si>
    <t>Zarba-Khalije Camp</t>
  </si>
  <si>
    <t>Zarba-Dawajn Camp</t>
  </si>
  <si>
    <t>Dana- Alqaser Camp</t>
  </si>
  <si>
    <t>Al hamia</t>
  </si>
  <si>
    <t>الحمية</t>
  </si>
  <si>
    <t xml:space="preserve">Almuaabra </t>
  </si>
  <si>
    <t>المعبرة</t>
  </si>
  <si>
    <t xml:space="preserve">Almutaylja </t>
  </si>
  <si>
    <t>المتيلجة</t>
  </si>
  <si>
    <t xml:space="preserve">Alumayria </t>
  </si>
  <si>
    <t>العمرية</t>
  </si>
  <si>
    <t>Difaa Almadani_Kafr Takharim</t>
  </si>
  <si>
    <t>مركز الدفاع المدني_كفرتخاريم</t>
  </si>
  <si>
    <t xml:space="preserve">Ein Teba </t>
  </si>
  <si>
    <t>عين تيب</t>
  </si>
  <si>
    <t xml:space="preserve">Hir Ahmar </t>
  </si>
  <si>
    <t>الحير الاحمر</t>
  </si>
  <si>
    <t xml:space="preserve">Kharab </t>
  </si>
  <si>
    <t>الخراب</t>
  </si>
  <si>
    <t xml:space="preserve">kharab Qayes </t>
  </si>
  <si>
    <t>خربة قيس</t>
  </si>
  <si>
    <t xml:space="preserve">Kharab Zarqa </t>
  </si>
  <si>
    <t>خراب ازرق</t>
  </si>
  <si>
    <t xml:space="preserve">السوادية </t>
  </si>
  <si>
    <t>kourbat Alkasara</t>
  </si>
  <si>
    <t>خربة الخسارة</t>
  </si>
  <si>
    <t xml:space="preserve">Maghara Beida </t>
  </si>
  <si>
    <t>مغارة البيضا</t>
  </si>
  <si>
    <t>الضهر</t>
  </si>
  <si>
    <t xml:space="preserve">Magharat houri </t>
  </si>
  <si>
    <t>Mallah</t>
  </si>
  <si>
    <t>الملاح</t>
  </si>
  <si>
    <t>عدوان</t>
  </si>
  <si>
    <t>Maraata</t>
  </si>
  <si>
    <t>Mashfa_kafr Takharim</t>
  </si>
  <si>
    <t>مشفى كفر تخاريم</t>
  </si>
  <si>
    <t xml:space="preserve">Mashta Atiq </t>
  </si>
  <si>
    <t>مشتى عتيق</t>
  </si>
  <si>
    <t>Qulaia</t>
  </si>
  <si>
    <t>قليعة</t>
  </si>
  <si>
    <t xml:space="preserve">Salhia </t>
  </si>
  <si>
    <t>صالحية</t>
  </si>
  <si>
    <t xml:space="preserve">Samaan </t>
  </si>
  <si>
    <t>سمعان</t>
  </si>
  <si>
    <t xml:space="preserve">Tennaria </t>
  </si>
  <si>
    <t xml:space="preserve">Westania </t>
  </si>
  <si>
    <t>وسطانية</t>
  </si>
  <si>
    <t xml:space="preserve">Kadimoun camp </t>
  </si>
  <si>
    <t>مخيم قادمون</t>
  </si>
  <si>
    <t xml:space="preserve">Alkubeh Farm </t>
  </si>
  <si>
    <t>مزرعة القبة</t>
  </si>
  <si>
    <t>سيجر</t>
  </si>
  <si>
    <t xml:space="preserve">Alusamlleyh </t>
  </si>
  <si>
    <t>العصملية</t>
  </si>
  <si>
    <t xml:space="preserve">Aslan Farm </t>
  </si>
  <si>
    <t>مزرعة اصلان</t>
  </si>
  <si>
    <t>Atia Farm</t>
  </si>
  <si>
    <t>مزرعة عطية</t>
  </si>
  <si>
    <t>Bales</t>
  </si>
  <si>
    <t>بالس</t>
  </si>
  <si>
    <t xml:space="preserve">Barboura farms </t>
  </si>
  <si>
    <t>مزرعة البربورة</t>
  </si>
  <si>
    <t>Bin Sarrei Al teiniah</t>
  </si>
  <si>
    <t>بن سريع الطينية</t>
  </si>
  <si>
    <t>Dahriah</t>
  </si>
  <si>
    <t>الضهرية</t>
  </si>
  <si>
    <t xml:space="preserve">Alta'akhi camp </t>
  </si>
  <si>
    <t>مخيم التاخي</t>
  </si>
  <si>
    <t>Ennabiat</t>
  </si>
  <si>
    <t>عنابيات</t>
  </si>
  <si>
    <t xml:space="preserve">Fasuk </t>
  </si>
  <si>
    <t>فاسوق</t>
  </si>
  <si>
    <t>Habasho Farm</t>
  </si>
  <si>
    <t>مزرعة حباشو</t>
  </si>
  <si>
    <t>معرتمصرين</t>
  </si>
  <si>
    <t>Jftlek Khalil</t>
  </si>
  <si>
    <t>جفتلك خليل</t>
  </si>
  <si>
    <t>القادرية</t>
  </si>
  <si>
    <t>Kafr Hata</t>
  </si>
  <si>
    <t>كفر هاتا</t>
  </si>
  <si>
    <t>حير الجاموس الصغير</t>
  </si>
  <si>
    <t xml:space="preserve">Abnaa alghab camp </t>
  </si>
  <si>
    <t>مخيم ابناء الغاب</t>
  </si>
  <si>
    <t xml:space="preserve">Alezah Camp </t>
  </si>
  <si>
    <t>مخيم العزة</t>
  </si>
  <si>
    <t>Kharab Torin</t>
  </si>
  <si>
    <t>خراب طورين</t>
  </si>
  <si>
    <t xml:space="preserve">Khirbit Hamandoush </t>
  </si>
  <si>
    <t>خربة حمندوش</t>
  </si>
  <si>
    <t>كفرنا</t>
  </si>
  <si>
    <t>Khraybat</t>
  </si>
  <si>
    <t>خريبات</t>
  </si>
  <si>
    <t xml:space="preserve">Alrahman camp </t>
  </si>
  <si>
    <t>مخيم الرحمن</t>
  </si>
  <si>
    <t xml:space="preserve">Samidon camp </t>
  </si>
  <si>
    <t>مخيم صامدون</t>
  </si>
  <si>
    <t xml:space="preserve">Manboaa </t>
  </si>
  <si>
    <t>منبوعة</t>
  </si>
  <si>
    <t>Maqsam 10_kniseh</t>
  </si>
  <si>
    <t>مقسم 10_كنيسة بني عز</t>
  </si>
  <si>
    <t>كنيسة بني عز</t>
  </si>
  <si>
    <t>Maqsam 6_kniseh</t>
  </si>
  <si>
    <t>مقسم 6_كنيسة بني عز</t>
  </si>
  <si>
    <t>Maqsam 9_kniseh</t>
  </si>
  <si>
    <t>مقسم 9_كنيسة بني عز</t>
  </si>
  <si>
    <t>Marj</t>
  </si>
  <si>
    <t>المرج</t>
  </si>
  <si>
    <t>Northern Khirba</t>
  </si>
  <si>
    <t>خريبة الشمالية</t>
  </si>
  <si>
    <t xml:space="preserve">Safsafeh camp </t>
  </si>
  <si>
    <t>مخيم الصفصافة</t>
  </si>
  <si>
    <t xml:space="preserve">Sit Atikeh </t>
  </si>
  <si>
    <t>ست عاتيكة</t>
  </si>
  <si>
    <t xml:space="preserve">Tal Doaer </t>
  </si>
  <si>
    <t>تل دوير</t>
  </si>
  <si>
    <t xml:space="preserve">Tib Abs </t>
  </si>
  <si>
    <t>تب عبس</t>
  </si>
  <si>
    <t>Edlama Camp</t>
  </si>
  <si>
    <t>مخيم ادلاما</t>
  </si>
  <si>
    <t>Al Azrak Camp</t>
  </si>
  <si>
    <t>مخيم الازرق</t>
  </si>
  <si>
    <t>Al Aman Camp</t>
  </si>
  <si>
    <t>مخيم الامان</t>
  </si>
  <si>
    <t>El Sok Camp</t>
  </si>
  <si>
    <t>مخيم السوق</t>
  </si>
  <si>
    <t>Al Madina Mounwara Camp</t>
  </si>
  <si>
    <t>مخيم المدينة المنورة</t>
  </si>
  <si>
    <t>Omhat Al Momenen Camp</t>
  </si>
  <si>
    <t>مخيم امهات المؤمنين</t>
  </si>
  <si>
    <t>Saberoon Camp</t>
  </si>
  <si>
    <t>مخيم صابرون</t>
  </si>
  <si>
    <t xml:space="preserve">Um Altaqa </t>
  </si>
  <si>
    <t>ام الطاقة</t>
  </si>
  <si>
    <t>Bakery workers Armanaz</t>
  </si>
  <si>
    <t>عمال مخبز ارمناز</t>
  </si>
  <si>
    <t>ارمناز</t>
  </si>
  <si>
    <t>C4105</t>
  </si>
  <si>
    <t>Murak</t>
  </si>
  <si>
    <t>مركز حماة</t>
  </si>
  <si>
    <t>SY0501</t>
  </si>
  <si>
    <t>SY050101</t>
  </si>
  <si>
    <t>مورك</t>
  </si>
  <si>
    <t>C3029</t>
  </si>
  <si>
    <t>Jalma</t>
  </si>
  <si>
    <t>Afrin</t>
  </si>
  <si>
    <t>عفرين</t>
  </si>
  <si>
    <t>SY0203</t>
  </si>
  <si>
    <t>Jandairis</t>
  </si>
  <si>
    <t>جنديرس</t>
  </si>
  <si>
    <t>SY020302</t>
  </si>
  <si>
    <t>جلمة</t>
  </si>
  <si>
    <t>C1424</t>
  </si>
  <si>
    <t>C1426</t>
  </si>
  <si>
    <t>Abu Sharji</t>
  </si>
  <si>
    <t>أبو شرجي</t>
  </si>
  <si>
    <t>C4017</t>
  </si>
  <si>
    <t>Abul Eleij</t>
  </si>
  <si>
    <t>أبو العليج</t>
  </si>
  <si>
    <t>C4027</t>
  </si>
  <si>
    <t>Aku</t>
  </si>
  <si>
    <t>SY06</t>
  </si>
  <si>
    <t>Lattakia</t>
  </si>
  <si>
    <t>اللاذقية</t>
  </si>
  <si>
    <t>Al-Haffa</t>
  </si>
  <si>
    <t>الحفة</t>
  </si>
  <si>
    <t>SY0603</t>
  </si>
  <si>
    <t>Kansaba</t>
  </si>
  <si>
    <t>كنسبا</t>
  </si>
  <si>
    <t>SY060303</t>
  </si>
  <si>
    <t>عكو</t>
  </si>
  <si>
    <t>C3740</t>
  </si>
  <si>
    <t>Al-Wadi \ Jaqaorjaq</t>
  </si>
  <si>
    <t>مركز اللاذقية</t>
  </si>
  <si>
    <t>SY0600</t>
  </si>
  <si>
    <t>Rabee'a</t>
  </si>
  <si>
    <t>ربيعة</t>
  </si>
  <si>
    <t>SY060002</t>
  </si>
  <si>
    <t>الوادي / جقورجق</t>
  </si>
  <si>
    <t>C7961</t>
  </si>
  <si>
    <t>Amudiyeh</t>
  </si>
  <si>
    <t>C4101</t>
  </si>
  <si>
    <t>Amudiyeh (Heish)</t>
  </si>
  <si>
    <t>العامودية - حيش</t>
  </si>
  <si>
    <t>Ara</t>
  </si>
  <si>
    <t>آره</t>
  </si>
  <si>
    <t>C3742</t>
  </si>
  <si>
    <t>Arafit</t>
  </si>
  <si>
    <t>عرافيت</t>
  </si>
  <si>
    <t>C3741</t>
  </si>
  <si>
    <t>Ard Elwata</t>
  </si>
  <si>
    <t>أرض الوطى</t>
  </si>
  <si>
    <t>C3724</t>
  </si>
  <si>
    <t>Ayn al Dayr</t>
  </si>
  <si>
    <t>عين الدير</t>
  </si>
  <si>
    <t>C7226</t>
  </si>
  <si>
    <t>Ayn Qari</t>
  </si>
  <si>
    <t>عين قري</t>
  </si>
  <si>
    <t>C7227</t>
  </si>
  <si>
    <t>Babuline</t>
  </si>
  <si>
    <t>بابولين</t>
  </si>
  <si>
    <t>C4100</t>
  </si>
  <si>
    <t>Balla</t>
  </si>
  <si>
    <t>بالا</t>
  </si>
  <si>
    <t>C7935</t>
  </si>
  <si>
    <t>بالا - أبو الظهور</t>
  </si>
  <si>
    <t>Bashura</t>
  </si>
  <si>
    <t>باشورة</t>
  </si>
  <si>
    <t>C3726</t>
  </si>
  <si>
    <t>Bet Ablak</t>
  </si>
  <si>
    <t>بيت أبلق</t>
  </si>
  <si>
    <t>C6651</t>
  </si>
  <si>
    <t>Borj</t>
  </si>
  <si>
    <t>البرج</t>
  </si>
  <si>
    <t>C4003</t>
  </si>
  <si>
    <t>Borj (Sanjar)</t>
  </si>
  <si>
    <t>البرج - سنجار</t>
  </si>
  <si>
    <t>Bruma</t>
  </si>
  <si>
    <t>بروما</t>
  </si>
  <si>
    <t>C3739</t>
  </si>
  <si>
    <t>Bruma (Kansaba)</t>
  </si>
  <si>
    <t>بروما - كنسبا</t>
  </si>
  <si>
    <t>Bsida</t>
  </si>
  <si>
    <t>بسيدا</t>
  </si>
  <si>
    <t>C3976</t>
  </si>
  <si>
    <t>Dwadiyeh</t>
  </si>
  <si>
    <t>الدوادية</t>
  </si>
  <si>
    <t>C4004</t>
  </si>
  <si>
    <t>Dweirkeh</t>
  </si>
  <si>
    <t>دويركه</t>
  </si>
  <si>
    <t>C3727</t>
  </si>
  <si>
    <t>Eido</t>
  </si>
  <si>
    <t>عيدو</t>
  </si>
  <si>
    <t>C3737</t>
  </si>
  <si>
    <t>Ein El_Bayda</t>
  </si>
  <si>
    <t>SY060003</t>
  </si>
  <si>
    <t>عين البيضة</t>
  </si>
  <si>
    <t>C3519</t>
  </si>
  <si>
    <t>Ein El-Bayda (Ein El-Bayda)</t>
  </si>
  <si>
    <t>عين البيضة - عين البيضا</t>
  </si>
  <si>
    <t>Ein Elqantara</t>
  </si>
  <si>
    <t>عين القنطرة</t>
  </si>
  <si>
    <t>C3736</t>
  </si>
  <si>
    <t>Ein Issa - Ein Bnar</t>
  </si>
  <si>
    <t>عين عيسى_عين بنار</t>
  </si>
  <si>
    <t>C3514</t>
  </si>
  <si>
    <t>Ejaz</t>
  </si>
  <si>
    <t>اعجاز</t>
  </si>
  <si>
    <t>C4007</t>
  </si>
  <si>
    <t>Fahil Jallas</t>
  </si>
  <si>
    <t>فحيل جلاس</t>
  </si>
  <si>
    <t>C4037</t>
  </si>
  <si>
    <t>Ferwan</t>
  </si>
  <si>
    <t>فروان</t>
  </si>
  <si>
    <t>C4038</t>
  </si>
  <si>
    <t>Ftireh</t>
  </si>
  <si>
    <t>فطيرة</t>
  </si>
  <si>
    <t>C4070</t>
  </si>
  <si>
    <t>Ghazileh</t>
  </si>
  <si>
    <t>غزيلة</t>
  </si>
  <si>
    <t>C3995</t>
  </si>
  <si>
    <t>Ghazileh (Sanjar)</t>
  </si>
  <si>
    <t>غزيلة - سنجار</t>
  </si>
  <si>
    <t>Ghnimiyeh</t>
  </si>
  <si>
    <t>غنيميه</t>
  </si>
  <si>
    <t>C3754</t>
  </si>
  <si>
    <t>Haddada</t>
  </si>
  <si>
    <t>حدادة</t>
  </si>
  <si>
    <t>C3731</t>
  </si>
  <si>
    <t>Haddada (Kansaba)</t>
  </si>
  <si>
    <t>حدادة - كنسبا</t>
  </si>
  <si>
    <t>Halban</t>
  </si>
  <si>
    <t>حلبان</t>
  </si>
  <si>
    <t>C4002</t>
  </si>
  <si>
    <t>Halban (Sanjar)</t>
  </si>
  <si>
    <t>حلبان - سنجار</t>
  </si>
  <si>
    <t>Hamadaniyeh</t>
  </si>
  <si>
    <t>Tamanaah</t>
  </si>
  <si>
    <t>التمانعة</t>
  </si>
  <si>
    <t>SY070204</t>
  </si>
  <si>
    <t>الحمدانية</t>
  </si>
  <si>
    <t>C4084</t>
  </si>
  <si>
    <t>Hamadaniyeh (Tamanaah)</t>
  </si>
  <si>
    <t>الحمدانية - التمانعة</t>
  </si>
  <si>
    <t>Hamrat</t>
  </si>
  <si>
    <t>الحمرات</t>
  </si>
  <si>
    <t>C3732</t>
  </si>
  <si>
    <t>Hamrat (Kansaba)</t>
  </si>
  <si>
    <t>الحمرات - كنسبا</t>
  </si>
  <si>
    <t>Hawa</t>
  </si>
  <si>
    <t>حوا</t>
  </si>
  <si>
    <t>C4030</t>
  </si>
  <si>
    <t>Hawa (Sanjar)</t>
  </si>
  <si>
    <t>حوا - سنجار</t>
  </si>
  <si>
    <t>Hayat</t>
  </si>
  <si>
    <t>حياة</t>
  </si>
  <si>
    <t>C7982</t>
  </si>
  <si>
    <t>Hayat (Rabee'a)</t>
  </si>
  <si>
    <t>Jbala</t>
  </si>
  <si>
    <t>جبالا</t>
  </si>
  <si>
    <t>C4050</t>
  </si>
  <si>
    <t>Jeb Elqasab</t>
  </si>
  <si>
    <t>جب القصب</t>
  </si>
  <si>
    <t>C3999</t>
  </si>
  <si>
    <t>Jeb Toros</t>
  </si>
  <si>
    <t>جب طوروس</t>
  </si>
  <si>
    <t>C6650</t>
  </si>
  <si>
    <t>Kabani</t>
  </si>
  <si>
    <t>كباني</t>
  </si>
  <si>
    <t>C3751</t>
  </si>
  <si>
    <t>Kafr Basin</t>
  </si>
  <si>
    <t>كفرباسين</t>
  </si>
  <si>
    <t>C4111</t>
  </si>
  <si>
    <t>Kafrata</t>
  </si>
  <si>
    <t>كفرتة</t>
  </si>
  <si>
    <t>C3746</t>
  </si>
  <si>
    <t>كفرتة - كنسبا</t>
  </si>
  <si>
    <t>Kafraya Al Mara</t>
  </si>
  <si>
    <t>كفريا المعرة</t>
  </si>
  <si>
    <t>C4045</t>
  </si>
  <si>
    <t>C3750</t>
  </si>
  <si>
    <t>Karmil</t>
  </si>
  <si>
    <t>كرميل</t>
  </si>
  <si>
    <t>C7955</t>
  </si>
  <si>
    <t>Karsanti</t>
  </si>
  <si>
    <t>كرسنتي</t>
  </si>
  <si>
    <t>C4035</t>
  </si>
  <si>
    <t>Khayriyeh</t>
  </si>
  <si>
    <t>خيرية</t>
  </si>
  <si>
    <t>C4009</t>
  </si>
  <si>
    <t>Karura</t>
  </si>
  <si>
    <t>كارورة</t>
  </si>
  <si>
    <t>C3745</t>
  </si>
  <si>
    <t>Maar Hattat</t>
  </si>
  <si>
    <t>معر حطاط</t>
  </si>
  <si>
    <t>C4112</t>
  </si>
  <si>
    <t>Maarata</t>
  </si>
  <si>
    <t>معراتة</t>
  </si>
  <si>
    <t>C6598</t>
  </si>
  <si>
    <t>معراتة - مركز معرة النعمان</t>
  </si>
  <si>
    <t>Majdal Kikhya</t>
  </si>
  <si>
    <t>مجدل كيخيا</t>
  </si>
  <si>
    <t>C3743</t>
  </si>
  <si>
    <t>Maksar</t>
  </si>
  <si>
    <t>المكسر</t>
  </si>
  <si>
    <t>C4005</t>
  </si>
  <si>
    <t>Marj Elzawyeh</t>
  </si>
  <si>
    <t>مرج الزاوية</t>
  </si>
  <si>
    <t>C3749</t>
  </si>
  <si>
    <t>Mizghula</t>
  </si>
  <si>
    <t>مزغولة</t>
  </si>
  <si>
    <t>C7951</t>
  </si>
  <si>
    <t>Mizyen</t>
  </si>
  <si>
    <t>مزين</t>
  </si>
  <si>
    <t>C3747</t>
  </si>
  <si>
    <t>Moqa</t>
  </si>
  <si>
    <t>موقة</t>
  </si>
  <si>
    <t>C4109</t>
  </si>
  <si>
    <t>Mreiheb</t>
  </si>
  <si>
    <t>المريجب</t>
  </si>
  <si>
    <t>C3996</t>
  </si>
  <si>
    <t>Mutawaseta</t>
  </si>
  <si>
    <t>المتوسطة</t>
  </si>
  <si>
    <t>C4020</t>
  </si>
  <si>
    <t>Mutawaseta (Sanjar)</t>
  </si>
  <si>
    <t>المتوسطة - سنجار</t>
  </si>
  <si>
    <t>Mzair'a</t>
  </si>
  <si>
    <t>مزيرعة</t>
  </si>
  <si>
    <t>SY060304</t>
  </si>
  <si>
    <t>C3774</t>
  </si>
  <si>
    <t>Nahshba</t>
  </si>
  <si>
    <t>نحشبا</t>
  </si>
  <si>
    <t>C6644</t>
  </si>
  <si>
    <t>Nawwara-Klz</t>
  </si>
  <si>
    <t>نوارة -كلز</t>
  </si>
  <si>
    <t>C6653</t>
  </si>
  <si>
    <t>Nibaz</t>
  </si>
  <si>
    <t>نباز</t>
  </si>
  <si>
    <t>C4043</t>
  </si>
  <si>
    <t>Oqaiba</t>
  </si>
  <si>
    <t>Jablah</t>
  </si>
  <si>
    <t>جبلة</t>
  </si>
  <si>
    <t>SY0602</t>
  </si>
  <si>
    <t>Qteilbiyyeh</t>
  </si>
  <si>
    <t>القطيلبية</t>
  </si>
  <si>
    <t>SY060202</t>
  </si>
  <si>
    <t>العقيبة</t>
  </si>
  <si>
    <t>C3622</t>
  </si>
  <si>
    <t>Oweinat</t>
  </si>
  <si>
    <t>عوينات</t>
  </si>
  <si>
    <t>C3738</t>
  </si>
  <si>
    <t>Oweinat (Kansaba)</t>
  </si>
  <si>
    <t>عوينات - كنسبا</t>
  </si>
  <si>
    <t>Qasatel</t>
  </si>
  <si>
    <t>القساطل</t>
  </si>
  <si>
    <t>C6643</t>
  </si>
  <si>
    <t>Qatra</t>
  </si>
  <si>
    <t>قطرة</t>
  </si>
  <si>
    <t>C4044</t>
  </si>
  <si>
    <t>C3498</t>
  </si>
  <si>
    <t>Rabee'a (Rabee'a)</t>
  </si>
  <si>
    <t>ربيعة - ربيعة</t>
  </si>
  <si>
    <t>Rasha</t>
  </si>
  <si>
    <t>رشا</t>
  </si>
  <si>
    <t>C7940</t>
  </si>
  <si>
    <t>Rasm Abed</t>
  </si>
  <si>
    <t>رسم عابد</t>
  </si>
  <si>
    <t>C3895</t>
  </si>
  <si>
    <t>Sahyan</t>
  </si>
  <si>
    <t>صهيان</t>
  </si>
  <si>
    <t>C4104</t>
  </si>
  <si>
    <t>Salhiyeh</t>
  </si>
  <si>
    <t>الصالحية</t>
  </si>
  <si>
    <t>C4192</t>
  </si>
  <si>
    <t>Salhiyeh (Jisr-Ash-Shugur)</t>
  </si>
  <si>
    <t>الصالحية - مركز جسر الشغور</t>
  </si>
  <si>
    <t>Salma</t>
  </si>
  <si>
    <t>Salanfa</t>
  </si>
  <si>
    <t>صلنفة</t>
  </si>
  <si>
    <t>SY060301</t>
  </si>
  <si>
    <t>سلمى</t>
  </si>
  <si>
    <t>C3704</t>
  </si>
  <si>
    <t>C4024</t>
  </si>
  <si>
    <t>Saraf</t>
  </si>
  <si>
    <t>صرف</t>
  </si>
  <si>
    <t>C7976</t>
  </si>
  <si>
    <t>Sayadi</t>
  </si>
  <si>
    <t>الصيادى</t>
  </si>
  <si>
    <t>C4026</t>
  </si>
  <si>
    <t>Seraa</t>
  </si>
  <si>
    <t>صراع</t>
  </si>
  <si>
    <t>C4022</t>
  </si>
  <si>
    <t>Shahrura - Shamruran</t>
  </si>
  <si>
    <t>شحرورة_شمروران</t>
  </si>
  <si>
    <t>C3503</t>
  </si>
  <si>
    <t>Shalaf</t>
  </si>
  <si>
    <t>شلف</t>
  </si>
  <si>
    <t>C3730</t>
  </si>
  <si>
    <t>Shara - Sharat Elajayez</t>
  </si>
  <si>
    <t>الشعرة_شعرة العجائز</t>
  </si>
  <si>
    <t>C4011</t>
  </si>
  <si>
    <t>Sheikh Barakeh</t>
  </si>
  <si>
    <t>الشيخ بركة</t>
  </si>
  <si>
    <t>C4015</t>
  </si>
  <si>
    <t>Sheikh Dames</t>
  </si>
  <si>
    <t>الشيخ دامس</t>
  </si>
  <si>
    <t>C4107</t>
  </si>
  <si>
    <t>Sheikh Mustafa</t>
  </si>
  <si>
    <t>الشيخ مصطفى</t>
  </si>
  <si>
    <t>C4055</t>
  </si>
  <si>
    <t>Sokiat</t>
  </si>
  <si>
    <t>السكيات</t>
  </si>
  <si>
    <t>C7881</t>
  </si>
  <si>
    <t>Sqiah</t>
  </si>
  <si>
    <t>الصقيعة</t>
  </si>
  <si>
    <t>C4025</t>
  </si>
  <si>
    <t>Tah</t>
  </si>
  <si>
    <t>التح</t>
  </si>
  <si>
    <t>C4099</t>
  </si>
  <si>
    <t>Tahtaya</t>
  </si>
  <si>
    <t>تحتايا</t>
  </si>
  <si>
    <t>C4103</t>
  </si>
  <si>
    <t>Tal Dam</t>
  </si>
  <si>
    <t>تل دم</t>
  </si>
  <si>
    <t>C4001</t>
  </si>
  <si>
    <t>Tal Elojeh</t>
  </si>
  <si>
    <t>تل العوجه</t>
  </si>
  <si>
    <t>C3997</t>
  </si>
  <si>
    <t>Tal Khanzir</t>
  </si>
  <si>
    <t>تل خنزير</t>
  </si>
  <si>
    <t>C4094</t>
  </si>
  <si>
    <t>Tal Khanzir (Tamanaah)</t>
  </si>
  <si>
    <t>تل خنزير - التمانعة</t>
  </si>
  <si>
    <t>Tal Maraq</t>
  </si>
  <si>
    <t>تل مرق</t>
  </si>
  <si>
    <t>C4087</t>
  </si>
  <si>
    <t>C4081</t>
  </si>
  <si>
    <t>Tardeen</t>
  </si>
  <si>
    <t>تردين</t>
  </si>
  <si>
    <t>C6645</t>
  </si>
  <si>
    <t>Tertyah</t>
  </si>
  <si>
    <t>ترتياح</t>
  </si>
  <si>
    <t>C3698</t>
  </si>
  <si>
    <t>Touma</t>
  </si>
  <si>
    <t>طعوما</t>
  </si>
  <si>
    <t>C3729</t>
  </si>
  <si>
    <t>Tqana</t>
  </si>
  <si>
    <t>تقانة</t>
  </si>
  <si>
    <t>C3958</t>
  </si>
  <si>
    <t>Um Rjem</t>
  </si>
  <si>
    <t>أم رجيم</t>
  </si>
  <si>
    <t>C6603</t>
  </si>
  <si>
    <t xml:space="preserve">أم رجيم </t>
  </si>
  <si>
    <t>Um Sehrij</t>
  </si>
  <si>
    <t>ام صهريج</t>
  </si>
  <si>
    <t>C4012</t>
  </si>
  <si>
    <t>ام صهريج - سنجار</t>
  </si>
  <si>
    <t>Wadi Baur</t>
  </si>
  <si>
    <t>وادي باصور</t>
  </si>
  <si>
    <t>C3748</t>
  </si>
  <si>
    <t>Wadi Elshikhan</t>
  </si>
  <si>
    <t>وادي الشيخان</t>
  </si>
  <si>
    <t>C3744</t>
  </si>
  <si>
    <t>Western Deir</t>
  </si>
  <si>
    <t>دير الغربي</t>
  </si>
  <si>
    <t>C3968</t>
  </si>
  <si>
    <t>Zaytunah</t>
  </si>
  <si>
    <t>زيتونة</t>
  </si>
  <si>
    <t>C7970</t>
  </si>
  <si>
    <t>زيتونة - خناصر</t>
  </si>
  <si>
    <t>Kharab Aamer</t>
  </si>
  <si>
    <t>Abo-reshaa</t>
  </si>
  <si>
    <t>SY060000</t>
  </si>
  <si>
    <t>ابو رشاء</t>
  </si>
  <si>
    <t>C3480</t>
  </si>
  <si>
    <t>Al Dar Alkabira</t>
  </si>
  <si>
    <t>الدار الكبيرة</t>
  </si>
  <si>
    <t>C4057</t>
  </si>
  <si>
    <t>Big Dara</t>
  </si>
  <si>
    <t>دارة الكبيرة</t>
  </si>
  <si>
    <t>Al kaTah</t>
  </si>
  <si>
    <t>القطة</t>
  </si>
  <si>
    <t>al sarg</t>
  </si>
  <si>
    <t>السرج</t>
  </si>
  <si>
    <t>al shytyb</t>
  </si>
  <si>
    <t>الشطيب</t>
  </si>
  <si>
    <t>C4090</t>
  </si>
  <si>
    <t>Shatib</t>
  </si>
  <si>
    <t>شطيب</t>
  </si>
  <si>
    <t>Al-A'alyah</t>
  </si>
  <si>
    <t>alarja</t>
  </si>
  <si>
    <t>العرجة</t>
  </si>
  <si>
    <t>Al-Beda</t>
  </si>
  <si>
    <t>البيضا</t>
  </si>
  <si>
    <t>albedaa</t>
  </si>
  <si>
    <t>البيضاء</t>
  </si>
  <si>
    <t>Al-dera</t>
  </si>
  <si>
    <t>الديرة</t>
  </si>
  <si>
    <t>aleamla</t>
  </si>
  <si>
    <t>الايملة</t>
  </si>
  <si>
    <t>Al-farz</t>
  </si>
  <si>
    <t>الفرز</t>
  </si>
  <si>
    <t>algahman</t>
  </si>
  <si>
    <t>الجهمان</t>
  </si>
  <si>
    <t>C4023</t>
  </si>
  <si>
    <t>Jahman</t>
  </si>
  <si>
    <t>Al-Hakoura</t>
  </si>
  <si>
    <t>الحاكورة</t>
  </si>
  <si>
    <t>Al-Helwe</t>
  </si>
  <si>
    <t>الحلوة</t>
  </si>
  <si>
    <t>Al-Hour</t>
  </si>
  <si>
    <t>الحور</t>
  </si>
  <si>
    <t>alhsayno</t>
  </si>
  <si>
    <t>الحسينو</t>
  </si>
  <si>
    <t>Al-Kert</t>
  </si>
  <si>
    <t>الكرت</t>
  </si>
  <si>
    <t>C3700</t>
  </si>
  <si>
    <t>Al-merij</t>
  </si>
  <si>
    <t>المرجة</t>
  </si>
  <si>
    <t>almushyrfa</t>
  </si>
  <si>
    <t>alnaserya</t>
  </si>
  <si>
    <t>الناصرية</t>
  </si>
  <si>
    <t>C6599</t>
  </si>
  <si>
    <t>Nasriyeh (Sanjar)</t>
  </si>
  <si>
    <t>الناصرية - سنجار</t>
  </si>
  <si>
    <t>Al-Rawda</t>
  </si>
  <si>
    <t>الروضة</t>
  </si>
  <si>
    <t>alryaa</t>
  </si>
  <si>
    <t>الريعة</t>
  </si>
  <si>
    <t>Al-Sohaqeyah</t>
  </si>
  <si>
    <t>السحاقية</t>
  </si>
  <si>
    <t>altyna</t>
  </si>
  <si>
    <t>التينة</t>
  </si>
  <si>
    <t>C4013</t>
  </si>
  <si>
    <t>Um Tini</t>
  </si>
  <si>
    <t>ام تيني</t>
  </si>
  <si>
    <t>aluja</t>
  </si>
  <si>
    <t>العوجة</t>
  </si>
  <si>
    <t>C4006</t>
  </si>
  <si>
    <t>Ojeh</t>
  </si>
  <si>
    <t>Al-yamam</t>
  </si>
  <si>
    <t>اليمام</t>
  </si>
  <si>
    <t>am khushoof</t>
  </si>
  <si>
    <t>ام خشوف</t>
  </si>
  <si>
    <t>Barza</t>
  </si>
  <si>
    <t>برزة</t>
  </si>
  <si>
    <t>C7941</t>
  </si>
  <si>
    <t>Lower Barzah</t>
  </si>
  <si>
    <t>برزة تحتاني</t>
  </si>
  <si>
    <t>beetarab</t>
  </si>
  <si>
    <t>بيت عرب</t>
  </si>
  <si>
    <t>beethashem</t>
  </si>
  <si>
    <t>بيت هاشم</t>
  </si>
  <si>
    <t>beethmeek</t>
  </si>
  <si>
    <t>بيت حميك</t>
  </si>
  <si>
    <t>Besherfa Al-Gharbia</t>
  </si>
  <si>
    <t>بشيرفة الغربية</t>
  </si>
  <si>
    <t>Besherfa Al-Sharqeyah</t>
  </si>
  <si>
    <t>بشيرفة الشرقية</t>
  </si>
  <si>
    <t>Boz Al-Kherbeh</t>
  </si>
  <si>
    <t>بوز الخربة</t>
  </si>
  <si>
    <t>Dair Ammar</t>
  </si>
  <si>
    <t>دير عمار</t>
  </si>
  <si>
    <t>Dar Alsalam</t>
  </si>
  <si>
    <t>دير السلام</t>
  </si>
  <si>
    <t>Dewrshan</t>
  </si>
  <si>
    <t>دورشان</t>
  </si>
  <si>
    <t>dghdagan</t>
  </si>
  <si>
    <t>دغدعان</t>
  </si>
  <si>
    <t>Ein Al-ghazal</t>
  </si>
  <si>
    <t>عين الغزال</t>
  </si>
  <si>
    <t>Etera</t>
  </si>
  <si>
    <t>عطرة</t>
  </si>
  <si>
    <t>Hadeetha</t>
  </si>
  <si>
    <t>حديثة</t>
  </si>
  <si>
    <t>Hardaben</t>
  </si>
  <si>
    <t>حردابن</t>
  </si>
  <si>
    <t>Jarablus</t>
  </si>
  <si>
    <t>جرابلس</t>
  </si>
  <si>
    <t>Kafar Mazdah</t>
  </si>
  <si>
    <t>كفر مزدة</t>
  </si>
  <si>
    <t>Kallas</t>
  </si>
  <si>
    <t>كلاس</t>
  </si>
  <si>
    <t>Kdean</t>
  </si>
  <si>
    <t>كدين</t>
  </si>
  <si>
    <t>Kdeen</t>
  </si>
  <si>
    <t>lupida</t>
  </si>
  <si>
    <t>عبيدة</t>
  </si>
  <si>
    <t>Ma'arbaya</t>
  </si>
  <si>
    <t>معربايا</t>
  </si>
  <si>
    <t>Maaret Al Seen</t>
  </si>
  <si>
    <t>معرتصين</t>
  </si>
  <si>
    <t>C4063</t>
  </si>
  <si>
    <t>Maar Tesin</t>
  </si>
  <si>
    <t>معر تصين</t>
  </si>
  <si>
    <t>maraia</t>
  </si>
  <si>
    <t>معرايا</t>
  </si>
  <si>
    <t>Marg khawkhah</t>
  </si>
  <si>
    <t>مغر خوخة</t>
  </si>
  <si>
    <t>Mazret Abbas</t>
  </si>
  <si>
    <t>مزرعة عباس</t>
  </si>
  <si>
    <t>Mazret chanom</t>
  </si>
  <si>
    <t>مزرعة غنوم</t>
  </si>
  <si>
    <t>Megheryeh</t>
  </si>
  <si>
    <t>مغيرية</t>
  </si>
  <si>
    <t>orange</t>
  </si>
  <si>
    <t>برتقالة</t>
  </si>
  <si>
    <t>C4041</t>
  </si>
  <si>
    <t>Mardagana Burtuqala</t>
  </si>
  <si>
    <t>مردغانة برتقالة</t>
  </si>
  <si>
    <t>Rabaa′ Aljour</t>
  </si>
  <si>
    <t>ربيع الجور</t>
  </si>
  <si>
    <t>rajm alqat</t>
  </si>
  <si>
    <t>رجم القط</t>
  </si>
  <si>
    <t>C7228</t>
  </si>
  <si>
    <t>Rujum Qitt</t>
  </si>
  <si>
    <t>sakeetalkert</t>
  </si>
  <si>
    <t>سكيتوكرت</t>
  </si>
  <si>
    <t>Saldaran</t>
  </si>
  <si>
    <t>سالدران</t>
  </si>
  <si>
    <t>Salor</t>
  </si>
  <si>
    <t>سلور</t>
  </si>
  <si>
    <t>Shanbar</t>
  </si>
  <si>
    <t>شنبار</t>
  </si>
  <si>
    <t>Sheir kaboa</t>
  </si>
  <si>
    <t>شير كابو</t>
  </si>
  <si>
    <t>Toros</t>
  </si>
  <si>
    <t>طوروس</t>
  </si>
  <si>
    <t>um alhalaheel</t>
  </si>
  <si>
    <t>ام الهلاهيل</t>
  </si>
  <si>
    <t>um moylat</t>
  </si>
  <si>
    <t>ام المويلات</t>
  </si>
  <si>
    <t>C4014</t>
  </si>
  <si>
    <t>Southern Um Mweilat</t>
  </si>
  <si>
    <t>أم مويلات جنوبية</t>
  </si>
  <si>
    <t>Wadi al-azrak</t>
  </si>
  <si>
    <t>وادي الازرق</t>
  </si>
  <si>
    <t>Wady Almahrook</t>
  </si>
  <si>
    <t>وادي المحروق</t>
  </si>
  <si>
    <t>white palace</t>
  </si>
  <si>
    <t>القصر الابيض</t>
  </si>
  <si>
    <t>C4042</t>
  </si>
  <si>
    <t>Qasr Elabyad</t>
  </si>
  <si>
    <t>قصر الأبيض</t>
  </si>
  <si>
    <t>Abdita</t>
  </si>
  <si>
    <t>ابديتا</t>
  </si>
  <si>
    <t>C4291</t>
  </si>
  <si>
    <t>Bara</t>
  </si>
  <si>
    <t>البارة</t>
  </si>
  <si>
    <t>C4304</t>
  </si>
  <si>
    <t>C4295</t>
  </si>
  <si>
    <t>Joseph</t>
  </si>
  <si>
    <t>جوزف</t>
  </si>
  <si>
    <t>C4303</t>
  </si>
  <si>
    <t>Midan Ghazal</t>
  </si>
  <si>
    <t>ميدان غزال</t>
  </si>
  <si>
    <t>C7879</t>
  </si>
  <si>
    <t>Sehriyeh</t>
  </si>
  <si>
    <t>صهرية</t>
  </si>
  <si>
    <t>C3204</t>
  </si>
  <si>
    <t>Shahranaz</t>
  </si>
  <si>
    <t>شهرناز</t>
  </si>
  <si>
    <t>C3191</t>
  </si>
  <si>
    <t>Tqad</t>
  </si>
  <si>
    <t>تقاد</t>
  </si>
  <si>
    <t>C1143</t>
  </si>
  <si>
    <t>karh gorn</t>
  </si>
  <si>
    <t>كاراكون</t>
  </si>
  <si>
    <t>altoba</t>
  </si>
  <si>
    <t>التوبة</t>
  </si>
  <si>
    <t>Khaldea</t>
  </si>
  <si>
    <t>خالدية</t>
  </si>
  <si>
    <t>C7196</t>
  </si>
  <si>
    <t>Alkhalidiya</t>
  </si>
  <si>
    <t>الخالدية - قسطل معاف</t>
  </si>
  <si>
    <t>Gab Sleman</t>
  </si>
  <si>
    <t>غاب سليمان</t>
  </si>
  <si>
    <t>Horta</t>
  </si>
  <si>
    <t>حورتا</t>
  </si>
  <si>
    <t>Mostereha</t>
  </si>
  <si>
    <t>موستيرها</t>
  </si>
  <si>
    <t>Sharka</t>
  </si>
  <si>
    <t>شاركا</t>
  </si>
  <si>
    <t>Korra</t>
  </si>
  <si>
    <t>كورة</t>
  </si>
  <si>
    <t>C7195</t>
  </si>
  <si>
    <t>Koura</t>
  </si>
  <si>
    <t>Shar Makar</t>
  </si>
  <si>
    <t>شرمقر</t>
  </si>
  <si>
    <t>Abkally</t>
  </si>
  <si>
    <t>ابقللي</t>
  </si>
  <si>
    <t>C4270</t>
  </si>
  <si>
    <t>Al-Qiyasat</t>
  </si>
  <si>
    <t>القياسات</t>
  </si>
  <si>
    <t>C7958</t>
  </si>
  <si>
    <t>Ebneh</t>
  </si>
  <si>
    <t>ابنه</t>
  </si>
  <si>
    <t>C4277</t>
  </si>
  <si>
    <t>Kafr Shalaya</t>
  </si>
  <si>
    <t>كفر شلايا</t>
  </si>
  <si>
    <t>C4289</t>
  </si>
  <si>
    <t>Nahleh</t>
  </si>
  <si>
    <t>نحلة</t>
  </si>
  <si>
    <t>C4284</t>
  </si>
  <si>
    <t>Reef Elmohndseen Cluster</t>
  </si>
  <si>
    <t xml:space="preserve">جمعية ريف المهندسين  </t>
  </si>
  <si>
    <t>C8057</t>
  </si>
  <si>
    <t>Reif Al-Muhandiseen</t>
  </si>
  <si>
    <t>ريف المهندسين</t>
  </si>
  <si>
    <t>Arada</t>
  </si>
  <si>
    <t xml:space="preserve">عرادة  </t>
  </si>
  <si>
    <t>C1164</t>
  </si>
  <si>
    <t>عرادة</t>
  </si>
  <si>
    <t>Alsaid-khalil</t>
  </si>
  <si>
    <t>السيد خليل</t>
  </si>
  <si>
    <t>C6617</t>
  </si>
  <si>
    <t>Sayed Khalil</t>
  </si>
  <si>
    <t>Arshani</t>
  </si>
  <si>
    <t>عرشاني</t>
  </si>
  <si>
    <t>C3875</t>
  </si>
  <si>
    <t>Anb</t>
  </si>
  <si>
    <t>انب</t>
  </si>
  <si>
    <t>C4323</t>
  </si>
  <si>
    <t>Bsames</t>
  </si>
  <si>
    <t>بسامس</t>
  </si>
  <si>
    <t>C4297</t>
  </si>
  <si>
    <t>Ein Laruz</t>
  </si>
  <si>
    <t>عين لاروز</t>
  </si>
  <si>
    <t>C4299</t>
  </si>
  <si>
    <t>Jadraya</t>
  </si>
  <si>
    <t>جدرايا</t>
  </si>
  <si>
    <t>C4320</t>
  </si>
  <si>
    <t>Kafrmid</t>
  </si>
  <si>
    <t>كفرميد</t>
  </si>
  <si>
    <t>C4329</t>
  </si>
  <si>
    <t>Marata</t>
  </si>
  <si>
    <t>C4307</t>
  </si>
  <si>
    <t>Marata (Ehsem)</t>
  </si>
  <si>
    <t>معراتة - احسم</t>
  </si>
  <si>
    <t>Northern Laj</t>
  </si>
  <si>
    <t>اللج الشمالي</t>
  </si>
  <si>
    <t>C4316</t>
  </si>
  <si>
    <t>Shagurit</t>
  </si>
  <si>
    <t>شاغوريت</t>
  </si>
  <si>
    <t>C4311</t>
  </si>
  <si>
    <t>Tal Gazal</t>
  </si>
  <si>
    <t>تل غزال</t>
  </si>
  <si>
    <t>C4330</t>
  </si>
  <si>
    <t>Kafr Haya</t>
  </si>
  <si>
    <t>كفر حايا</t>
  </si>
  <si>
    <t>C4306</t>
  </si>
  <si>
    <t>Marayan</t>
  </si>
  <si>
    <t>مرعيان</t>
  </si>
  <si>
    <t>C4308</t>
  </si>
  <si>
    <t>Qabtan Eljabal</t>
  </si>
  <si>
    <t>قبتان الجبل</t>
  </si>
  <si>
    <t>C1150</t>
  </si>
  <si>
    <t>Bulbul</t>
  </si>
  <si>
    <t>بلبل</t>
  </si>
  <si>
    <t>SY020301</t>
  </si>
  <si>
    <t>C1391</t>
  </si>
  <si>
    <t>Samha Kilani</t>
  </si>
  <si>
    <t>السمحة_كيلانلي</t>
  </si>
  <si>
    <t>C1392</t>
  </si>
  <si>
    <t>Oba Beik Oba Basi</t>
  </si>
  <si>
    <t>أوبة_بيك أوبه باسي</t>
  </si>
  <si>
    <t>C1393</t>
  </si>
  <si>
    <t>Khader</t>
  </si>
  <si>
    <t>خضر</t>
  </si>
  <si>
    <t>C1394</t>
  </si>
  <si>
    <t>Obudan</t>
  </si>
  <si>
    <t>عبودان</t>
  </si>
  <si>
    <t>C1395</t>
  </si>
  <si>
    <t>Sharqan</t>
  </si>
  <si>
    <t>شرقان</t>
  </si>
  <si>
    <t>C1396</t>
  </si>
  <si>
    <t>Abel</t>
  </si>
  <si>
    <t>أبل</t>
  </si>
  <si>
    <t>C1397</t>
  </si>
  <si>
    <t>أبل - بلبل</t>
  </si>
  <si>
    <t>Dik</t>
  </si>
  <si>
    <t>الديك</t>
  </si>
  <si>
    <t>C1398</t>
  </si>
  <si>
    <t>Deir Hasan</t>
  </si>
  <si>
    <t>دير حسن</t>
  </si>
  <si>
    <t>C1399</t>
  </si>
  <si>
    <t>Sara</t>
  </si>
  <si>
    <t>السعرة</t>
  </si>
  <si>
    <t>C1400</t>
  </si>
  <si>
    <t>Yabseh</t>
  </si>
  <si>
    <t>اليابسة</t>
  </si>
  <si>
    <t>C1401</t>
  </si>
  <si>
    <t>Hajeb - Qash Ogli</t>
  </si>
  <si>
    <t>الحاجب_قاش أوغلي</t>
  </si>
  <si>
    <t>C1402</t>
  </si>
  <si>
    <t>Ras Ahmar</t>
  </si>
  <si>
    <t>الرأس الأحمر</t>
  </si>
  <si>
    <t>C1403</t>
  </si>
  <si>
    <t>Khalil - Khleilak</t>
  </si>
  <si>
    <t>الخليل_خليلاك</t>
  </si>
  <si>
    <t>C1404</t>
  </si>
  <si>
    <t>Sagher - Sagher Oba Si</t>
  </si>
  <si>
    <t>صاغر_صاغر أوبه سي</t>
  </si>
  <si>
    <t>C1405</t>
  </si>
  <si>
    <t>Za'ra</t>
  </si>
  <si>
    <t>زعرة</t>
  </si>
  <si>
    <t>C1406</t>
  </si>
  <si>
    <t>Bali - Koy</t>
  </si>
  <si>
    <t>بالي_كوي</t>
  </si>
  <si>
    <t>C1407</t>
  </si>
  <si>
    <t>Ali Elatrash - Olikar</t>
  </si>
  <si>
    <t>علي الأطرش_عليكار</t>
  </si>
  <si>
    <t>C1408</t>
  </si>
  <si>
    <t>Okan</t>
  </si>
  <si>
    <t>عوكان</t>
  </si>
  <si>
    <t>C1409</t>
  </si>
  <si>
    <t>Sheikh Khoraz</t>
  </si>
  <si>
    <t>شيخ خورز</t>
  </si>
  <si>
    <t>C1410</t>
  </si>
  <si>
    <t>Ashani</t>
  </si>
  <si>
    <t>عشاني</t>
  </si>
  <si>
    <t>C1411</t>
  </si>
  <si>
    <t>Tafla</t>
  </si>
  <si>
    <t>الطفلة</t>
  </si>
  <si>
    <t>C1412</t>
  </si>
  <si>
    <t>Mudallala Afrin - Eastern Kotanly</t>
  </si>
  <si>
    <t>المدللة عفرين_كوتانلي شرقي</t>
  </si>
  <si>
    <t>C1413</t>
  </si>
  <si>
    <t>Marwiyeh</t>
  </si>
  <si>
    <t>المروية</t>
  </si>
  <si>
    <t>C1414</t>
  </si>
  <si>
    <t>Qotan</t>
  </si>
  <si>
    <t>قوطان</t>
  </si>
  <si>
    <t>C1415</t>
  </si>
  <si>
    <t>Qastal Miqdad</t>
  </si>
  <si>
    <t>قسطل مقداد</t>
  </si>
  <si>
    <t>C1416</t>
  </si>
  <si>
    <t>Hozan</t>
  </si>
  <si>
    <t>هوزان</t>
  </si>
  <si>
    <t>C1417</t>
  </si>
  <si>
    <t>Qorna</t>
  </si>
  <si>
    <t>قورنة</t>
  </si>
  <si>
    <t>C1418</t>
  </si>
  <si>
    <t>Zfnek</t>
  </si>
  <si>
    <t>زفنك</t>
  </si>
  <si>
    <t>C6396</t>
  </si>
  <si>
    <t>Jolaqi</t>
  </si>
  <si>
    <t>جولاقي</t>
  </si>
  <si>
    <t>C7640</t>
  </si>
  <si>
    <t>Beylan</t>
  </si>
  <si>
    <t>بيلان</t>
  </si>
  <si>
    <t>C8263</t>
  </si>
  <si>
    <t>Kurazli</t>
  </si>
  <si>
    <t>قورزلي</t>
  </si>
  <si>
    <t>C8278</t>
  </si>
  <si>
    <t>Dobera</t>
  </si>
  <si>
    <t>دوبيرة</t>
  </si>
  <si>
    <t>C8285</t>
  </si>
  <si>
    <t>Ali Jaru</t>
  </si>
  <si>
    <t>علي جارو</t>
  </si>
  <si>
    <t>C8286</t>
  </si>
  <si>
    <t>Hafatro</t>
  </si>
  <si>
    <t>حفتارو</t>
  </si>
  <si>
    <t>C8289</t>
  </si>
  <si>
    <t>Hayamli</t>
  </si>
  <si>
    <t>هياملي</t>
  </si>
  <si>
    <t>C8293</t>
  </si>
  <si>
    <t>Azaz</t>
  </si>
  <si>
    <t>C1564</t>
  </si>
  <si>
    <t>أعزاز</t>
  </si>
  <si>
    <t>Bazabur</t>
  </si>
  <si>
    <t>بزابور</t>
  </si>
  <si>
    <t>C4268</t>
  </si>
  <si>
    <t>Ma'ar Tab'i</t>
  </si>
  <si>
    <t>معرطبعي</t>
  </si>
  <si>
    <t>C6712</t>
  </si>
  <si>
    <t>Al Bab</t>
  </si>
  <si>
    <t>الباب</t>
  </si>
  <si>
    <t>SY0202</t>
  </si>
  <si>
    <t>مركز الباب</t>
  </si>
  <si>
    <t>SY020200</t>
  </si>
  <si>
    <t>C1202</t>
  </si>
  <si>
    <t>Sinkerli</t>
  </si>
  <si>
    <t>Sharan</t>
  </si>
  <si>
    <t>شران</t>
  </si>
  <si>
    <t>SY020304</t>
  </si>
  <si>
    <t>سنكرلي</t>
  </si>
  <si>
    <t>C1497</t>
  </si>
  <si>
    <t>Sharan (Sharan)</t>
  </si>
  <si>
    <t>شران - شران</t>
  </si>
  <si>
    <t>Khirbet Sharan</t>
  </si>
  <si>
    <t>خربة شران</t>
  </si>
  <si>
    <t>Mashaala</t>
  </si>
  <si>
    <t>مشعلة</t>
  </si>
  <si>
    <t>C1520</t>
  </si>
  <si>
    <t>Martenli</t>
  </si>
  <si>
    <t>مارتنلي</t>
  </si>
  <si>
    <t>C1515</t>
  </si>
  <si>
    <t>Doha (Sharan)</t>
  </si>
  <si>
    <t>الضحى</t>
  </si>
  <si>
    <t>Kobalak</t>
  </si>
  <si>
    <t>كوبالك</t>
  </si>
  <si>
    <t>C1519</t>
  </si>
  <si>
    <t>Qatireh</t>
  </si>
  <si>
    <t>قطيرة</t>
  </si>
  <si>
    <t>Choman</t>
  </si>
  <si>
    <t>جمان</t>
  </si>
  <si>
    <t>C1493</t>
  </si>
  <si>
    <t>Jiman</t>
  </si>
  <si>
    <t>Omranli</t>
  </si>
  <si>
    <t>عمرانلي</t>
  </si>
  <si>
    <t>C1510</t>
  </si>
  <si>
    <t>Omariyeh Afrin</t>
  </si>
  <si>
    <t>العمرية عفرين</t>
  </si>
  <si>
    <t>Arab_wiran</t>
  </si>
  <si>
    <t>عربويران</t>
  </si>
  <si>
    <t>C1338</t>
  </si>
  <si>
    <t>Oruba Afrin - Arab Wiran</t>
  </si>
  <si>
    <t>العروبة عفرين_عرب ويران</t>
  </si>
  <si>
    <t>Hloubi</t>
  </si>
  <si>
    <t>حلوبي</t>
  </si>
  <si>
    <t>C1504</t>
  </si>
  <si>
    <t>Big Hallubi</t>
  </si>
  <si>
    <t>حلوبي كبير</t>
  </si>
  <si>
    <t>Dikmdash</t>
  </si>
  <si>
    <t>ديكمداش</t>
  </si>
  <si>
    <t>C1511</t>
  </si>
  <si>
    <t>Amud (Sharan)</t>
  </si>
  <si>
    <t>العمود</t>
  </si>
  <si>
    <t>kurt kolak</t>
  </si>
  <si>
    <t>قورقولاك</t>
  </si>
  <si>
    <t>C1513</t>
  </si>
  <si>
    <t>Big Dib</t>
  </si>
  <si>
    <t>الديب الكبير</t>
  </si>
  <si>
    <t>Qastal keshk</t>
  </si>
  <si>
    <t>قسطل كشك</t>
  </si>
  <si>
    <t>C1514</t>
  </si>
  <si>
    <t>Qastal (Sharan)</t>
  </si>
  <si>
    <t>القسطل - شران</t>
  </si>
  <si>
    <t>Naza</t>
  </si>
  <si>
    <t>المحببة</t>
  </si>
  <si>
    <t>C1502</t>
  </si>
  <si>
    <t>Mhabbaba - Naz Oshaghi</t>
  </si>
  <si>
    <t>المحببة_ناز أوشاغي</t>
  </si>
  <si>
    <t>Almojamma Altarbawi</t>
  </si>
  <si>
    <t>مخيم المجمع التربوي</t>
  </si>
  <si>
    <t>aliiwa center</t>
  </si>
  <si>
    <t>مخيم مركز االايواء</t>
  </si>
  <si>
    <t>Alnaeem IDPs Camp -Tlul</t>
  </si>
  <si>
    <t>مخيم النعيم</t>
  </si>
  <si>
    <t>Kabta IDPs camp</t>
  </si>
  <si>
    <t>مخيم كبته</t>
  </si>
  <si>
    <t>Alrami</t>
  </si>
  <si>
    <t>مخيم الرامي</t>
  </si>
  <si>
    <t>Alkaem</t>
  </si>
  <si>
    <t>مخيم القائم</t>
  </si>
  <si>
    <t>Western Railway</t>
  </si>
  <si>
    <t>مخيم السكه الغربي</t>
  </si>
  <si>
    <t>Eastern Railway</t>
  </si>
  <si>
    <t>مخيم السكه الشرقي</t>
  </si>
  <si>
    <t>Kahatayn 1 IDPs camp</t>
  </si>
  <si>
    <t>مخيم كهاتين 1</t>
  </si>
  <si>
    <t>Haj Ibraheem car washer- IDPs camp</t>
  </si>
  <si>
    <t>مخيم مغسله حج ابراهيم</t>
  </si>
  <si>
    <t>Kahatayn 2</t>
  </si>
  <si>
    <t>مخيم كهاتين 2</t>
  </si>
  <si>
    <t>ALKhazzan IDPs Camp</t>
  </si>
  <si>
    <t>مخيم الخزان</t>
  </si>
  <si>
    <t>Alsekka 2 IDPs camp</t>
  </si>
  <si>
    <t>مخيم الثقه</t>
  </si>
  <si>
    <t>Eastern Mountain IDPs camp</t>
  </si>
  <si>
    <t>مخيم الجبل الشرقي</t>
  </si>
  <si>
    <t>Senaa IDPs camp</t>
  </si>
  <si>
    <t>مخيم الصناعه</t>
  </si>
  <si>
    <t>ALRAMDON and Al Hezzenayat IDPs camp</t>
  </si>
  <si>
    <t>مخيم الخزانات-الرمضون</t>
  </si>
  <si>
    <t>Maarrat Tamasrin/Southern Korneesh   IDPs camp</t>
  </si>
  <si>
    <t>مخيم الكورنيش الجنوبي</t>
  </si>
  <si>
    <t>NEW ALBALAAT IDPs Camp</t>
  </si>
  <si>
    <t>مخيم البلاط الجديد</t>
  </si>
  <si>
    <t>Deir Samaan</t>
  </si>
  <si>
    <t>دير سمعان</t>
  </si>
  <si>
    <t>C6766</t>
  </si>
  <si>
    <t>Qatoura</t>
  </si>
  <si>
    <t>قاطورة</t>
  </si>
  <si>
    <t>C8116</t>
  </si>
  <si>
    <t>Tuwama</t>
  </si>
  <si>
    <t>التوامة</t>
  </si>
  <si>
    <t>C1020</t>
  </si>
  <si>
    <t>Zarzita</t>
  </si>
  <si>
    <t>زرزيتا</t>
  </si>
  <si>
    <t>C1138</t>
  </si>
  <si>
    <t>Habat</t>
  </si>
  <si>
    <t>الهباط</t>
  </si>
  <si>
    <t>Bab Ellah</t>
  </si>
  <si>
    <t>باب الله</t>
  </si>
  <si>
    <t>C4271</t>
  </si>
  <si>
    <t>Babka</t>
  </si>
  <si>
    <t>بابكة</t>
  </si>
  <si>
    <t>C1021</t>
  </si>
  <si>
    <t>Baydar Shamsu</t>
  </si>
  <si>
    <t>بيدر شمسو</t>
  </si>
  <si>
    <t>C4310</t>
  </si>
  <si>
    <t>Hmeimat</t>
  </si>
  <si>
    <t>حميمات</t>
  </si>
  <si>
    <t>C4319</t>
  </si>
  <si>
    <t>Jwayq</t>
  </si>
  <si>
    <t>مركز عفرين</t>
  </si>
  <si>
    <t>SY020300</t>
  </si>
  <si>
    <t>جويق</t>
  </si>
  <si>
    <t>C1366</t>
  </si>
  <si>
    <t>Khalter</t>
  </si>
  <si>
    <t>خلنير</t>
  </si>
  <si>
    <t>Tell Gazi</t>
  </si>
  <si>
    <t>تل غازي</t>
  </si>
  <si>
    <t>C1355</t>
  </si>
  <si>
    <t>Upper Kafardali</t>
  </si>
  <si>
    <t>كفردلي فوقاني</t>
  </si>
  <si>
    <t>Kafrshil</t>
  </si>
  <si>
    <t>كفرشيل</t>
  </si>
  <si>
    <t>C1385</t>
  </si>
  <si>
    <t>Kabiraa</t>
  </si>
  <si>
    <t>الكبيرة</t>
  </si>
  <si>
    <t>Kybar</t>
  </si>
  <si>
    <t>قيبار</t>
  </si>
  <si>
    <t>Tellef</t>
  </si>
  <si>
    <t>تللف</t>
  </si>
  <si>
    <t>Doraq</t>
  </si>
  <si>
    <t>دوراقا</t>
  </si>
  <si>
    <t>C1506</t>
  </si>
  <si>
    <t>Darwish</t>
  </si>
  <si>
    <t>درويش</t>
  </si>
  <si>
    <t>Ser - Sarnjak</t>
  </si>
  <si>
    <t>السعر_سعرنجاك</t>
  </si>
  <si>
    <t>C1508</t>
  </si>
  <si>
    <t>Shaltah</t>
  </si>
  <si>
    <t>شلتاح</t>
  </si>
  <si>
    <t>C8292</t>
  </si>
  <si>
    <t>Dama - Ayki Dam</t>
  </si>
  <si>
    <t>دامة_أيكي دام</t>
  </si>
  <si>
    <t>C1495</t>
  </si>
  <si>
    <t>Marsawa</t>
  </si>
  <si>
    <t>مرساوا</t>
  </si>
  <si>
    <t>C1523</t>
  </si>
  <si>
    <t>Abu Zendin</t>
  </si>
  <si>
    <t>أبو الزندين</t>
  </si>
  <si>
    <t>C8126</t>
  </si>
  <si>
    <t>Al Azraq</t>
  </si>
  <si>
    <t>الازرق</t>
  </si>
  <si>
    <t>C7466</t>
  </si>
  <si>
    <t>Baratha west</t>
  </si>
  <si>
    <t>براثة غربية</t>
  </si>
  <si>
    <t>Baratha east</t>
  </si>
  <si>
    <t>براثة شرقية</t>
  </si>
  <si>
    <t>Krezat</t>
  </si>
  <si>
    <t>الكريزات</t>
  </si>
  <si>
    <t>Kufair</t>
  </si>
  <si>
    <t>الكفير - جنديرس</t>
  </si>
  <si>
    <t>C8143</t>
  </si>
  <si>
    <t>Marata (Afrin)</t>
  </si>
  <si>
    <t>معراتة - مركز عفرين</t>
  </si>
  <si>
    <t>C1384</t>
  </si>
  <si>
    <t>Qarzihel</t>
  </si>
  <si>
    <t>قرزيحل</t>
  </si>
  <si>
    <t>Afrin (Afrin)</t>
  </si>
  <si>
    <t>عفرين - مركز عفرين</t>
  </si>
  <si>
    <t>Sheikh Abel Rahman</t>
  </si>
  <si>
    <t>شيخ عبد الرحمن</t>
  </si>
  <si>
    <t>Lower Kafardali</t>
  </si>
  <si>
    <t>كفردلي تحتاني</t>
  </si>
  <si>
    <t>Hay Al Manaze</t>
  </si>
  <si>
    <t xml:space="preserve">حي المنازل </t>
  </si>
  <si>
    <t>Eastern Eshkan</t>
  </si>
  <si>
    <t>اشكان شرقي</t>
  </si>
  <si>
    <t>C1441</t>
  </si>
  <si>
    <t>Tal Hamo</t>
  </si>
  <si>
    <t>تل حمو</t>
  </si>
  <si>
    <t>C1430</t>
  </si>
  <si>
    <t>C1442</t>
  </si>
  <si>
    <t>Kafr Zeid</t>
  </si>
  <si>
    <t>كفر زيد</t>
  </si>
  <si>
    <t>C1389</t>
  </si>
  <si>
    <t>A'rima</t>
  </si>
  <si>
    <t>عريمة</t>
  </si>
  <si>
    <t>SY020206</t>
  </si>
  <si>
    <t>Oruba Bab - Arab Wiran</t>
  </si>
  <si>
    <t>العروبة الباب_عرب ويران</t>
  </si>
  <si>
    <t>Burkash</t>
  </si>
  <si>
    <t xml:space="preserve">بركاش </t>
  </si>
  <si>
    <t>Sheikh El-Hadid</t>
  </si>
  <si>
    <t>شيخ الحديد</t>
  </si>
  <si>
    <t>SY020305</t>
  </si>
  <si>
    <t>C1525</t>
  </si>
  <si>
    <t>Shafak</t>
  </si>
  <si>
    <t>Maghar - Maghar Jeq</t>
  </si>
  <si>
    <t>مغار_مغار جق</t>
  </si>
  <si>
    <t>C1533</t>
  </si>
  <si>
    <t>Mazineh - Aranda</t>
  </si>
  <si>
    <t>المزينة_أرندة</t>
  </si>
  <si>
    <t>C1530</t>
  </si>
  <si>
    <t>Jaqli Fawqani</t>
  </si>
  <si>
    <t>جاقلي فوقاني</t>
  </si>
  <si>
    <t>Sinnara</t>
  </si>
  <si>
    <t>سنارة</t>
  </si>
  <si>
    <t>C1529</t>
  </si>
  <si>
    <t>Darmash - Darmashkanli</t>
  </si>
  <si>
    <t>درمش_درمشكانلي</t>
  </si>
  <si>
    <t>C1531</t>
  </si>
  <si>
    <t>Khazafiyeh - Qorret Matlaq</t>
  </si>
  <si>
    <t>خزفية_قرة متلق</t>
  </si>
  <si>
    <t>C1527</t>
  </si>
  <si>
    <t>Alssati</t>
  </si>
  <si>
    <t>الساطي</t>
  </si>
  <si>
    <t>khalil kolku</t>
  </si>
  <si>
    <t>خليل كلكو</t>
  </si>
  <si>
    <t>Anqala</t>
  </si>
  <si>
    <t>انقلة</t>
  </si>
  <si>
    <t>C1528</t>
  </si>
  <si>
    <t>Tal Elthaaleb - Sheikh Jqali</t>
  </si>
  <si>
    <t>تل الثعالب_شيخ جقاللي</t>
  </si>
  <si>
    <t>C1526</t>
  </si>
  <si>
    <t>Wadi Elthaalab - Lower Jqal</t>
  </si>
  <si>
    <t>وادي الثعالب_جقال تحتاني</t>
  </si>
  <si>
    <t>C1532</t>
  </si>
  <si>
    <t>Hija Bilal</t>
  </si>
  <si>
    <t>هيجا بلال</t>
  </si>
  <si>
    <t>Mostakan</t>
  </si>
  <si>
    <t>مستكان</t>
  </si>
  <si>
    <t>C1534</t>
  </si>
  <si>
    <t>Kalanli</t>
  </si>
  <si>
    <t>كلانلي</t>
  </si>
  <si>
    <t>C6406</t>
  </si>
  <si>
    <t>Haidar Obasi</t>
  </si>
  <si>
    <t>Raju</t>
  </si>
  <si>
    <t>راجو</t>
  </si>
  <si>
    <t>SY020303</t>
  </si>
  <si>
    <t>حيدر أوبه سي</t>
  </si>
  <si>
    <t>C6403</t>
  </si>
  <si>
    <t>Halil - Holilo</t>
  </si>
  <si>
    <t>هليل_هوليلو</t>
  </si>
  <si>
    <t>C1489</t>
  </si>
  <si>
    <t>Lower Dhak - Kolyan</t>
  </si>
  <si>
    <t>الضحاك التحتاني_كوليان</t>
  </si>
  <si>
    <t>C1474</t>
  </si>
  <si>
    <t>Shyukh - Sheikh Oba Si</t>
  </si>
  <si>
    <t>الشيوخ_شيخ أوبه سي</t>
  </si>
  <si>
    <t>C1450</t>
  </si>
  <si>
    <t>Talleh - Zarkani</t>
  </si>
  <si>
    <t>الطلة_زركانلي</t>
  </si>
  <si>
    <t>C1483</t>
  </si>
  <si>
    <t>Upper Dhak - Upper Kolyan</t>
  </si>
  <si>
    <t>الضحاك فوقاني_كوليان فوقاني</t>
  </si>
  <si>
    <t>C1466</t>
  </si>
  <si>
    <t>الضحاك فوقاني_كوليان فوقان</t>
  </si>
  <si>
    <t>Jubana</t>
  </si>
  <si>
    <t>جوبانة</t>
  </si>
  <si>
    <t>C1484</t>
  </si>
  <si>
    <t>Kharab Suluq</t>
  </si>
  <si>
    <t>خربة سلوك</t>
  </si>
  <si>
    <t>C8283</t>
  </si>
  <si>
    <t>Adamo</t>
  </si>
  <si>
    <t>ادمو</t>
  </si>
  <si>
    <t>Kasim</t>
  </si>
  <si>
    <t>قاسم</t>
  </si>
  <si>
    <t>Qarah Baba</t>
  </si>
  <si>
    <t>قرة بابا</t>
  </si>
  <si>
    <t>C8287</t>
  </si>
  <si>
    <t>Eastern-Mamili</t>
  </si>
  <si>
    <t>ماملي الشرقية</t>
  </si>
  <si>
    <t>C1472</t>
  </si>
  <si>
    <t>Thadi - Mamali</t>
  </si>
  <si>
    <t>الثدي_مامالي</t>
  </si>
  <si>
    <t>Western-Mamili</t>
  </si>
  <si>
    <t>ماملي الغربية</t>
  </si>
  <si>
    <t xml:space="preserve">Barband  </t>
  </si>
  <si>
    <t>بربند</t>
  </si>
  <si>
    <t>C1465</t>
  </si>
  <si>
    <t xml:space="preserve">Kawanda  </t>
  </si>
  <si>
    <t>كاوندا</t>
  </si>
  <si>
    <t>Ali Bazan</t>
  </si>
  <si>
    <t>علي بازان</t>
  </si>
  <si>
    <t>C1512</t>
  </si>
  <si>
    <t>Al Bostan Alkabeer</t>
  </si>
  <si>
    <t>البستان الكبير</t>
  </si>
  <si>
    <t>C1496</t>
  </si>
  <si>
    <t>Big Bostan</t>
  </si>
  <si>
    <t>Zaytuneh (Sharan)</t>
  </si>
  <si>
    <t>زيتونة - شران</t>
  </si>
  <si>
    <t>C1499</t>
  </si>
  <si>
    <t>Aldaher Camp</t>
  </si>
  <si>
    <t>مخيم الضهر</t>
  </si>
  <si>
    <t>Alamal Camp</t>
  </si>
  <si>
    <t>مخيم الامل(دركوش)</t>
  </si>
  <si>
    <t>Albalya Camp</t>
  </si>
  <si>
    <t>مخيم البالعة</t>
  </si>
  <si>
    <t>Alhayat Camp</t>
  </si>
  <si>
    <t>مخيم الحياة</t>
  </si>
  <si>
    <t>Alsanabel Alkhadra Camp</t>
  </si>
  <si>
    <t>مخيم السنابل الخضراء</t>
  </si>
  <si>
    <t>Almansora Camp</t>
  </si>
  <si>
    <t>مخيم المنصورة</t>
  </si>
  <si>
    <t>Alnaseem Camp</t>
  </si>
  <si>
    <t>مخيم النسيم</t>
  </si>
  <si>
    <t>Ahl Alez Camp</t>
  </si>
  <si>
    <t>مخيم اهل العز</t>
  </si>
  <si>
    <t>Ahl Saraqeb Camp</t>
  </si>
  <si>
    <t>مخيم اهل سراقب</t>
  </si>
  <si>
    <t>Aytam Alsham Camp</t>
  </si>
  <si>
    <t>مخيم ايتام الشام</t>
  </si>
  <si>
    <t>Basmati Amal Camp</t>
  </si>
  <si>
    <t>مخيم بسمة امل</t>
  </si>
  <si>
    <t>Syria Charity Camp</t>
  </si>
  <si>
    <t>مخيم سيريا شيرتي</t>
  </si>
  <si>
    <t>Teba Camp</t>
  </si>
  <si>
    <t>مخيم طيبة</t>
  </si>
  <si>
    <t>Omran Camp</t>
  </si>
  <si>
    <t>مخيم عمران</t>
  </si>
  <si>
    <t>Ara Eyes Camp</t>
  </si>
  <si>
    <t>مخيم عيون عارة</t>
  </si>
  <si>
    <t>Tagamoa Almazra Camp</t>
  </si>
  <si>
    <t>مخيم تجمع المزرة</t>
  </si>
  <si>
    <t>Muhandeseen Camp</t>
  </si>
  <si>
    <t>مخيم المهندسين 1</t>
  </si>
  <si>
    <t>Hetya Camp</t>
  </si>
  <si>
    <t>مخيم هتيا</t>
  </si>
  <si>
    <t>Alayady Camp</t>
  </si>
  <si>
    <t>مخيم الايادي</t>
  </si>
  <si>
    <t>Alrahma 2 Camp</t>
  </si>
  <si>
    <t>مخيم الرحمه 2</t>
  </si>
  <si>
    <t>Alayna Camp</t>
  </si>
  <si>
    <t>مخيم العيناء</t>
  </si>
  <si>
    <t>Alkarkat Camp</t>
  </si>
  <si>
    <t>مخيم الكركات</t>
  </si>
  <si>
    <t>Alwefak Camp</t>
  </si>
  <si>
    <t>مخيم الوفاق</t>
  </si>
  <si>
    <t>Abad Camp</t>
  </si>
  <si>
    <t>مخيم اباد</t>
  </si>
  <si>
    <t>Jabal Kelly Camp</t>
  </si>
  <si>
    <t>مخيم جبل كللي</t>
  </si>
  <si>
    <t>Alrahma 1 Camp</t>
  </si>
  <si>
    <t>مخيم الرحمه 1</t>
  </si>
  <si>
    <t>Alrahma 3 Camp</t>
  </si>
  <si>
    <t>مخيم الرحمه 3</t>
  </si>
  <si>
    <t>Ataa Alkher 2 Camp</t>
  </si>
  <si>
    <t>مخيم عطاء الخير 2</t>
  </si>
  <si>
    <t>Albasher Kelly Camp</t>
  </si>
  <si>
    <t>مخيم البشير كللي</t>
  </si>
  <si>
    <t>Ataa Alkher 1 Camp</t>
  </si>
  <si>
    <t>مخيم عطاء الخير 1</t>
  </si>
  <si>
    <t>Albonyan Camp</t>
  </si>
  <si>
    <t>مخيم البنيان</t>
  </si>
  <si>
    <t>Kawkab Camp</t>
  </si>
  <si>
    <t>مخيم كوكب</t>
  </si>
  <si>
    <t>Kornaz Camp</t>
  </si>
  <si>
    <t>مخيم كرناز</t>
  </si>
  <si>
    <t>Mozn Camp</t>
  </si>
  <si>
    <t>مخيم مزن</t>
  </si>
  <si>
    <t>Baflur</t>
  </si>
  <si>
    <t>بفلور</t>
  </si>
  <si>
    <t>C8156</t>
  </si>
  <si>
    <t>BH NSRF</t>
  </si>
  <si>
    <t>Bsanqul</t>
  </si>
  <si>
    <t>بسنقول</t>
  </si>
  <si>
    <t>C4322</t>
  </si>
  <si>
    <t>Fasha</t>
  </si>
  <si>
    <t>الفسحة</t>
  </si>
  <si>
    <t>C1440</t>
  </si>
  <si>
    <t>Freiriyeh</t>
  </si>
  <si>
    <t>فريرية</t>
  </si>
  <si>
    <t>C1446</t>
  </si>
  <si>
    <t>Jalaq</t>
  </si>
  <si>
    <t>جلق</t>
  </si>
  <si>
    <t>C1425</t>
  </si>
  <si>
    <t>Jalaq (Jandairis)</t>
  </si>
  <si>
    <t>جلق - جنديرس</t>
  </si>
  <si>
    <t>Jum Afrin</t>
  </si>
  <si>
    <t>جوم عفرين</t>
  </si>
  <si>
    <t>C1421</t>
  </si>
  <si>
    <t>Kafr Safra</t>
  </si>
  <si>
    <t>كفر صفرة</t>
  </si>
  <si>
    <t>C1449</t>
  </si>
  <si>
    <t>Koran Jandris</t>
  </si>
  <si>
    <t>كوران جنديرس</t>
  </si>
  <si>
    <t>C1447</t>
  </si>
  <si>
    <t>Ma'btali</t>
  </si>
  <si>
    <t>معبطلي</t>
  </si>
  <si>
    <t>SY020306</t>
  </si>
  <si>
    <t>المعبطلي</t>
  </si>
  <si>
    <t>C1552</t>
  </si>
  <si>
    <t>Matleh Ariha</t>
  </si>
  <si>
    <t>المطلة أريحا</t>
  </si>
  <si>
    <t>C4317</t>
  </si>
  <si>
    <t>Mhamadia</t>
  </si>
  <si>
    <t>محمودية</t>
  </si>
  <si>
    <t>C8135</t>
  </si>
  <si>
    <t>رمادية</t>
  </si>
  <si>
    <t>C1422</t>
  </si>
  <si>
    <t>Ramadiyeh (Jandairis)</t>
  </si>
  <si>
    <t>Ras Elosud - Qarablish</t>
  </si>
  <si>
    <t>راس الأسود_قراباش</t>
  </si>
  <si>
    <t>C1429</t>
  </si>
  <si>
    <t>Tal Slur</t>
  </si>
  <si>
    <t>تل سلور</t>
  </si>
  <si>
    <t>C1433</t>
  </si>
  <si>
    <t>Western Eshkab</t>
  </si>
  <si>
    <t>اشكان غربي</t>
  </si>
  <si>
    <t>C1437</t>
  </si>
  <si>
    <t>Upper Diwan</t>
  </si>
  <si>
    <t>ديوان فوقاني</t>
  </si>
  <si>
    <t>C1431</t>
  </si>
  <si>
    <t>Nisriyeh</t>
  </si>
  <si>
    <t>النسرية</t>
  </si>
  <si>
    <t>C1439</t>
  </si>
  <si>
    <t>Jalma (Jandairis)</t>
  </si>
  <si>
    <t>Hikageh</t>
  </si>
  <si>
    <t>هيكجة</t>
  </si>
  <si>
    <t>C8166</t>
  </si>
  <si>
    <t>القليعة</t>
  </si>
  <si>
    <t>C6642</t>
  </si>
  <si>
    <t>Food E-voucher</t>
  </si>
  <si>
    <t>الزيزفون_إيكدة</t>
  </si>
  <si>
    <t>Kafr Ghan</t>
  </si>
  <si>
    <t>كفرغان</t>
  </si>
  <si>
    <t>C6781</t>
  </si>
  <si>
    <t>Bab Alsalameh/ Sijo</t>
  </si>
  <si>
    <t>سجو/ باب السلامة</t>
  </si>
  <si>
    <t>C6669</t>
  </si>
  <si>
    <t>Bab Alsalameh</t>
  </si>
  <si>
    <t>Wadi Ghazal Abad Camp</t>
  </si>
  <si>
    <t>مخيم وادي غزال اباد</t>
  </si>
  <si>
    <t>Alawda Camp</t>
  </si>
  <si>
    <t>مخيم العودة</t>
  </si>
  <si>
    <t>Hish Camp</t>
  </si>
  <si>
    <t>مخيم حيش</t>
  </si>
  <si>
    <t>Maar Balet Camp</t>
  </si>
  <si>
    <t>مخيم معر بليت</t>
  </si>
  <si>
    <t>Kafr Awied Camp</t>
  </si>
  <si>
    <t>مخيم كفر عويد</t>
  </si>
  <si>
    <t>Kafr Sijna Camp</t>
  </si>
  <si>
    <t>مخيم كفر سجنة</t>
  </si>
  <si>
    <t>Ataa Alrahman Camp</t>
  </si>
  <si>
    <t>مخيم عطاء الرحمن</t>
  </si>
  <si>
    <t>Toba Alshomokh Camp</t>
  </si>
  <si>
    <t>مخيم طوبة الشموخ</t>
  </si>
  <si>
    <t>Shakaa Alnoman Camp</t>
  </si>
  <si>
    <t>مخيم شقائق النعمان</t>
  </si>
  <si>
    <t>Sham Alkher Camp</t>
  </si>
  <si>
    <t>مخيم شام الخير</t>
  </si>
  <si>
    <t>Ebin Othman Camp</t>
  </si>
  <si>
    <t>مخيم ابن عثمان</t>
  </si>
  <si>
    <t>Abo Dofna Camp</t>
  </si>
  <si>
    <t>مخيم ابو دفنة</t>
  </si>
  <si>
    <t>Alanwar Camp</t>
  </si>
  <si>
    <t>مخيم الانوار</t>
  </si>
  <si>
    <t>Albarakat Camp</t>
  </si>
  <si>
    <t>مخيم البركات</t>
  </si>
  <si>
    <t>Altaawn Camp</t>
  </si>
  <si>
    <t>مخيم التعاون</t>
  </si>
  <si>
    <t>Alkhansa Camp</t>
  </si>
  <si>
    <t>مخيم الخنساء</t>
  </si>
  <si>
    <t>Alskiek Camp</t>
  </si>
  <si>
    <t>مخيم السكيك</t>
  </si>
  <si>
    <t>Alsoltan Camp</t>
  </si>
  <si>
    <t>مخيم السلطان</t>
  </si>
  <si>
    <t>Aldiyaa Camp</t>
  </si>
  <si>
    <t>مخيم الضياء 3</t>
  </si>
  <si>
    <t>Aladala Wa Altanmia Camp</t>
  </si>
  <si>
    <t>مخيم العدالة والتنمية</t>
  </si>
  <si>
    <t>Alomarien Camp</t>
  </si>
  <si>
    <t>مخيم العمريين</t>
  </si>
  <si>
    <t>Alfesal Camp</t>
  </si>
  <si>
    <t>مخيم الفيصل</t>
  </si>
  <si>
    <t>Alkandosh Camp</t>
  </si>
  <si>
    <t>مخيم الكندوش</t>
  </si>
  <si>
    <t>Bani Khoza Camp</t>
  </si>
  <si>
    <t>مخيم بني خزعة</t>
  </si>
  <si>
    <t>Ahel Morek Camp</t>
  </si>
  <si>
    <t>مخيم اهل مورك</t>
  </si>
  <si>
    <t>Talmines Camp</t>
  </si>
  <si>
    <t>مخيم تلمنس</t>
  </si>
  <si>
    <t>Zeban Camp</t>
  </si>
  <si>
    <t>مخيم ذيبان</t>
  </si>
  <si>
    <t>Alsadaka Camp</t>
  </si>
  <si>
    <t>مخيم الصداقة</t>
  </si>
  <si>
    <t>Qatmet Efrin</t>
  </si>
  <si>
    <t>قاطمة عفرين</t>
  </si>
  <si>
    <t>C1524</t>
  </si>
  <si>
    <t>Bafelyun</t>
  </si>
  <si>
    <t>بافليون</t>
  </si>
  <si>
    <t>C1507</t>
  </si>
  <si>
    <t>Kafrantin</t>
  </si>
  <si>
    <t>كفرانتين</t>
  </si>
  <si>
    <t>C1149</t>
  </si>
  <si>
    <t>Hila</t>
  </si>
  <si>
    <t>حيلا</t>
  </si>
  <si>
    <t>C4328</t>
  </si>
  <si>
    <t>العلية</t>
  </si>
  <si>
    <t>C6613</t>
  </si>
  <si>
    <t>Alamal 2 Camp</t>
  </si>
  <si>
    <t>مخيم الامل 2</t>
  </si>
  <si>
    <t>Alforn Camp</t>
  </si>
  <si>
    <t>مخيم الفرن</t>
  </si>
  <si>
    <t>Alabeed Camp</t>
  </si>
  <si>
    <t>مخيم العبيد</t>
  </si>
  <si>
    <t>Alwedad Camp</t>
  </si>
  <si>
    <t>مخيم الوداد</t>
  </si>
  <si>
    <t>Abo Maki Camp</t>
  </si>
  <si>
    <t>مخيم ابو مكي</t>
  </si>
  <si>
    <t>Alteh Camp</t>
  </si>
  <si>
    <t>مخيم التح</t>
  </si>
  <si>
    <t>Alshekh Ali Camp</t>
  </si>
  <si>
    <t>مخيم الشيخ علي</t>
  </si>
  <si>
    <t>Alhabat Camp</t>
  </si>
  <si>
    <t>مخيم الهباط</t>
  </si>
  <si>
    <t>Hor Alaes Camp</t>
  </si>
  <si>
    <t>مخيم حوير العيس</t>
  </si>
  <si>
    <t>Aljob Camp</t>
  </si>
  <si>
    <t>مخيم الجب</t>
  </si>
  <si>
    <t>Alzalana Camp</t>
  </si>
  <si>
    <t>مخيم الزعلانه</t>
  </si>
  <si>
    <t>Alzaytun Marshorin Camp</t>
  </si>
  <si>
    <t>مخيم الزيتون معرشورين</t>
  </si>
  <si>
    <t>Abo Shehab Camp</t>
  </si>
  <si>
    <t>مخيم ابو شهاب</t>
  </si>
  <si>
    <t>Alekhwa Camp</t>
  </si>
  <si>
    <t>مخيم الاخوة</t>
  </si>
  <si>
    <t>Albohira Camp</t>
  </si>
  <si>
    <t>مخيم البحيرة</t>
  </si>
  <si>
    <t>Alharth Camp</t>
  </si>
  <si>
    <t>مخيم الحارث</t>
  </si>
  <si>
    <t>Aldahok Camp</t>
  </si>
  <si>
    <t>مخيم الداهوك</t>
  </si>
  <si>
    <t>Alsaro Camp</t>
  </si>
  <si>
    <t>مخيم السرو</t>
  </si>
  <si>
    <t>Alsalam Camp</t>
  </si>
  <si>
    <t>مخيم السلام</t>
  </si>
  <si>
    <t>Alshamali Camp</t>
  </si>
  <si>
    <t>مخيم الشمالي</t>
  </si>
  <si>
    <t>Alsawan Camp</t>
  </si>
  <si>
    <t>مخيم الصوان</t>
  </si>
  <si>
    <t>Aldaman Camp</t>
  </si>
  <si>
    <t>مخيم الضمان</t>
  </si>
  <si>
    <t>Alalawi Camp</t>
  </si>
  <si>
    <t>مخيم العليوي</t>
  </si>
  <si>
    <t>Alfaiad Camp</t>
  </si>
  <si>
    <t>مخيم الفياض</t>
  </si>
  <si>
    <t>Alkasha Camp</t>
  </si>
  <si>
    <t>مخيم القشا</t>
  </si>
  <si>
    <t>Almahabi Talmines Camp</t>
  </si>
  <si>
    <t>مخيم المحبة تلمنس</t>
  </si>
  <si>
    <t>Almaho Camp</t>
  </si>
  <si>
    <t>مخيم المحو</t>
  </si>
  <si>
    <t>Almakbara Camp</t>
  </si>
  <si>
    <t>مخيم المقبرة</t>
  </si>
  <si>
    <t>Alhijra Camp</t>
  </si>
  <si>
    <t>مخيم الهجرة</t>
  </si>
  <si>
    <t>Alwafaa Camp</t>
  </si>
  <si>
    <t>مخيم الوفاء</t>
  </si>
  <si>
    <t>Khan Alsebel Camp</t>
  </si>
  <si>
    <t>مخيم خان السبل</t>
  </si>
  <si>
    <t>Rabie Aljoz Camp</t>
  </si>
  <si>
    <t>مخيم ربع الجوار</t>
  </si>
  <si>
    <t>Saberon (Kaferhmul) Camp</t>
  </si>
  <si>
    <t>مخيم صابرون (كفريحمول)</t>
  </si>
  <si>
    <t>Maktab Alzaytun Camp</t>
  </si>
  <si>
    <t>مخيم مكتب الزيتون</t>
  </si>
  <si>
    <t>Abo Saker Camp</t>
  </si>
  <si>
    <t>مخيم ابو صقر</t>
  </si>
  <si>
    <t>Alsorman Camp</t>
  </si>
  <si>
    <t>مخيم الصرمان</t>
  </si>
  <si>
    <t>Alkasem Camp</t>
  </si>
  <si>
    <t>مخيم القاسم</t>
  </si>
  <si>
    <t>Almanhal Camp</t>
  </si>
  <si>
    <t>مخيم المنهل</t>
  </si>
  <si>
    <t>Sham 1 Camp</t>
  </si>
  <si>
    <t>مخيم شام ١</t>
  </si>
  <si>
    <t>Sham 2 Camp</t>
  </si>
  <si>
    <t>مخيم شام 2</t>
  </si>
  <si>
    <t>Albedar Camp</t>
  </si>
  <si>
    <t>مخيم البيدر</t>
  </si>
  <si>
    <t>Alkhairia Camp</t>
  </si>
  <si>
    <t>مخيم الخيرية</t>
  </si>
  <si>
    <t>Aldiab Camp</t>
  </si>
  <si>
    <t>مخيم الدياب</t>
  </si>
  <si>
    <t>Alomar Camp</t>
  </si>
  <si>
    <t>مخيم العمر</t>
  </si>
  <si>
    <t>Alghaba Camp</t>
  </si>
  <si>
    <t>مخيم الغابة</t>
  </si>
  <si>
    <t>Almansi Camp</t>
  </si>
  <si>
    <t>مخيم المنسي</t>
  </si>
  <si>
    <t>Altal Camp</t>
  </si>
  <si>
    <t>مخيم التل</t>
  </si>
  <si>
    <t>Almaghsala Camp</t>
  </si>
  <si>
    <t>مخيم المغسلة</t>
  </si>
  <si>
    <t>Almakbas Camp</t>
  </si>
  <si>
    <t>مخيم المكبس</t>
  </si>
  <si>
    <t>Alandalos 1 Camp</t>
  </si>
  <si>
    <t>مخيم الاندلس 1</t>
  </si>
  <si>
    <t>Alandalos 2 Camp</t>
  </si>
  <si>
    <t>مخيم الاندلس 2</t>
  </si>
  <si>
    <t>Alrahma Camp</t>
  </si>
  <si>
    <t>مخيم الرحمة</t>
  </si>
  <si>
    <t>Alnor Camp</t>
  </si>
  <si>
    <t>مخيم النور</t>
  </si>
  <si>
    <t>Ghsin Alzaytun Camp</t>
  </si>
  <si>
    <t>مخيم غصن الزيتون</t>
  </si>
  <si>
    <t>Ali Bacco</t>
  </si>
  <si>
    <t>علي باكو</t>
  </si>
  <si>
    <t>Hir Saleh Camp</t>
  </si>
  <si>
    <t>مخيم حير صالح</t>
  </si>
  <si>
    <t>Alhwija Camp</t>
  </si>
  <si>
    <t>مخيم الحويجة</t>
  </si>
  <si>
    <t>Alsawame Camp</t>
  </si>
  <si>
    <t>مخيم الصوامع</t>
  </si>
  <si>
    <t>Abu Bakr Camp</t>
  </si>
  <si>
    <t>مخيم ابو بكر</t>
  </si>
  <si>
    <t>Albakdash Camp</t>
  </si>
  <si>
    <t>مخيم البكداش</t>
  </si>
  <si>
    <t xml:space="preserve">Alrahman(batenta) Camp </t>
  </si>
  <si>
    <t>مخيم الرحمن (باتنتا)</t>
  </si>
  <si>
    <t>Aldamin Camp</t>
  </si>
  <si>
    <t>مخيم الضامن</t>
  </si>
  <si>
    <t>Alayman Camp</t>
  </si>
  <si>
    <t>مخيم الإيمان</t>
  </si>
  <si>
    <t>Alsika Camp</t>
  </si>
  <si>
    <t>مخيم السكه</t>
  </si>
  <si>
    <t xml:space="preserve"> Aleazu Camp</t>
  </si>
  <si>
    <t>مخيم العزو</t>
  </si>
  <si>
    <t xml:space="preserve"> Albarqum Camp</t>
  </si>
  <si>
    <t>مخيم البرقوم</t>
  </si>
  <si>
    <t>Alkhalifa Camp</t>
  </si>
  <si>
    <t>مخيم الخليفة</t>
  </si>
  <si>
    <t>Altalhia Camp</t>
  </si>
  <si>
    <t>مخيم الطلحية</t>
  </si>
  <si>
    <t>Mashamis Camp</t>
  </si>
  <si>
    <t>مخيم مشاميس</t>
  </si>
  <si>
    <t>Almadni Camp</t>
  </si>
  <si>
    <t>مخيم  المدني</t>
  </si>
  <si>
    <t>Alajjyal Camp</t>
  </si>
  <si>
    <t>مخيم الأجيال</t>
  </si>
  <si>
    <t>Albalat Camp</t>
  </si>
  <si>
    <t>مخيم البلاط</t>
  </si>
  <si>
    <t>Aljuma Camp</t>
  </si>
  <si>
    <t>مخيم الجمعة</t>
  </si>
  <si>
    <t>Alkhidr Camp</t>
  </si>
  <si>
    <t>مخيم الخضر</t>
  </si>
  <si>
    <t>Alraed Camp</t>
  </si>
  <si>
    <t>مخيم الرائد</t>
  </si>
  <si>
    <t>Alrazzouq Camp</t>
  </si>
  <si>
    <t>مخيم الرزوق</t>
  </si>
  <si>
    <t>Alrayan Camp</t>
  </si>
  <si>
    <t>مخيم الريان</t>
  </si>
  <si>
    <t>Alziaue Camp</t>
  </si>
  <si>
    <t>مخيم الزيعاوي</t>
  </si>
  <si>
    <t>Alsharia Camp</t>
  </si>
  <si>
    <t>مخيم الشرعية</t>
  </si>
  <si>
    <t>Alabbas Camp</t>
  </si>
  <si>
    <t>مخيم العباس</t>
  </si>
  <si>
    <t>Alfanat Camp</t>
  </si>
  <si>
    <t>مخيم الفانات</t>
  </si>
  <si>
    <t>Almoruj Camp</t>
  </si>
  <si>
    <t>مخيم المروج</t>
  </si>
  <si>
    <t>Almutasem Camp</t>
  </si>
  <si>
    <t>مخيم المعتصم</t>
  </si>
  <si>
    <t>Almafraq Camp</t>
  </si>
  <si>
    <t>مخيم المفرق</t>
  </si>
  <si>
    <t>Almalab Aljadid Camp</t>
  </si>
  <si>
    <t>مخيم الملعب الجديد</t>
  </si>
  <si>
    <t>Almanshara Camp</t>
  </si>
  <si>
    <t>مخيم المنشرة</t>
  </si>
  <si>
    <t>Almansour Camp</t>
  </si>
  <si>
    <t>مخيم المنصور</t>
  </si>
  <si>
    <t>Alnaseer Camp</t>
  </si>
  <si>
    <t>مخيم النصير</t>
  </si>
  <si>
    <t>Bast Alkahraba Camp</t>
  </si>
  <si>
    <t>مخيم بسط الكهرباء</t>
  </si>
  <si>
    <t>Jumiat Abdo Alshaik Camp</t>
  </si>
  <si>
    <t>مخيم جمعية عبدو الشيخ</t>
  </si>
  <si>
    <t>Karm Alsaleh Camp</t>
  </si>
  <si>
    <t>مخيم كرم الصالح</t>
  </si>
  <si>
    <t>Karm Abdo Alzain Camp</t>
  </si>
  <si>
    <t>مخيم كرم عبدو الزين</t>
  </si>
  <si>
    <t>Madjana Abdo Alshaik Camp</t>
  </si>
  <si>
    <t>مخيم مدجنة عبدو الشيخ</t>
  </si>
  <si>
    <t>Mashrou Alzain Camp</t>
  </si>
  <si>
    <t>مخيم مشروع الزين</t>
  </si>
  <si>
    <t>Alhayek Camp</t>
  </si>
  <si>
    <t>مخيم الحايك</t>
  </si>
  <si>
    <t>Alabaseen Camp</t>
  </si>
  <si>
    <t>مخيم العباسين</t>
  </si>
  <si>
    <t xml:space="preserve">Alkhazan(Kafrehmul) Camp </t>
  </si>
  <si>
    <t>مخيم الخزان (كفريحمول)</t>
  </si>
  <si>
    <t>Alawda(Maaret Elekhwan) Camp</t>
  </si>
  <si>
    <t>مخيم العودة (معارة اخوان)</t>
  </si>
  <si>
    <t>Kafr Janna</t>
  </si>
  <si>
    <t>كفر جنة</t>
  </si>
  <si>
    <t>C1518</t>
  </si>
  <si>
    <t>Alzaytoun Camp</t>
  </si>
  <si>
    <t>مخيم الزيتون</t>
  </si>
  <si>
    <t>Al Zuhour Camp</t>
  </si>
  <si>
    <t>مخيم الزهور</t>
  </si>
  <si>
    <t>Al Ekhwa Camp</t>
  </si>
  <si>
    <t>Asianah Camp</t>
  </si>
  <si>
    <t>مخيم العصيانة</t>
  </si>
  <si>
    <t>Tal Aldebes Camp</t>
  </si>
  <si>
    <t>مخيم تل دبس</t>
  </si>
  <si>
    <t>Al-shabiba camp</t>
  </si>
  <si>
    <t>مخيم الشبيبة</t>
  </si>
  <si>
    <t>Abu Hasan Camp</t>
  </si>
  <si>
    <t>مخيم ابو حسن</t>
  </si>
  <si>
    <t>Kaljibrin</t>
  </si>
  <si>
    <t>كلجبرين</t>
  </si>
  <si>
    <t>C1575</t>
  </si>
  <si>
    <t>Hiwar Kalas</t>
  </si>
  <si>
    <t>حوار كلس</t>
  </si>
  <si>
    <t>C1661</t>
  </si>
  <si>
    <t>Maydan Afrin</t>
  </si>
  <si>
    <t>الميدان عفرين</t>
  </si>
  <si>
    <t>C1505</t>
  </si>
  <si>
    <t>Albeer Camp</t>
  </si>
  <si>
    <t>مخيم البير</t>
  </si>
  <si>
    <t>Alfahed Camp</t>
  </si>
  <si>
    <t>مخيم الفهد</t>
  </si>
  <si>
    <t>Abo Mater Camp</t>
  </si>
  <si>
    <t>مخيم ابو مطر</t>
  </si>
  <si>
    <t>Al-Musharfa camp</t>
  </si>
  <si>
    <t>مخيم المشارفه</t>
  </si>
  <si>
    <t>Maskana Camp</t>
  </si>
  <si>
    <t>مخيم مسكنه</t>
  </si>
  <si>
    <t>Sook Alhal Camp</t>
  </si>
  <si>
    <t>مخيم سوق الهال</t>
  </si>
  <si>
    <t>Alaramel Camp</t>
  </si>
  <si>
    <t>مخيم الارامل</t>
  </si>
  <si>
    <t>Jab Rkia al-Turabi camp</t>
  </si>
  <si>
    <t>مخيم جب ركية الترابي</t>
  </si>
  <si>
    <t>Shaker camp</t>
  </si>
  <si>
    <t>مخيم شاكر</t>
  </si>
  <si>
    <t>Ram Hamdan Camp</t>
  </si>
  <si>
    <t xml:space="preserve"> مخيم رام حمدان</t>
  </si>
  <si>
    <t>khalf bawwabat almadina Camp</t>
  </si>
  <si>
    <t>مخيم خلف بوابة المدينة</t>
  </si>
  <si>
    <t>Alandalos 3 Camp</t>
  </si>
  <si>
    <t>مخيم الاندلس 3</t>
  </si>
  <si>
    <t>Wedaa Mamel Alzet Camp</t>
  </si>
  <si>
    <t>مخيم وداع معمل الزيت</t>
  </si>
  <si>
    <t>Alshybya</t>
  </si>
  <si>
    <t>الشيبية</t>
  </si>
  <si>
    <t>Ein Albardeh</t>
  </si>
  <si>
    <t>عين البادرة</t>
  </si>
  <si>
    <t>Shyrdyba</t>
  </si>
  <si>
    <t>شيرديبا</t>
  </si>
  <si>
    <t>Ein Martein</t>
  </si>
  <si>
    <t>عين مرتين</t>
  </si>
  <si>
    <t>Forest area</t>
  </si>
  <si>
    <t>منطقة الغابات</t>
  </si>
  <si>
    <t>Kherbet Alnatour</t>
  </si>
  <si>
    <t>خربة الناطور</t>
  </si>
  <si>
    <t>Qoubi</t>
  </si>
  <si>
    <t>القوبي</t>
  </si>
  <si>
    <t>Bqesemtoh</t>
  </si>
  <si>
    <t>بقسمته</t>
  </si>
  <si>
    <t>Abla</t>
  </si>
  <si>
    <t>عبلة</t>
  </si>
  <si>
    <t>C1584</t>
  </si>
  <si>
    <t>عبلة - اخترين</t>
  </si>
  <si>
    <t>Ahmad Musto</t>
  </si>
  <si>
    <t>احمد مصطو</t>
  </si>
  <si>
    <t>Bekhjah</t>
  </si>
  <si>
    <t>بخجة</t>
  </si>
  <si>
    <t>Hasan Deira</t>
  </si>
  <si>
    <t>حسن ديرا</t>
  </si>
  <si>
    <t>Kheder Fuqani</t>
  </si>
  <si>
    <t>خضر فوقاني</t>
  </si>
  <si>
    <t>Shinkel</t>
  </si>
  <si>
    <t>شنكل</t>
  </si>
  <si>
    <t>C1482</t>
  </si>
  <si>
    <t>Shankal</t>
  </si>
  <si>
    <t>Ali Bayik</t>
  </si>
  <si>
    <t>علي بيك</t>
  </si>
  <si>
    <t>Kurdu</t>
  </si>
  <si>
    <t>كردو</t>
  </si>
  <si>
    <t>Sim Omariyeh</t>
  </si>
  <si>
    <t>السيم العمرية</t>
  </si>
  <si>
    <t>C1517</t>
  </si>
  <si>
    <t>السيم_العمرية</t>
  </si>
  <si>
    <t>Al Orobah</t>
  </si>
  <si>
    <t>العروبة</t>
  </si>
  <si>
    <t>C8260</t>
  </si>
  <si>
    <t>Qarra</t>
  </si>
  <si>
    <t>القارة</t>
  </si>
  <si>
    <t>C1509</t>
  </si>
  <si>
    <t>Qarra (Sharan)</t>
  </si>
  <si>
    <t>Yiji</t>
  </si>
  <si>
    <t>اليجي</t>
  </si>
  <si>
    <t>C1500</t>
  </si>
  <si>
    <t>Tal Elosud</t>
  </si>
  <si>
    <t>تل الاسود</t>
  </si>
  <si>
    <t>Deir Siwan</t>
  </si>
  <si>
    <t>ديرصوان</t>
  </si>
  <si>
    <t>C1494</t>
  </si>
  <si>
    <t>Qastal Jend</t>
  </si>
  <si>
    <t>قسطل جند</t>
  </si>
  <si>
    <t>C1521</t>
  </si>
  <si>
    <t>Madrasat alandalus Camp</t>
  </si>
  <si>
    <t>مخيم مدرسة الاندلس</t>
  </si>
  <si>
    <t>Almarandia Camp</t>
  </si>
  <si>
    <t>مخيم المرنديه</t>
  </si>
  <si>
    <t>Ahmad Camp</t>
  </si>
  <si>
    <t>مخيم احمد</t>
  </si>
  <si>
    <t xml:space="preserve"> Kourzil </t>
  </si>
  <si>
    <t>كورزيل</t>
  </si>
  <si>
    <t>Farkya</t>
  </si>
  <si>
    <t>فركيا</t>
  </si>
  <si>
    <t>C4305</t>
  </si>
  <si>
    <t>Maghara</t>
  </si>
  <si>
    <t>C4300</t>
  </si>
  <si>
    <t>Albaydr Camp</t>
  </si>
  <si>
    <t>Harsh Qatma Camp</t>
  </si>
  <si>
    <t>مخيم حرش قطمة</t>
  </si>
  <si>
    <t>Altaher Camp</t>
  </si>
  <si>
    <t>مخيم الطاهر</t>
  </si>
  <si>
    <t>Habat Albarika Camp</t>
  </si>
  <si>
    <t>مخيم حبة البركة</t>
  </si>
  <si>
    <t>Qibar Camp</t>
  </si>
  <si>
    <t>مخيم قيبار</t>
  </si>
  <si>
    <t>Kurtuk 1 Camp</t>
  </si>
  <si>
    <t>مخيم كورتك 1</t>
  </si>
  <si>
    <t>Kurtuk 2 Camp</t>
  </si>
  <si>
    <t>مخيم كورتك 2</t>
  </si>
  <si>
    <t>Alrahma Camp (Zardana)</t>
  </si>
  <si>
    <t>مخيم الرحمة (زردنا)</t>
  </si>
  <si>
    <t>Abo Maki (kelly) Camp</t>
  </si>
  <si>
    <t>مخيم ابو مكي (كللي)</t>
  </si>
  <si>
    <t>Alzaytoun (kelly) Camp</t>
  </si>
  <si>
    <t>مخيم الزيتون كللي</t>
  </si>
  <si>
    <t>Sham 9 Camp</t>
  </si>
  <si>
    <t>مخيم شام 9</t>
  </si>
  <si>
    <t>Alameria Camp</t>
  </si>
  <si>
    <t>مخيم العامرية</t>
  </si>
  <si>
    <t>Kafraya Camp</t>
  </si>
  <si>
    <t>مخيم كفريا</t>
  </si>
  <si>
    <t>Alber Camp</t>
  </si>
  <si>
    <t>مخيم البر</t>
  </si>
  <si>
    <t>Altaewun 1-Sharan Camp</t>
  </si>
  <si>
    <t>مخيم التعاون 1-شران</t>
  </si>
  <si>
    <t>Altaewun 2-Sharan Camp</t>
  </si>
  <si>
    <t>مخيم التعاون 2-شران</t>
  </si>
  <si>
    <t>Alawda-Sharan Camp</t>
  </si>
  <si>
    <t>مخيم العودة-شران</t>
  </si>
  <si>
    <t>Kafar Jana Camp</t>
  </si>
  <si>
    <t>مخيم كفر جنة</t>
  </si>
  <si>
    <t>Hadaja Camp</t>
  </si>
  <si>
    <t>مخيم هداجة</t>
  </si>
  <si>
    <t>Alsatur Camp</t>
  </si>
  <si>
    <t>مخيم الساطور</t>
  </si>
  <si>
    <t>Saraqib-Sharan Camp</t>
  </si>
  <si>
    <t>مخيم سراقب-شران</t>
  </si>
  <si>
    <t>Media Camp</t>
  </si>
  <si>
    <t>مخيم ميديا</t>
  </si>
  <si>
    <t>Ihsan Camp</t>
  </si>
  <si>
    <t>مخيم احسان</t>
  </si>
  <si>
    <t>Albari Camp</t>
  </si>
  <si>
    <t>مخيم البري</t>
  </si>
  <si>
    <t>Agag Camp</t>
  </si>
  <si>
    <t>مخيم عجاج</t>
  </si>
  <si>
    <t>Hamam Alsheikh Eisa</t>
  </si>
  <si>
    <t>حمام الشيخ عيسى</t>
  </si>
  <si>
    <t>Albish Camp</t>
  </si>
  <si>
    <t>مخيم البش</t>
  </si>
  <si>
    <t>Altawhed Camp</t>
  </si>
  <si>
    <t>مخيم التوحيد</t>
  </si>
  <si>
    <t>Alhamra Camp</t>
  </si>
  <si>
    <t>مخيم الحمرا</t>
  </si>
  <si>
    <t>Altokan Camp</t>
  </si>
  <si>
    <t>مخيم الطوقان</t>
  </si>
  <si>
    <t>Belal Camp</t>
  </si>
  <si>
    <t>مخيم بلال</t>
  </si>
  <si>
    <t>Faraj Allah Camp</t>
  </si>
  <si>
    <t>مخيم فرج الله</t>
  </si>
  <si>
    <t>Khatab Camp</t>
  </si>
  <si>
    <t>مخيم خطاب</t>
  </si>
  <si>
    <t>Alsokari Camp</t>
  </si>
  <si>
    <t>مخيم السكري</t>
  </si>
  <si>
    <t>Almaklaa Camp</t>
  </si>
  <si>
    <t>مخيم المقلع</t>
  </si>
  <si>
    <t>Kafra</t>
  </si>
  <si>
    <t>كفرة</t>
  </si>
  <si>
    <t>C1672</t>
  </si>
  <si>
    <t>Turkman Bareh</t>
  </si>
  <si>
    <t>تركمان بارح</t>
  </si>
  <si>
    <t>C1605</t>
  </si>
  <si>
    <t>Akhtrein</t>
  </si>
  <si>
    <t>أخترين</t>
  </si>
  <si>
    <t>C1581</t>
  </si>
  <si>
    <t>Bakhgh</t>
  </si>
  <si>
    <t>C8716</t>
  </si>
  <si>
    <t>Qurzal</t>
  </si>
  <si>
    <t>Kurdo</t>
  </si>
  <si>
    <t>كوردو</t>
  </si>
  <si>
    <t>Ali Beck</t>
  </si>
  <si>
    <t>Kafrshush</t>
  </si>
  <si>
    <t>كفرشوش</t>
  </si>
  <si>
    <t>C1673</t>
  </si>
  <si>
    <t>Tall Husson</t>
  </si>
  <si>
    <t>تل الحصن</t>
  </si>
  <si>
    <t>C8231</t>
  </si>
  <si>
    <t>NO</t>
  </si>
  <si>
    <t>Unit Prices</t>
  </si>
  <si>
    <t>Unit</t>
  </si>
  <si>
    <t>Occupancy arrangement</t>
  </si>
  <si>
    <t>Column2</t>
  </si>
  <si>
    <t>Occupancy arrangement/English</t>
  </si>
  <si>
    <t>Column1</t>
  </si>
  <si>
    <t xml:space="preserve">m³ </t>
  </si>
  <si>
    <t>حفر - صخرة</t>
  </si>
  <si>
    <t>Excavation - Rock</t>
  </si>
  <si>
    <t>حفر - التربة</t>
  </si>
  <si>
    <t>Excavation - Soil</t>
  </si>
  <si>
    <t>ردم</t>
  </si>
  <si>
    <t>Backfilling</t>
  </si>
  <si>
    <t>هدم الجدران</t>
  </si>
  <si>
    <t>Demolition of walls</t>
  </si>
  <si>
    <t>إزالة نواتج الحفر</t>
  </si>
  <si>
    <t>Removal of excavated materials</t>
  </si>
  <si>
    <t>بيتون عادي 250 كجم / م 3</t>
  </si>
  <si>
    <t>Plain Concrete 250 kg/m³</t>
  </si>
  <si>
    <t>بيتون عادي 150 كجم / متر مكعب</t>
  </si>
  <si>
    <t>Plain Concrete 150 kg/m³</t>
  </si>
  <si>
    <t>بيتون مغموس 250 كجم / م 3</t>
  </si>
  <si>
    <t>Cyclopean Concrete 250 kg/m³</t>
  </si>
  <si>
    <t>بيتون مسلح 350 كجم / م 3 Ø 8 مم</t>
  </si>
  <si>
    <t>Reinforced concrete 350 kg/m³ Ø 8mm</t>
  </si>
  <si>
    <t>بيتون مسلح 350 كجم / م 3 Ø 10 مم</t>
  </si>
  <si>
    <t>Reinforced concrete 350 kg/m³ Ø 10mm</t>
  </si>
  <si>
    <t>Lumpsum</t>
  </si>
  <si>
    <t>درج بيتوني</t>
  </si>
  <si>
    <t>Concrete stair</t>
  </si>
  <si>
    <t>رمبه خرسانيه</t>
  </si>
  <si>
    <t>Concrete ramp</t>
  </si>
  <si>
    <t>PCs</t>
  </si>
  <si>
    <t>حوائط بلوك خرساني 15 سم</t>
  </si>
  <si>
    <t>20 cm concrete block wall</t>
  </si>
  <si>
    <t>حوائط بلوك خرساني 10 سم</t>
  </si>
  <si>
    <t>15 cm concrete block wall</t>
  </si>
  <si>
    <t>حوائط بلوك خرساني 20 سم</t>
  </si>
  <si>
    <t>10 cm concrete block wall</t>
  </si>
  <si>
    <t>m²</t>
  </si>
  <si>
    <t>جدار حجر</t>
  </si>
  <si>
    <t>Stone wall</t>
  </si>
  <si>
    <t>تفكيك جدار بلوك</t>
  </si>
  <si>
    <t>Disassembly of block wall</t>
  </si>
  <si>
    <t>m</t>
  </si>
  <si>
    <t>إطار حجري للنافذة أو الباب</t>
  </si>
  <si>
    <t>stone frame for window or door</t>
  </si>
  <si>
    <t>زريقه اسمنتيه</t>
  </si>
  <si>
    <t>Cement plastering</t>
  </si>
  <si>
    <t>رشة تيرولية</t>
  </si>
  <si>
    <t>Tyrolean wall coating</t>
  </si>
  <si>
    <t xml:space="preserve">إزالة الزريقة الاسمنتيه التالفة  </t>
  </si>
  <si>
    <t>remove damage plastering</t>
  </si>
  <si>
    <t>ملء الشقوق في الجدران بالمعجون</t>
  </si>
  <si>
    <t>filling cracks in walls with putty</t>
  </si>
  <si>
    <t>ملء الشقوق في الجدران بين الباب و الشباك</t>
  </si>
  <si>
    <t>filling cracks in walls with cement mortar</t>
  </si>
  <si>
    <t>اغلاق فتحه في الحائط (50-100 سم)</t>
  </si>
  <si>
    <t>Close a hole in the wall (50-100 cm)</t>
  </si>
  <si>
    <t>اغلاق فتحة في الحائط (30-50 سم)</t>
  </si>
  <si>
    <t>Close a hole in the wall (30-50cm)</t>
  </si>
  <si>
    <t>طلاء العزل</t>
  </si>
  <si>
    <t>Isolation paint</t>
  </si>
  <si>
    <t>العزل - مادة أساسها الاكريليك</t>
  </si>
  <si>
    <t>Insulation - acrylic based material</t>
  </si>
  <si>
    <t>حاجز مقاوم للماء</t>
  </si>
  <si>
    <t>Water-proof barrier</t>
  </si>
  <si>
    <t>ارضيات سيراميك</t>
  </si>
  <si>
    <t>Ceramic flooring</t>
  </si>
  <si>
    <t>أرضيات بلاط الحجر</t>
  </si>
  <si>
    <t>Stone tile flooring</t>
  </si>
  <si>
    <t>سيراميك للحوائط</t>
  </si>
  <si>
    <t>Ceramic for walls</t>
  </si>
  <si>
    <t>طلاء طرش</t>
  </si>
  <si>
    <t>Emulsion paint</t>
  </si>
  <si>
    <t>دهان زياتي</t>
  </si>
  <si>
    <t>Oil-based paint</t>
  </si>
  <si>
    <t>عتبة حجر الباب</t>
  </si>
  <si>
    <t>Door stone threshold</t>
  </si>
  <si>
    <t>صبة اسمنتية عيار البيتون 250  كغ / م 3 سم بدون حديد تسليح مع الصقل سماكة 5 سم</t>
  </si>
  <si>
    <t>Concrete SoG</t>
  </si>
  <si>
    <t>زريقة عيار بيتون 400 كغ/م3 مع إضافة مادة بوليبونت بنسبة  1 كغ/ 50 كغ اسمنت مع معالجة حديد السقف</t>
  </si>
  <si>
    <t>Cement plastering with polybond</t>
  </si>
  <si>
    <t>نوافذ خشبية</t>
  </si>
  <si>
    <t>Wooden windows</t>
  </si>
  <si>
    <t>حاجب  خشبي  (برواز)للنافذة أو الباب</t>
  </si>
  <si>
    <t>Casing for wooden window</t>
  </si>
  <si>
    <t xml:space="preserve"> باب من الخشب معاكس</t>
  </si>
  <si>
    <t>Plywood door</t>
  </si>
  <si>
    <t>باب من خشب  (سويد)</t>
  </si>
  <si>
    <t>Pinewood door</t>
  </si>
  <si>
    <t>عضادات الأبواب الخشبية باطار من خشب سويد ( ملبن الخشب )</t>
  </si>
  <si>
    <t>wooden door jamb</t>
  </si>
  <si>
    <t>زجاج النوافذ الخشبية</t>
  </si>
  <si>
    <t>wooden window glazing-glass</t>
  </si>
  <si>
    <t>زجاج النافذة الخشبية - زجاج الفايبر</t>
  </si>
  <si>
    <t>wooden window glazing-Polycarbonate glass</t>
  </si>
  <si>
    <t>إصلاح كشف الباب الخشبي</t>
  </si>
  <si>
    <t>repair of wooden door</t>
  </si>
  <si>
    <t>إصلاح إطار الباب الخشبي</t>
  </si>
  <si>
    <t>repair of wooden door frame</t>
  </si>
  <si>
    <t>دهان باب خشبي</t>
  </si>
  <si>
    <t>Paint of wooden door</t>
  </si>
  <si>
    <t>مفصلات الأبواب الخشبية</t>
  </si>
  <si>
    <t>Wooden door hinges</t>
  </si>
  <si>
    <t xml:space="preserve"> قفل  أو مقبض باب خشبي أو النافذة</t>
  </si>
  <si>
    <t>Wooden door or window lock and handle</t>
  </si>
  <si>
    <t>قفل باب خشبي</t>
  </si>
  <si>
    <t>Wooden door lock</t>
  </si>
  <si>
    <t>قاطع خشبي</t>
  </si>
  <si>
    <t>wooden partition</t>
  </si>
  <si>
    <t>ألواح فورمايكا</t>
  </si>
  <si>
    <t xml:space="preserve">laminated wood panels </t>
  </si>
  <si>
    <t>باب حديد</t>
  </si>
  <si>
    <t>Steel door</t>
  </si>
  <si>
    <t>نافذة حديدية</t>
  </si>
  <si>
    <t>Steel window</t>
  </si>
  <si>
    <t>استبدال نافذة الحديد</t>
  </si>
  <si>
    <t xml:space="preserve">Replace steel window </t>
  </si>
  <si>
    <t>تثبيت إطار الباب الحديد أو  النافذة</t>
  </si>
  <si>
    <t>Fixing steel door or window frame</t>
  </si>
  <si>
    <t>إصلاح الباب الحديد</t>
  </si>
  <si>
    <t>Repair steel door</t>
  </si>
  <si>
    <t>مقبض الباب الحديد</t>
  </si>
  <si>
    <t>steel door handle</t>
  </si>
  <si>
    <t>طلاء الباب الحديد</t>
  </si>
  <si>
    <t>steel door painting</t>
  </si>
  <si>
    <t>استبدال مفصلات الأبواب الحديدية</t>
  </si>
  <si>
    <t>replace steel door hinges</t>
  </si>
  <si>
    <t>زجاج النافذة الحديدية - زجاج فايبر</t>
  </si>
  <si>
    <t>steel window glazing-Polycarbonate glass</t>
  </si>
  <si>
    <t>نافذة زجاجية من الحديد</t>
  </si>
  <si>
    <t>steel window glazing-glass</t>
  </si>
  <si>
    <t>kg</t>
  </si>
  <si>
    <t>درابزين حديدي</t>
  </si>
  <si>
    <t>steel handrail</t>
  </si>
  <si>
    <t>صندوق حديدي</t>
  </si>
  <si>
    <t>steel bars box</t>
  </si>
  <si>
    <t>شبك حماية لنافذة حديدية</t>
  </si>
  <si>
    <t>steel security bars</t>
  </si>
  <si>
    <t>بوابة حديدية</t>
  </si>
  <si>
    <t>steel gate</t>
  </si>
  <si>
    <t>إصلاح البوابة الحديدية</t>
  </si>
  <si>
    <t>steel gate repair</t>
  </si>
  <si>
    <t>قفل الباب من نوع دقر ل باب معدني</t>
  </si>
  <si>
    <t>latch lock for steel door</t>
  </si>
  <si>
    <t>رمبه حديديه</t>
  </si>
  <si>
    <t>steel ramp</t>
  </si>
  <si>
    <t>درابزين حديدي لمنحدر</t>
  </si>
  <si>
    <t>steel handrail for a ramp for PLWD</t>
  </si>
  <si>
    <t xml:space="preserve"> قبضة مسند معدنية للتواليت الافرانجي</t>
  </si>
  <si>
    <t>tiled handles for PLWD</t>
  </si>
  <si>
    <t>سقف مصنوع من الصاج المزيبق</t>
  </si>
  <si>
    <t>steel roofing</t>
  </si>
  <si>
    <t xml:space="preserve">kg </t>
  </si>
  <si>
    <t>قاعدة خزان المياه</t>
  </si>
  <si>
    <t>water tank base</t>
  </si>
  <si>
    <t>الأسقف (الساندوتش بانيل)</t>
  </si>
  <si>
    <t>insulated steel roofing</t>
  </si>
  <si>
    <t>Kg</t>
  </si>
  <si>
    <t>عناصر الحديد المجلفن</t>
  </si>
  <si>
    <t>Galvanized steel items</t>
  </si>
  <si>
    <t>نافذة سحاب من الألومنيوم</t>
  </si>
  <si>
    <t>Aluminum sliding window</t>
  </si>
  <si>
    <t xml:space="preserve"> درفه  نافذة سحاب الالمنيوم</t>
  </si>
  <si>
    <t>Aluminum window sliding panel</t>
  </si>
  <si>
    <t>نافذة الألمنيوم قلاب</t>
  </si>
  <si>
    <t>Aluminum awning window</t>
  </si>
  <si>
    <t xml:space="preserve"> لوح زجاجي بولي كربونات سماكة 5مم للنافذة الالمنيوم</t>
  </si>
  <si>
    <t>Aluminum window glazing-Polycarbonate glass</t>
  </si>
  <si>
    <t xml:space="preserve"> لوح زجاجي سماكة 5مم للنافذة الالمنيوم</t>
  </si>
  <si>
    <t>Aluminum window glazing-glass</t>
  </si>
  <si>
    <t>صيانة الابواب والشبابيك الالمنيوم او البي في سي</t>
  </si>
  <si>
    <t>Maintenance of Aluminum or PVC doors and windows</t>
  </si>
  <si>
    <t>باب المنيوم</t>
  </si>
  <si>
    <t>Aluminum door</t>
  </si>
  <si>
    <t>باب PVC</t>
  </si>
  <si>
    <t>PVC door</t>
  </si>
  <si>
    <t>نافذة PVC</t>
  </si>
  <si>
    <t>PVC window</t>
  </si>
  <si>
    <t>مغسلة بورسلين</t>
  </si>
  <si>
    <t>Porcelain washbasin</t>
  </si>
  <si>
    <t>حوض ستانلس ستيل</t>
  </si>
  <si>
    <t>Stainless steel washbasin</t>
  </si>
  <si>
    <t>حنفيه ماء</t>
  </si>
  <si>
    <t>water tap</t>
  </si>
  <si>
    <t>خلاط المياه</t>
  </si>
  <si>
    <t>water mixer</t>
  </si>
  <si>
    <t>مجلى ستينلس ستيل</t>
  </si>
  <si>
    <t>stainless steel sink</t>
  </si>
  <si>
    <t>كاونتر مطبخ من الحجر مع وقافات حجر 8سم</t>
  </si>
  <si>
    <t>kitchen counter</t>
  </si>
  <si>
    <t>مرحاض القرفصاء</t>
  </si>
  <si>
    <t>Toilet squatting pan</t>
  </si>
  <si>
    <t>بطه حمام</t>
  </si>
  <si>
    <t>Toilet seat</t>
  </si>
  <si>
    <t>نبريش مرش يدوي</t>
  </si>
  <si>
    <t>Toilet hand spray set</t>
  </si>
  <si>
    <t>مصرف أرضيه ستينلس</t>
  </si>
  <si>
    <t>Stainless steel floor trap</t>
  </si>
  <si>
    <t>مواسير PPR لنظام مياه الشرب 0.75 انش</t>
  </si>
  <si>
    <t>0.5" PPR pipes</t>
  </si>
  <si>
    <t>مواسير PPR لنظام مياه الشرب 0.5 انش</t>
  </si>
  <si>
    <t>0.75" PPR pipes</t>
  </si>
  <si>
    <t>مواسير PPR لنظام مياه الشرب 1 انش</t>
  </si>
  <si>
    <t>1" PPR pipes</t>
  </si>
  <si>
    <t>2 "أنابيب PVC</t>
  </si>
  <si>
    <t>2" PVC pipes</t>
  </si>
  <si>
    <t>4 "أنابيب PVC</t>
  </si>
  <si>
    <t>4" PVC pipes</t>
  </si>
  <si>
    <t>6 "أنابيب PVC</t>
  </si>
  <si>
    <t>6" PVC pipes</t>
  </si>
  <si>
    <t>8 "أنابيب PVC</t>
  </si>
  <si>
    <t>8" PVC pipes</t>
  </si>
  <si>
    <t>PCS</t>
  </si>
  <si>
    <t>خزان مياه من الحديد المجلفن سعة 250 لتر</t>
  </si>
  <si>
    <t>250 L galvanized steel water tank</t>
  </si>
  <si>
    <t>خزان مياه من الحديد المجلفن 1000 لتر</t>
  </si>
  <si>
    <t>1000 L galvanized steel water tank</t>
  </si>
  <si>
    <t>خزان مياه من الحديد المجلفن سعة 2000 لتر</t>
  </si>
  <si>
    <t>2000 L galvanized steel water tank</t>
  </si>
  <si>
    <t xml:space="preserve"> فواشة لخزانات المياه</t>
  </si>
  <si>
    <t>Water tank floating valve</t>
  </si>
  <si>
    <t xml:space="preserve"> غطاء معدني لجورة الفنية </t>
  </si>
  <si>
    <t>Metal lid for septic tank</t>
  </si>
  <si>
    <t>مزراب نازل مطري قسطل  pvcقطر 2 انش</t>
  </si>
  <si>
    <t>RWD Gutter</t>
  </si>
  <si>
    <t xml:space="preserve"> وصله مرحاض (نوع S)</t>
  </si>
  <si>
    <t>Toilet trap type-S</t>
  </si>
  <si>
    <t xml:space="preserve"> (تسليك )للمراحيض ونظام الصرف الصحي</t>
  </si>
  <si>
    <t>Toilet Declogging</t>
  </si>
  <si>
    <t xml:space="preserve">إزالة جميع التوصيلات الكهربائية الخاطئة و الخطرة </t>
  </si>
  <si>
    <t>Faulty wiring removal</t>
  </si>
  <si>
    <t xml:space="preserve"> نبريش مرن  لجميع التوصيلات الكهربائية المكشوفة</t>
  </si>
  <si>
    <t>electrical wire flexible  conduit</t>
  </si>
  <si>
    <t>لمبة اضاءة ليد</t>
  </si>
  <si>
    <t>LED light bulb</t>
  </si>
  <si>
    <t xml:space="preserve"> نقطة إنارة كهربائية</t>
  </si>
  <si>
    <t>Light point</t>
  </si>
  <si>
    <t>تثبيت حامل اللمبة (سوكة)</t>
  </si>
  <si>
    <t>light bulb holder</t>
  </si>
  <si>
    <t>تركيب مفتاح كهربائي (ابريز)</t>
  </si>
  <si>
    <t>electrical switch</t>
  </si>
  <si>
    <t>مقبس كهربائي</t>
  </si>
  <si>
    <t xml:space="preserve">electrical socket </t>
  </si>
  <si>
    <t>نقطة مأخذ كهربائي</t>
  </si>
  <si>
    <t>Electrical outlet point</t>
  </si>
  <si>
    <t>قاطع دائرة</t>
  </si>
  <si>
    <t>Circuit breaker</t>
  </si>
  <si>
    <t>مروحة التهوية</t>
  </si>
  <si>
    <t>Ventilation fan</t>
  </si>
  <si>
    <t xml:space="preserve"> الألواح الشمسية 150 وات</t>
  </si>
  <si>
    <t>PV panel 250 Watt</t>
  </si>
  <si>
    <r>
      <t xml:space="preserve"> الألواح الشمسية 250 وات </t>
    </r>
    <r>
      <rPr>
        <sz val="11"/>
        <color rgb="FFFF0000"/>
        <rFont val="Arial"/>
        <family val="2"/>
      </rPr>
      <t xml:space="preserve">افضل نوع </t>
    </r>
  </si>
  <si>
    <t>PV panel 150 Watt</t>
  </si>
  <si>
    <t>شريط إضاءة LED</t>
  </si>
  <si>
    <t>LED light strip</t>
  </si>
  <si>
    <t>منظم شحن</t>
  </si>
  <si>
    <t>Charge controller</t>
  </si>
  <si>
    <t>بطارية جل</t>
  </si>
  <si>
    <t>Gel Battery</t>
  </si>
  <si>
    <t>بطارية سائلة</t>
  </si>
  <si>
    <t>Liquid battery</t>
  </si>
  <si>
    <t xml:space="preserve"> انفرتر</t>
  </si>
  <si>
    <t>Inverter</t>
  </si>
  <si>
    <t>هيكل تركيب الألواح الكهروضوئية</t>
  </si>
  <si>
    <t>PV panels mounting structure</t>
  </si>
  <si>
    <t>كابل كهربائي 1.5 مم</t>
  </si>
  <si>
    <t>1.5 mm electrical cable</t>
  </si>
  <si>
    <t>كابل كهربائي 2.5 مم</t>
  </si>
  <si>
    <t>2.5 mm electrical cable</t>
  </si>
  <si>
    <t>Category</t>
  </si>
  <si>
    <t>English description</t>
  </si>
  <si>
    <t>Arabic description</t>
  </si>
  <si>
    <t>Arabic specification</t>
  </si>
  <si>
    <t>English specification</t>
  </si>
  <si>
    <t>Excavation and backfilling
أعمال الحفر و الردم</t>
  </si>
  <si>
    <t>Excavations of any kind</t>
  </si>
  <si>
    <t>حفريات مهما كان نوعها</t>
  </si>
  <si>
    <t>حفريات وصولا الى مستوى اساس الاعمدة والجدران او لخنادق القساطل و الجور الفنيه، ، يجب نقل بقايا الحفر إلى أقرب مكب معتمد وفقا لتوجيهات مهندس غول. يشمل سعر الحفريات كافة الأعمال المطلوبة لضمان سلامة العمال والمستفيدين.</t>
  </si>
  <si>
    <t>Excavationdown to the level of columns and walls' foundation, or for pipes trenches and septic tanks, excavation remnants must be moved to the nearest approved dumping site. according to the GOAL Engineer directions. The price of the excavation includes all the required works to ensure safety of workers and beneficiaries.</t>
  </si>
  <si>
    <t>ردم الحفر المفتوحة  و خنادق الانابيب و القساطل باستخدام المواد المعتمدة من قبل مهندس غول (مواد الردم اما من نفس الموقع  او نواتج حفر او باستخدام الزرادة(كرابية)</t>
  </si>
  <si>
    <t>Demolition works
أعمال الهدم</t>
  </si>
  <si>
    <t>Demolition or dismantling of walls</t>
  </si>
  <si>
    <t>هدم جدران او تفكيكها</t>
  </si>
  <si>
    <t>هدم الجدران التالفة والمتشققة ، يتم العمل يدوياً أو باستخدام الآلات المتاحة والمناسبة لكل موقع. يجب نقل الأنقاض إلى المكبات المعتمدة حتى لا تسبب أي ضرر لأي شخص أو بأرض زراعية. يشمل العمل هدم العناصر الإنشائية والكتل الخرسانية والجدران الحجرية , و البيتون المغموس والنوافذ والأبواب ..) وأجزاء أخرى يحددها مهندس GOAL (يدويًا أو باستخدام كمبريسه) مع مراعاة شروط السلامة والأمن.</t>
  </si>
  <si>
    <t xml:space="preserve">Rubble Removal </t>
  </si>
  <si>
    <t xml:space="preserve">ترحيل انقاض </t>
  </si>
  <si>
    <t>إزالة ونقل المواد المحفورة أو الأنقاض إلى المكبات المعتمدة بحيث لا تسبب أي ضرر للسكان أو الاراضي الزراعية.</t>
  </si>
  <si>
    <t>Removing and transporting excavated materials or rubble to approved landfills so that they do not cause any harm to residents or agricultural lands.</t>
  </si>
  <si>
    <t>m3</t>
  </si>
  <si>
    <t>Concrete Works
أعمال البيتون</t>
  </si>
  <si>
    <t>Plain Concrete 200 kg/m³</t>
  </si>
  <si>
    <t>بيتون عادي 200 كغ/م3</t>
  </si>
  <si>
    <t xml:space="preserve">تجهيز وصب بيتون بالقالب عيار 200 كغ/م3 لتغطية الشقوق او تغطية لارضيات مع الصقل  بسماكة  (8 سم-10سم) مع الرش بالماء مع كافة الأعمال اللازمة بالشكل المطلوب حسب توجيهات مهندس غول </t>
  </si>
  <si>
    <t xml:space="preserve">providing and pouring concrete, cement caliber 200 kg/m³ to cover cracks or cover flooring, with smoothing, thickness of layer (10 cm-8cm) with spraying with water, with all the needed form works according to the directive of GOAL Engineer. </t>
  </si>
  <si>
    <t>بيتون مغموس 250 كغ/م3</t>
  </si>
  <si>
    <t>تجهيز وصب بيتون مغموس عيار الاسمنت 250كغ /م3 لبناء عناصر مع الرش بالماء مع كافة الأعمال بالشكل المطلوب حسب توجيهات مهندس غول</t>
  </si>
  <si>
    <t>Reinforced concrete 350 kg/m³/70/Kg</t>
  </si>
  <si>
    <t>بيتون مسلح 350 كغ/م3 وزن حديد التسليح/70/كغ /م3</t>
  </si>
  <si>
    <t>تجهيز وصب بيتون مسلح بالقالب عيار 350كغ/م3 وزن حديد التسليح/70/كغ /م3 لاصلاح وتعبئة العناصر الانشائية مع التنعيم والصقل و رش الماء مع كافة الأعمال بالشكل المطلوب حسب توجيهات مهندس غول</t>
  </si>
  <si>
    <t>providing and pouring reinforced concrete caliber 350 kg/m³, ,weight of rebars 70 kg/m3to repair and fill the structural elements, with smoothing and polishing, with spraying water with all the needed form works. with all the needed form works according to the directive of GOAL Engineer.</t>
  </si>
  <si>
    <t>Reinforced concrete 350 kg/m³ 90kg/m3</t>
  </si>
  <si>
    <t>بيتون مسلح 350 كغ/م3وزن حديد التسليح/90/كغ /م3</t>
  </si>
  <si>
    <t>تجهيز وصب بيتون مسلح بالقالب عيار 350كغ/م3 وزن حديد التسليح/90/كغ /م3لاصلاح وتعبئة العناصر الانشائية مع التنعيم  والصقل و رش الماء مع كافة الأعمال بالشكل المطلوب حسب توجيهات مهندس غول</t>
  </si>
  <si>
    <t>providing and pouring reinforced concrete caliber 350 kg/m³,weight of rebars 90 kg/m3 to repair and fill the structural elements, with smoothing, with spraying water with all the needed form works. with all the needed form works according to the directive of GOAL Engineer.</t>
  </si>
  <si>
    <t>concrete ramp</t>
  </si>
  <si>
    <t xml:space="preserve">رمبة بيتونية </t>
  </si>
  <si>
    <t xml:space="preserve">تقديم وتركيب رمبة عند الاماكن التي يحددها المهندس المشرف ليتم استخدامها من قبل ذوي الاحتياجات الخاصة. 
يجب ان تكون الرمبة بعرض 110 سم وميل الرمبة لا يتجاوز 1/10 </t>
  </si>
  <si>
    <t>Providing and installing a ramp at the places specified by the supervising engineer to be used by people with special needs.
The ramp must be 110 cm wide and the slope of the ramp must not exceed 1/10</t>
  </si>
  <si>
    <t>Temporary support</t>
  </si>
  <si>
    <t>دعم مؤقت للاسقف</t>
  </si>
  <si>
    <t xml:space="preserve">يتم بواسطة دعامات معدنية بحيث لها شرار يتم الشد حتى نصل الى المستوى المطلوب </t>
  </si>
  <si>
    <t xml:space="preserve">It is done by means of metal supports that have sparks that are tightened until we reach the required level </t>
  </si>
  <si>
    <t>m2</t>
  </si>
  <si>
    <t>supporting of a concrete column or beam</t>
  </si>
  <si>
    <t>تدعم عمود او جائز خرساني</t>
  </si>
  <si>
    <t xml:space="preserve">يتم من خلال تنظيف البيون بشكل جيد وازالة كل جزء متكسر والكشف عن الحديد ويتم تنظيفه بشكل جيد ودهانه بواسطة الايبوكسي وزرع التشاريك بعمق لايقل عن 10 سم وتباعد لايزيد عن 25 سم </t>
  </si>
  <si>
    <t>The concrete is cleaned well, every broken part is removed, the iron is detected, it is cleaned well, painted with epoxy, and the screed is planted at a depth of not less than 10 cm and a distance of not more than 25 cm</t>
  </si>
  <si>
    <t>Walls works
أعمال الجدران</t>
  </si>
  <si>
    <t xml:space="preserve"> concrete block wall(10)cm</t>
  </si>
  <si>
    <t xml:space="preserve">جدران من البلوك  10سم </t>
  </si>
  <si>
    <t xml:space="preserve">تقديم وتركيب جدار من البلوك النصف مليئ (40*20) سم سماكة البلوك( 10) سم  حسب توجهات المهندس المشرف (للسماكة)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15 مم بين الصفوف المنشأة ورش المياه وجميع أعمال التشطيب ذات الصلة وفقا لتعليمات مهندس غول </t>
  </si>
  <si>
    <t xml:space="preserve">Supply and install hollow bricks (40*20 cm), block thickness (10) cm with 100kg/m³ density for completing internal and external walls and filling open holes. Half-bond the installation should carried out with all needed cement sand mortar (1:3) mix 15 mm between the constructed rows, water spraying, and all related finishing works according to the instruction of the GOAL Engineer. </t>
  </si>
  <si>
    <t xml:space="preserve"> concrete block wall(15)cm</t>
  </si>
  <si>
    <t>حدران من البلوك 15سم</t>
  </si>
  <si>
    <t xml:space="preserve">تقديم وتركيب جدار من البلوك النصف مليئ (40*20) سم سماكة البلوك( 15) سم  حسب توجهات المهندس المشرف (للسماكة)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15 مم بين الصفوف المنشأة ورش المياه وجميع أعمال التشطيب ذات الصلة وفقا لتعليمات مهندس غول </t>
  </si>
  <si>
    <t xml:space="preserve">Supply and install hollow bricks (40*20 cm), block thickness (15) cm with 100kg/m³ density for completing internal and external walls and filling open holes. Half-bond the installation should carried out with all needed cement sand mortar (1:3) mix 15 mm between the constructed rows, water spraying, and all related finishing works according to the instruction of the GOAL Engineer. </t>
  </si>
  <si>
    <t xml:space="preserve"> concrete block wall(20)cm</t>
  </si>
  <si>
    <t>حدران من البلوك 20سم</t>
  </si>
  <si>
    <t xml:space="preserve">تقديم وتركيب جدار من البلوك النصف مليئ (40*20) سم سماكة البلوك( 20) سم  حسب توجهات المهندس المشرف (للسماكة)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15 مم بين الصفوف المنشأة ورش المياه وجميع أعمال التشطيب ذات الصلة وفقا لتعليمات مهندس غول </t>
  </si>
  <si>
    <t xml:space="preserve">Supply and install hollow bricks (40*20 cm), block thickness (20) cm with 100kg/m³ density for completing internal and external walls and filling open holes. Half-bond the installation should carried out with all needed cement sand mortar (1:3) mix 15 mm between the constructed rows, water spraying, and all related finishing works according to the instruction of the GOAL Engineer. </t>
  </si>
  <si>
    <t xml:space="preserve">Supply and installation of rock stone </t>
  </si>
  <si>
    <t xml:space="preserve">تقديم وتركيب حجرصخري </t>
  </si>
  <si>
    <t>توفير وتركيب حجر مصفط لتكميل و انشاء الجدران  يجب ان يتم التركيب فوق فرشه بيتون مع كل ما يلزم من مونه اسمنتيه 1:3 خلط بارتفاع 15 مم بين الصفوف المنشأة ورش المياه وجميع أعمال التشطيب ذات الصلة وفقا لتعليمات مهندس غول</t>
  </si>
  <si>
    <t xml:space="preserve">supply and install hand fixed normal rock for completing walls the installation should carried out with all needed cement sand mortar (1:3) mix 15 mm between the constructed rows, water spraying, and all related finishing works according to the instruction of the GOAL Engineer.  </t>
  </si>
  <si>
    <t xml:space="preserve">installation of rock stone </t>
  </si>
  <si>
    <t xml:space="preserve">تركيب حجر صخري </t>
  </si>
  <si>
    <t>تركيب حجر مصفط لتكميل و انشاء الجدران  يجب ان يتم التركيب فوق فرشه بيتون مع كل ما يلزم من مونه اسمنتيه 1:3 خلط بارتفاع 15 مم بين الصفوف المنشأة ورش المياه وجميع أعمال التشطيب ذات الصلة وفقا لتعليمات مهندس غول</t>
  </si>
  <si>
    <t xml:space="preserve">install hand fixed normal rock for completing walls the installation should carried out with all needed cement sand mortar (1:3) mix 15 mm between the constructed rows, water spraying, and all related finishing works according to the instruction of the GOAL Engineer.  </t>
  </si>
  <si>
    <t xml:space="preserve">اطار حجري للنوافذ والابواب </t>
  </si>
  <si>
    <t xml:space="preserve">توفير وتركيب شبر من الحجرالاصفر سماكة 5 سم وعرض يتناسب مع عرض الجدران للنوافذ والابواب الداخلية وزيادة 5 سم للخارجية  لوزم اللابواب والنوافذ ( المينو +pvc) مع كل مايلزم </t>
  </si>
  <si>
    <t>supply and install stone frame 5 cm and width conforming with existing wall width plus 5 cms for Aluminum and PVC doors and windows With everything needed</t>
  </si>
  <si>
    <t>ml</t>
  </si>
  <si>
    <t>Walls finishes works
أعمال اكساء الجدران</t>
  </si>
  <si>
    <t>دهان بلاستيكي</t>
  </si>
  <si>
    <t>دهان من نوع اكرليكي جيد يؤمن العزل وعلى ثلاث وجوه</t>
  </si>
  <si>
    <t>Good quality acrylic paint that provides insulation on three surfaces.</t>
  </si>
  <si>
    <t>Cement plastering for  walls</t>
  </si>
  <si>
    <t xml:space="preserve">زريقة اسمنتية للجدران  </t>
  </si>
  <si>
    <t>زريقة  اسمنتيه (أقصى سمك 25 مم )في طبقتين (خشن  ,ناعم) باستخدام اسمنت عيار 350كغ/م3 و نحاته خشنه للوجه الأول و ناعمه للوجه الثاني مع الرش بالماء يجب ان يكون السطح النهائي جاهزا للدهان حسب توجيهات مهندس غول</t>
  </si>
  <si>
    <t xml:space="preserve">Cement plastering (max thickness 25 mm) in two coats (coarse, fine) with using cement caliber is 350 kg/m³ coarse aggregate in the first layer and fine in the second with spraying with water, finish surface should be ready for painting according to the directive of GOAL Engineer. </t>
  </si>
  <si>
    <t>Cement plastering for  walls one layer</t>
  </si>
  <si>
    <t>زريقة اسمنتية لجدران  طبقة واحدة</t>
  </si>
  <si>
    <t>زريقة  اسمنتيه (أقصى سمك 15 مم )طبقة واحدة (خشنة او ناعمة ) باستخدام اسمنت عيار 350كغ/م3  مع الرش بالماء يجب ان يكون السطح النهائي مستويا حسب توجيهات مهندس غول</t>
  </si>
  <si>
    <t xml:space="preserve">Cement plastering (max thickness 15 mm) in one coats (coarse or fine) with using cement caliber is 350 kg/m³ with spraying with water, finish surface should be ready for painting according to the directive of GOAL Engineer. </t>
  </si>
  <si>
    <t xml:space="preserve">Treating and filling cracks and holes in walls </t>
  </si>
  <si>
    <t xml:space="preserve">معالجة وملئ الشقوق والثقوب في الجدران </t>
  </si>
  <si>
    <t>معالجة وملئ الشقوق والفتحات ضمن الجدران ( مونة اسمنتية + سيلكون -معجون )</t>
  </si>
  <si>
    <t xml:space="preserve">Fill  (wall) with putty with all necessary </t>
  </si>
  <si>
    <t>سيراميك جدران</t>
  </si>
  <si>
    <t>تقديم تركيب بلاط سيراميك للجدران شامل المونه و الروبه. وكل مايلزم حسب توجهات المهندس  المشرف</t>
  </si>
  <si>
    <t>Install ceramic wall tiles for walls including mortar, grout and all required according to the supervising Engineer recommendation</t>
  </si>
  <si>
    <t>Floors finishes works
أعمال اكساء الارضيات</t>
  </si>
  <si>
    <t>سيراميك ارضيات</t>
  </si>
  <si>
    <t xml:space="preserve">تقديم وتركيب سيراميك ارضيات مع الوزرة شامل الروبة والردم اسفل السيراميك بمادة االزرادة حتى 10 سم   واستخدام مونة اسمنتية عيار 300 كغ/ م3 اسفل السيراميك بسماكة لاتقل عن 2 سم   و كل ما يلزم لاتمام الأعمال </t>
  </si>
  <si>
    <t>Providing and installing ceramic floors including the floor skirting, and grout and backfilling under the ceramic with the fine gravel up to 10 cm, and the use of 300 kg / m3 cement mortar under the ceramic with a thickness of not less than 2 cm and all that is needed to complete the work</t>
  </si>
  <si>
    <t>بلاط ارضيات</t>
  </si>
  <si>
    <t>تقديم و تركيب بلاط لجميع الارضيات متطابق مع البلاط المركب سابقا ضمن المنزل او حسب راي المهندس المشرف في حال عدم وجود نوع مطاببق مع توفير طبقات الرمل حتى 10 سم  والمونة المطلوبة تحتها  سماكة لاتقل عن 2 سم  (البلاط مجلي)  و الروبه.</t>
  </si>
  <si>
    <t>Providing and installing tiles for all floors matching to the tiles previously installed within the house or according to the opinion of the supervising engineer in the absence of a matching type, with providing the required layers of sand up to 10 cms and mortar not less than 2 cm under it (the tiles are polished and including grout.</t>
  </si>
  <si>
    <t>Insulation works 
أعمال العزل</t>
  </si>
  <si>
    <t>waterproofing - acrylic based material</t>
  </si>
  <si>
    <t>عزل اكريليكي</t>
  </si>
  <si>
    <t>تقديم وتركيب مادة عزل اكريليكي على شكل طلاء  (يوافق عليها المهندس المشرف قبل العمل) يجب طلاء السطح بالمادة جيدا  حتى يتم تشبع البيتون بالكامل باستخدام الرول فقط أما للزوايا فيجب دهانها جيداحتى التصوينه ويجب طلاءها بارتفاع  20سم  على الاقل  يكون العمل وفق تعليمات وتوجيهات مهندس غول</t>
  </si>
  <si>
    <t xml:space="preserve">Supply and install vapor insulation material to be applied by painting.  The surface should be painted with the material well until the concrete is fully saturated by the material, using the roller only. As for the corners, it should be painted well and at least 20cm high of the parapets should be painted by the material. Therefore, All work must be in accordance with the instructions and directions of the GOAL Engineer. </t>
  </si>
  <si>
    <t>Doors and windows works
أعمال الأبواب و النوافذ</t>
  </si>
  <si>
    <t xml:space="preserve">توفير وتركيب شباك خشب مع مفصلتين وقفل وبلور 5 مم ومسكة   ودهان  وجهين مع الاساس ويشمل ذلك ملء الفراغات بين الجدار واطار الباب باستخدام المونة أو السيلكون </t>
  </si>
  <si>
    <t xml:space="preserve">supply and install a pine wooden casement window with 2 hinges for each side, 5 mm glazing, frame, lock and handles, and all other accessories, finished with under coat and two coats of paints) this includes filling the spaces between the wall and the door frame using mortar, silicon. </t>
  </si>
  <si>
    <t>Wood door</t>
  </si>
  <si>
    <t xml:space="preserve">ابواب خشب </t>
  </si>
  <si>
    <t>تقديم تركيب باب من الخشب شامل (الكشف (الاطار) و الحاجب  و الدعائم الجانبية القفل المقبض المفصلات و الزجاج)  النصف العلوي للباب دعامات خشبيه بينها زجاج ز النصف السفلي دعامات خشب بينها الواح خشبيه وجميع الملحقات الأخرى مع طلاء طبقة اساس  وطبقتين من الدهانات ويشمل ذلك ملء الفراغات بين الجدار واطار الباب باستخدام المونه أو السيلكون وفقا لتعليمات المهندس المشرف</t>
  </si>
  <si>
    <t xml:space="preserve"> Install door, complete with (frame, casing, side jambs, lock, handle, hinges) the top half of the door is wooden mullions and glass, and the lower half is covered with wood panels finished with under coat and two coats of paints) this includes filling the spaces between the wall and the door frame using mortar, spraying foam, silicon. </t>
  </si>
  <si>
    <t xml:space="preserve">repair of wooden door </t>
  </si>
  <si>
    <t>اصلاح باب خشبي</t>
  </si>
  <si>
    <t>اصلاح الباب الخشبي بما في ذلك إعادة تركيب القفل أو اغلاق فتحة تتراوح أبعادها بين 50 الي 100 سم في الطول و 20 الى 50سم في العرض مع جميع العناصر اللازمة لاكمال العمل</t>
  </si>
  <si>
    <t>ابواب حديدية</t>
  </si>
  <si>
    <t xml:space="preserve">تقديم وتركيب أبواب حديدية بعرض يتراوح بين(80-110) سم وارتفاع مابين (180-220)سم بمقبض معدني، و كشف و اطار جانبي باستخدام زوايا حديد لا تقل عن  4*3سم سماكة الزوايا لاتقل عن 3 ملم ، الباب مغطى بصاج بسمك لا يقل عن 1.4 مم وزن المتر المربع من الباب لايزيد عن 45 كغ ,مع قفل ومفاتيح جيدة و 3 مفصلات (16مم) مع طبقة اساس وبخ  وجهين من  الطلاء الزيتي </t>
  </si>
  <si>
    <t>Supply and install of steel doors the width between (80-110) cm and height between (180-220) cm with metal handle, door jamb and frame L section at least 3X4 cm, covered with iron sheet thickness of at least 1.4 mm. The weight of the square meter of the door shall not exceed 45 Kg with Lock/keys and 3 hinges 16 mm spray painted with 1 layer of prime coat and 2 coats of oil-based paint</t>
  </si>
  <si>
    <t>KG</t>
  </si>
  <si>
    <t>نوافذ حديدية</t>
  </si>
  <si>
    <t>تقديم وتركيب نافذة  حديدية بعرض مابين (80-110)سم وارتفاع مابين (80-110)سم كشف واطار النافذة زاويه 3*4 سم مع زجاج النافذة (او بولي كربون) بوزن يقارب35كيلو و تزويد قفل و 2 مفصلات (12) مم لكل درفة مع طبقة اساس وبخ  وجهين من  الطلاء الزيتي</t>
  </si>
  <si>
    <t>Supply and install iron casement window the width between (80-110) cm and height between (80-110) cm window jamb and frame section L 3X4 cm with glass or fiberglass glazing , window Weight around 35 kg with a Lock and 2 hinges (12 mm) good quality for each side with spray painted with 1 layer of prime coat and 2 coats of oil-based paint</t>
  </si>
  <si>
    <t>Repair steel door or window</t>
  </si>
  <si>
    <t>اصلاح باب او نافذه حديديه</t>
  </si>
  <si>
    <t>اصلاح الباب او النافذة الحديدية بما في ذلك غلق الفتحات وإعادة تثبيت القفل أو المفصلة أو المقبض أو اغلاق الفتحة  بالواح الحديد سماكة  لاتقل عن 1.4 مم واضافة قضيب حديد مسطح مع اللحام على الأبواب القديمة بأبعاد مختلفة مع جميع العناصر اللازمة لاكمال العمل</t>
  </si>
  <si>
    <t>Repair steel door or window including closing holes and reinstalling lock, hinge, handle, or close an opening with galvanized steel sheet thickness 1.4 mm and adding flat iron bar with welding on old doors with different dimension with all necessary items to complete the work</t>
  </si>
  <si>
    <t>باب المينوم</t>
  </si>
  <si>
    <t xml:space="preserve">تقديم وتركيب باب الالمنيوم  مع اطار بعرض 6 سم و   وعواميد جانبية وقفل ومقبض مع الواح حشو  pvcوالقضبان الوسطى ويشمل ذلك ملء الفراغات بين الجدار واطار الباب باستخدام  المونه و السيلكون </t>
  </si>
  <si>
    <t xml:space="preserve">Supply and install painted aluminum door width 6 cm with frame, side jambs, lock, handle with the installation PVC infill panels and middle bars this includes filling the spaces between the wall and the door frame using mortar, silicon. </t>
  </si>
  <si>
    <t>Aluminum  window</t>
  </si>
  <si>
    <t>نافذة المينوم</t>
  </si>
  <si>
    <t>تركيب نافذة  المنيوم  مطلية كاملة مع الاطار .زجاج مثبت  ومختوم بالمطاط.قفل .بكرات سحاب  وجميع الملحقات اللازمة ومع الغربول  ويشمل ذلك ملء الفراغات بين الجدار واطار الباب باستخدام مونه و السيلكون</t>
  </si>
  <si>
    <t xml:space="preserve">Install aluminum window complete with the frame, glazing fixed by glazing bead and sealed with rubber, lock, rollers, sliding panel, weather stripping, and all necessary accessories and wire mesh fly screen. this includes filling the spaces between the wall and the door frame using mortar, silicon. </t>
  </si>
  <si>
    <t>باب pvc</t>
  </si>
  <si>
    <t>تقديم وتركيب باب PVC جاهز   من ماركة جيدة باللون البني أو الأبيض شاملاً جميع الملحقات. يجب ألا تقل سماكة جميع مقاطع المقاطع الجانبية PVC عن 1،8 مم. يتم تثبيت الزجاج بحشوات مطاطية غير قابلة للتحلل على كلا الطرفين. يجب تثبيت الإطار جيدًا على الحائط بواسطة البراغي ، وملء الفراغات بين الجدار وإطار الباب باستخدام المونة و السيليكون يشمل السعر تعديل أبعاد الأبواب مسبقه الصنع داخل المنزل لتتناسب مع أبعاد الأبواب الجاهزة والمتاحة في السوق.</t>
  </si>
  <si>
    <t xml:space="preserve">Supply and install ready-made PVC door  brown or white color including all accessories. All PVC profile sections should be with thickness not less than 1,8 mm. The glass to be fixed with non-degradable rubber gaskets on both ends. The frame should be fixed well on the wall with screws and filling the spaces between the wall and the door frame using Mortar, spraying foam, silicon. The price includes adjusting the dimensions of the doors inside the house to match the dimensions of the readymade doors available on the market. </t>
  </si>
  <si>
    <t>نافذة pvc</t>
  </si>
  <si>
    <t>تقديم وتركيب نافذة PVC الجاهزة باللون البني أو الأبيض بما في ذلك جميع الملحقات. يجب ألا تقل سماكة جميع مقاطع المقاطع الجانبية PVC عن 1،8 مم. يتم تثبيت الزجاج بحشوات مطاطية غير قابلة للتحلل على كلا الطرفين. يجب تثبيت الإطار جيدًا على الحائط بواسطة البراغي ، وملء الفراغات بين الحائط وإطار الباب باستخدام المونة أو السيليكون.</t>
  </si>
  <si>
    <t>Supply and install ready-made PVC window  in brown or white color including all accessories. All PVC profile sections should be with thickness not less than 1,8 mm. The glass to be fixed with non-degradable rubber gaskets on both ends. The frame should be fixed well on the wall with screws and filling the spaces between the wall and the door frame using Mortar, silicon.</t>
  </si>
  <si>
    <t>صيانة ابواب ونوافذ المينوم و pvc</t>
  </si>
  <si>
    <t xml:space="preserve">صيانة الالمنيوم أو pvc(الأبواب والنوافذ) شامل تبديل الفصالات الايادي اغلاق الثقوب اصلاح السكك </t>
  </si>
  <si>
    <t>Maintenance of Aluminum or PVC Items (doors and windows)including hinges, handles, closing holes, maintenance of rails.</t>
  </si>
  <si>
    <t xml:space="preserve"> glazing-glass</t>
  </si>
  <si>
    <t xml:space="preserve">زجاج </t>
  </si>
  <si>
    <t>تقديم وتركيب زجاج سماكة لاتقل عن 4 مم للنوافذ و الابواب مع كل  مايلزم لاتمام العمل</t>
  </si>
  <si>
    <t>Supply and install glass plates plate thickness of 4 mm for doors and window, with all necessary to complete the work</t>
  </si>
  <si>
    <t>Steel works
أعمال الحديد المشغول</t>
  </si>
  <si>
    <t>دارابزون فولاذي</t>
  </si>
  <si>
    <t>تقديم و تركيب أدوات الأمان لمنع السقوط مثل الدرابزين  المعدني الذي لايقل ارتفاعه عن  90 سم أو 40 سم في حاله لاستخدام من قبل ذووي الاحتياجات الخاصه الذين يستخدمون الكراسي المتحركه</t>
  </si>
  <si>
    <t>Supply and Install safety tools to prevent falls, such as steel handrails not less than 90cm high or 40 cm height for the use of people living with disability using wheelchair</t>
  </si>
  <si>
    <t>شبك حماية حديدية</t>
  </si>
  <si>
    <t>تقديم و تركيب شبك من مبسطات حديد ( مع غربول ناعم ) لنافذة مع التبيتث وكل ما يلزم لاتمام العمل</t>
  </si>
  <si>
    <t xml:space="preserve">Supply and Install window's steel security bars, steel plates with mesh screen  with all necessary to complete the work </t>
  </si>
  <si>
    <t>قبضة معدنية للمعاقين</t>
  </si>
  <si>
    <t>تقديم وتركيب قبضة مسند معدنية</t>
  </si>
  <si>
    <t xml:space="preserve"> Supply and Install steel handles</t>
  </si>
  <si>
    <t xml:space="preserve">سقف معدني </t>
  </si>
  <si>
    <t xml:space="preserve">تقديم وتركيب سقف مصنوع من التوتياء المموج ( التوتة) 0.5 مم وتثبيته باستخدام بروفيل حديدي في اتجاهين (0.2*3*5)سم  بمسافة 1متر مع تثبيت بالمسمار وسد أي فتحات بين السقف  والجدار باستخدام مونة اسمنتية  </t>
  </si>
  <si>
    <t xml:space="preserve">Electrical works الاعمال الكهربائية </t>
  </si>
  <si>
    <t xml:space="preserve">لمبة اضاءة ليد </t>
  </si>
  <si>
    <t>توفير وتركيب لمبة LED شامل حامل اللمبه (السوكه)  و توصيلها لاقرب مصدر كهرباء في المنزل</t>
  </si>
  <si>
    <t>Provision and installation of LED light bulb and holder and connect it to the nearest electricity source in the house</t>
  </si>
  <si>
    <t>شريط اضاءة ليد</t>
  </si>
  <si>
    <t xml:space="preserve">تقديم و تثبيت شريط إضاءة لدات مع كبسات </t>
  </si>
  <si>
    <t xml:space="preserve">Supply and Install led light strip with switch's </t>
  </si>
  <si>
    <t>نقطة ضوئية</t>
  </si>
  <si>
    <t>تقديم وتركيب نقطة إنارة كهربائية. بما في ذلك وصل النقطه بكابل عادي منفرد ومجدول بسمك (2 مم) مصنوع من النحاس مع العناصر الضرورية مثل: شريط لاصق للتمديد المخفي ، قناة بلاستيكية قبل الزريقة ، قطع توزيع إذا لزم الأمر ، شاسيه ، غطاء ، مفتاح ، لمبة( 12 -220 ) وات للمرافق و لمبة 20 وات للغرف مع وصلها لاقرب مصدر كهرباء في المنزل</t>
  </si>
  <si>
    <t>supply and installation of electrical lighting point, including installation of a single and braided regular cable with a thickness of (2 mm) made of copper with the necessary items such as: duct tape for concealed extension, plastic channel before plastering, distribution boxes if needed, chassis, cover, switch, (12-220) watts bulb for utilities, 20 watts bulb for rooms, and the connection to the nearest power point in the house.</t>
  </si>
  <si>
    <t>The pre-installed electrical Light point</t>
  </si>
  <si>
    <t>نقطة ضوئية مؤسسة مسبقا</t>
  </si>
  <si>
    <t>تقديم وتركيب مقبس كهربائي للاستخدام االداخلي أوالخارجي  الصين  او ما يعادلها ، 250V ، 10 A  شامل الشاسيه و الغطاء ووصله لاقرب نقطه كهرباء باسلاك 2.5 ملم 2 من النحاس وفقا لجميع القوانين واللوائح المعمول بها وكما وافق عليها مهندس غول</t>
  </si>
  <si>
    <t>Supply and install electrical socket outlet, for internal a, 250V, 10 A including the chassis and the cover and connecting it to the nearest power source with 2.5 mm copper wires in accordance with all applicable codes and regulations and as approved by the site engineer</t>
  </si>
  <si>
    <t>قاطع منصهر</t>
  </si>
  <si>
    <t xml:space="preserve">تقديم وتركيب قاطع 32 امبير مع لوحة كهربائية </t>
  </si>
  <si>
    <t>Supply and installation of 32 A outlet with electrical panel</t>
  </si>
  <si>
    <t>لوح طاقة شمسية 250 واط</t>
  </si>
  <si>
    <t>تركيب الألواح الشمسية الكهروضوئية ، 250 وات ، 12 فولت بزاوية إمالة 25 درجة مع وسيلة لحماية الألواح</t>
  </si>
  <si>
    <t>Install a solar PV panels, 250-Watt, 12 V with 25 degrees tilting angle with a way to protect the panels</t>
  </si>
  <si>
    <t xml:space="preserve">منظم شحن </t>
  </si>
  <si>
    <t>تركيب منظم شحن 30 أمبير مع جميع الملحقات ذات الصلة</t>
  </si>
  <si>
    <t xml:space="preserve">بطارية سائلة </t>
  </si>
  <si>
    <t>توفير وتركيب بطارية سائلة بسعة 240 أمبير ، 12 فولت وزن لايقل عن 65 كغ بكل ما يلزم</t>
  </si>
  <si>
    <t>supply and install Liquid battery, with capacity 240 A, 12V weight is not less than 65 Kg with all needed</t>
  </si>
  <si>
    <t>انفرتر</t>
  </si>
  <si>
    <t xml:space="preserve">توفير وتركيب انفرتر فولترونيك اوريجينال باستطاعة 1000 واط أحادي الطور بجميع قواطع الحماية وملحقاتها 12 فولط </t>
  </si>
  <si>
    <t>Providing and installing Inverter Voltronic Original with a capacity of 1000 watts single-phase with all protection circuit breakers and accessories 12 volts</t>
  </si>
  <si>
    <t xml:space="preserve">قاعدة لتركيب الواح الطاقة الشمسية </t>
  </si>
  <si>
    <t>تركيب قاعدة معدنية  لألواح الشمسية الكهروضوئية  ، وتشمل الأعمال زوايا حديد3*4 سم او فوارغ حديدية 3*3 سم  والبراغي والتثبيت بالمبنى دون التأثير على سلامة أسطح العزل المائي.</t>
  </si>
  <si>
    <t>Install an iron structure to mount the solar PV panels, the works include steel angles 3x4 cm or steel tubes 3x3 cm include all related clamps, screws, fixation to the building without affecting the roofs water proofing integrity.</t>
  </si>
  <si>
    <t>10 mm electrical cable</t>
  </si>
  <si>
    <t>سلك كهرباء 10 ملم2</t>
  </si>
  <si>
    <t>توفير وتركيب كبل نحاسي 10 مم 2 يستخدم للطاقة الشمسية بكل ما يلزم</t>
  </si>
  <si>
    <t>supply and install of copper cable 10 mm2 used for solar energy with all needed</t>
  </si>
  <si>
    <t xml:space="preserve">Plumbing and sanitation and water supply  works أعمال التغذية والصرف الصحي </t>
  </si>
  <si>
    <t>مغسلة بورسلان</t>
  </si>
  <si>
    <t>تقديم وتركيب مغسلة  بورسلان بعمود  بأبعاد (55x43) سم مع الإكسسوارات والتثبيت على الحائط مع إضافة سيليكون أبيض أو شفاف لسد الفجوات بين الحوض ومحيطه حسب توجيهات مهندس غول.</t>
  </si>
  <si>
    <t xml:space="preserve">Supply and install of porcelain washbasin with a column, with dimension (55x43) cm and with accessories and fixing on wall with adding white or transparent silicon to close the gaps between the sink and its surrounding according to the field and the directive of GOAL Engineer. </t>
  </si>
  <si>
    <t>حنفية ماء</t>
  </si>
  <si>
    <t>تقديم و تركيب حنفية  مياه نحاس مع كل ما يلزم لإكمال العمل</t>
  </si>
  <si>
    <t>خلاط مياه</t>
  </si>
  <si>
    <t>تقديم وتركيب خلاطة مياه نحاسية مغطاة بالكروم حسب توجيهات مهندس غول.</t>
  </si>
  <si>
    <t>Stainless steel sink</t>
  </si>
  <si>
    <t>مجلى ستانلستيل</t>
  </si>
  <si>
    <t xml:space="preserve">تقديم وتركيب مجلى  من الستانلستيل نوع جيد  ابعاد الحوض (50*70) سم   مع جميع التوصيلات والقطع اللازمة  للتصريف </t>
  </si>
  <si>
    <t xml:space="preserve">supply and install  sink, Stainless steel  dimensions 70 x 50 cm with all necessary connections and hardware  </t>
  </si>
  <si>
    <t>kitchen sink</t>
  </si>
  <si>
    <t>مجلى مطبخ</t>
  </si>
  <si>
    <t xml:space="preserve">تقديم وتركيب مجلى  من الرخام  نوع جيد بسماكة لاتقل 2.5 سم ابعاد الحوض (50*70) سم   مع جميع التوصيلات والقطع اللازمة  للتصريف  </t>
  </si>
  <si>
    <t xml:space="preserve">supply and install  marble sink, marble thickness at least 2.5 cm dimensions 70 x 50 cm with all necessary connections and hardware  </t>
  </si>
  <si>
    <t>كاونتر مطبخ</t>
  </si>
  <si>
    <t xml:space="preserve">تقديم وتركيب طاولة مطبخ من الرخام  (سماكة لاتقل 2.5 سم ) النوع الجيد مثبت على وقافيات من الحجر الاصفر سماكة بين (3-5) سم  </t>
  </si>
  <si>
    <t>Providing and Installing a good quality  marble kitchen counter thickness at least 2.5 cm, installed on marble legs , thickness between (3-5) cm</t>
  </si>
  <si>
    <t>تواليت عربي (قرفصاء)</t>
  </si>
  <si>
    <t>توفير واستبدال وتركيب بطه حمام تالفه  ببطه البورسلين (L = 55، W = 30، H = 27) سم مع مايلزم من قطع الوصل ( S) وكافة التركيبات والملحقات المطلوبة. ويشمل هذا البند كافة الأعمال اللازمة لازاله البطه القديمه، ويشمل أعمال الحفر والردم ونقل الحفريات الزائدة حسب تعليمات مهندس غول</t>
  </si>
  <si>
    <t>Provision and Replacement of damaged squatting pan  by new porcelain squatting W.C. (L=55, W=30, H=27) cm  and installs it with (S connection) and all required fittings &amp; accessories.
This item includes all needed works for eliminating the old damaged squatting pan, and includes drillings and backfilling works and transport of excess excavations according to GOAL engineer instructions.</t>
  </si>
  <si>
    <t>تواليت فرنجي</t>
  </si>
  <si>
    <t xml:space="preserve">تقديم وتركيب تواليت افرنجي  ، وتشمل الأعمال جميع الملحقات اللازمة (الكوع والمواسير والخرطوم) والتثبيت بالمونة (الرمل والاسمنت) </t>
  </si>
  <si>
    <t xml:space="preserve"> supply and install a toilet seat, works include all accessories needed (Elbow and pipes), fixation with mortar (sand and cement)</t>
  </si>
  <si>
    <t>مصرف ارضي من الستانلستيل</t>
  </si>
  <si>
    <t>تقديم وتركيب مصرف  أرضية من الاستانلس ستيل بغطاء  في أماكن محددة وتوجيهات مهندس غول.</t>
  </si>
  <si>
    <t>Supply and install stainless steel floor trap with cover in specified places according to the field and the directive of GOAL Engineer.</t>
  </si>
  <si>
    <t xml:space="preserve"> PPR pipes</t>
  </si>
  <si>
    <t xml:space="preserve">انابيب PPR  </t>
  </si>
  <si>
    <t>توفير وتركيب مواسير PPR لنظام مياه الشرب(1- 0.75 ) انش  مواسير  المستخدمة لهذا النظام يجب أن تكون (PPR) ، بسمك لا يقل عن 3.5 مم ، ضغط 10 بار.  جميع ملحقات الوصلات والنهايات والوصلات المعدنية مع تثبيت المواسير بالاسمنت والحفر</t>
  </si>
  <si>
    <t>supply and install PPR pipes for drinking water system (1- 0.75) inch  Pipes used for this system must be (PPR), thickness not less than 3.5mm, pressure 10 bar All accessories of metal joint, ends and connections, with fixing the pipes using cement and trench digging</t>
  </si>
  <si>
    <t xml:space="preserve">انابيب PVC 2 انش </t>
  </si>
  <si>
    <t>تقديم وتركيب انابيب PVC 2 انشات مع اكسسوارات قطر 2 انش مع الحفر و الردم وفقا لتوجيهات مهندس غول.</t>
  </si>
  <si>
    <t>انابيب PVC 4 انش</t>
  </si>
  <si>
    <t>تقديم وتركيب انابيب PVC 4 انشات مع اكسسوارات قطر 4 انش مع الحفر و الردم وفقا لتوجيهات مهندس غول.</t>
  </si>
  <si>
    <t>انابيب PVC 6 انش</t>
  </si>
  <si>
    <t>تقديم وتركيب انابيب PVC 6 انشات مع اكسسوارات قطر 6 انش مع الحفر و الردم وفقا لتوجيهات مهندس غول.</t>
  </si>
  <si>
    <t>انابيب PVC 8 انش</t>
  </si>
  <si>
    <t>تقديم وتركيب انابيب PVC 8 انشات مع اكسسوارات قطر 8 انش مع الحفر و الردم وفقا لتوجيهات مهندس غول.</t>
  </si>
  <si>
    <t>500 L  galvanized steel water tank</t>
  </si>
  <si>
    <t>خزان مياه توتياء (غير قابل للصدأ) سعة 500 لتر</t>
  </si>
  <si>
    <t>تقديم وتركيب خزان مياه  توتياء (غير قابل للصدأ) سماكة لاتقل 1 مم حجم 500 لتر  و كل التوصيلات اللازمة من انابيبPPR  و وصلات و سكر عدد 2 مع تنفيذ ارجل 30 سم وكل ما يلزم لتنفيذ العمل وتوجيهات المهندس غول</t>
  </si>
  <si>
    <t xml:space="preserve">Providing and installing (500-liter,  thickness not less than 1 mm) water tank and all needed PPR connections, fittings, valves (number 2), with the implementation of 30 cm legs and all that is needed to carry out the work according to the GOAL Engineer instructions </t>
  </si>
  <si>
    <t>خزان مياه توتياء (غير قابل للصدأ) سعه 1000 لتر</t>
  </si>
  <si>
    <t>تقديم وتركيب خزان مياه توتياء (غير قابل للصدأ)  سماكة لاتقل 1.4 مم  نوع زهر وبحجم 1000 لتر مع فتحة وقفل سقف 50 *50 سم وابعاد الخزان 1*1*1 م  مع الفواشة وصمام نحاسي 1/2 انش عدد 2 والاكسسوارات اللازمة  وكل مايلزم لتنفيذ العمل مع ارجل 30 سم وتدعيم داخلي افقي بزوايا توتياء مزيبق وحسب توجيهات مهندس غول</t>
  </si>
  <si>
    <t>supply and install a tank of thickness not less than 1.4 mm type of galvanized and size of 1000 liters with lockable  a top opening 50 * 50 cm and the dimensions of the tank 1 * 1 * 1 m with the and brass valve 1/2-inch number 2 and the accessories to the taps Working with 30 cm legs and inner reinforcement horizontal corners of the galvanized and galvanized as directed by GOAL Engineer</t>
  </si>
  <si>
    <t>خزان مياه توتياء (غير قابل للصدأ) سعة 2000 لتر</t>
  </si>
  <si>
    <t>تقديم وتركيب خزان مياه توتياء (غير قابل للصدأ)  سماكة لاتقل 1.4 مم  نوع زهر وبحجم 2000 لتر مع فتحة وقفل سقف 50 *50 سم وابعاد الخزان 1*1*1 م  مع الفواشة وصمام نحاسي 1/2 انش عدد   2والاكسسوارات اللازمة  وكل مايلزم لتنفيذ العمل مع ارجل 30 سم وتدعيم داخلي افقي بزوايا توتياء مزيبق وحسب توجيهات مهندس غول</t>
  </si>
  <si>
    <t>supply and install a tank of thickness 1.4 mm type of galvanized and size of 2000 liters with lockable  a top opening 50 * 50 cm and the dimensions of the tank 1 * 1 * 1 m with the and brass valve 1/2-inch number 2 and the accessories to the taps Working with 30 cm legs and inner reinforcement horizontal corners of the galvanized and galvanized as directed by GOAL Engineer</t>
  </si>
  <si>
    <t>تسليك مرحاض</t>
  </si>
  <si>
    <t xml:space="preserve"> (تسليك )للمراحيض ونظام الصرف الصحي يجب تنظيف المراحيض وإفراغها جيدًا حتى يتم تصريف المياه جيدًا. 
 • يجب أن يتم ذلك عن طريق ضخ المياه وطرق الينابيع أو ميكانيكيا إذا لزم الأمر
• تعتبر جميع المجاري والصرف الصحي داخل منزل واحد أو مجموعة دورات مياه وحدة واحدة.</t>
  </si>
  <si>
    <t>Bill of Quantity for Shelter repair Markets</t>
  </si>
  <si>
    <t>First shop
 Dimension 2.5*5 M</t>
  </si>
  <si>
    <t>Second shop
 Dimension 3*4 M</t>
  </si>
  <si>
    <t>Third shop 
Dimension 3.5*4 M</t>
  </si>
  <si>
    <t>Fourth shop 
Dimension 2.5*3 M</t>
  </si>
  <si>
    <t>Averge Cost</t>
  </si>
  <si>
    <t>Master BoQ with estimated unit price</t>
  </si>
  <si>
    <t>Item (En)</t>
  </si>
  <si>
    <t>Item (Ar)</t>
  </si>
  <si>
    <t>description</t>
  </si>
  <si>
    <t>الوصف</t>
  </si>
  <si>
    <t>Unit Price (USD)</t>
  </si>
  <si>
    <t>Estimated required quantity</t>
  </si>
  <si>
    <t xml:space="preserve">Estimated required quantity </t>
  </si>
  <si>
    <t>Pulling down cracked walls and relocating the rubbles</t>
  </si>
  <si>
    <t>هدم الجدران المتصدعة وترحيل البقايا</t>
  </si>
  <si>
    <t>Excavation works for column base</t>
  </si>
  <si>
    <t xml:space="preserve">أعمال الحفر لقواعد الاعمدة  </t>
  </si>
  <si>
    <t>Excavation works for any type of soil  for Column bases with dimensions of 50 * 50 cm and a depth of 50 cm on the specified dimesions in the attached drawings with leveling and compacting and transferring the un suitable soil out of the site to the nearest landfil based on based on the engineers' instructions</t>
  </si>
  <si>
    <t>حفريات لأي نوع من التربة لزوم قواعد الاعمدة  بأبعاد 50*50 سم وعمق 50 سم  بناءً على الأبعاد المحددة في الرسومات المرفقة مع التسوية والرص ونقل التربة غير المناسبة خارج الموقع إلى أقرب مكب نفايات بناءً على إرشادات المهندسين.</t>
  </si>
  <si>
    <t xml:space="preserve">concrete layer 150 kg/m3 (thickness 10 cm )  </t>
  </si>
  <si>
    <t>( بيتون نظافة عيار 150 كغ/م3 (سماكة 10 سم</t>
  </si>
  <si>
    <t>تجهيز وصب بيتون بالقالب عيار 150 كغ/م3 لتغطية الشقوق او تغطية لارضيات مع صقل طبقة بسماكة  10 سم مع الرش بالماء مع كافة أعمال بالشكل المطلوب حسب توجيهات مهندس غول</t>
  </si>
  <si>
    <t>Cyclopean Concrete for Column Bases 250 kg/m3</t>
  </si>
  <si>
    <t>بيتون مغموس لقواعد الاعمدة</t>
  </si>
  <si>
    <t xml:space="preserve">Providing and pouring cyclopean concrete of 250 kg/m³ cement For column bases for awnings with planting metal rods for the column inside the base and metal plate  caliber to construct elements, with spraying with water, with all the needed form works according to the instructions of GOAL Engineer. </t>
  </si>
  <si>
    <t>تجهيز وصب بيتون مغموس عيار الاسمنت 250كغ /م3 لقواعد الاعمدة للمظلات مع زرع تشاريك للعمود ضمن القاعدة وصفيحة معدنية  مع الرش بالماء مع كافة الأعمال بالشكل المطلوب حسب توجيهات مهندس غول</t>
  </si>
  <si>
    <t xml:space="preserve">Reinforced  concrete 350 kg / m3   </t>
  </si>
  <si>
    <t>بيتون مسلح عيار 350 كغ / م3</t>
  </si>
  <si>
    <t>Preparing and pouring reinforced concrete with a mold of 350 kg cement/m3 to repair and fill the structural elements, with smoothing and spraying water, along with all the work in the required manner, according to the instructions of Engineer Ghoul.</t>
  </si>
  <si>
    <t>تجهيز وصب بيتون مسلح بالقالب عيار 350كغ اسمنت/م3 لاصلاح وتعبئة العناصر الانشائية مع التنعيم و رش الماء مع كافة الأعمال بالشكل المطلوب حسب توجيهات مهندس غول</t>
  </si>
  <si>
    <t xml:space="preserve">بلوك 20 سم </t>
  </si>
  <si>
    <t xml:space="preserve">توريد وتركيب جدار من البلوك النصف مليئ (40*20*20) سم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13 مم بين الصفوف المنشأة ورش المياه وجميع أعمال التشطيب ذات الصلة وفقا لتعليمات مهندس غول </t>
  </si>
  <si>
    <r>
      <t>m</t>
    </r>
    <r>
      <rPr>
        <vertAlign val="superscript"/>
        <sz val="9"/>
        <color rgb="FF000000"/>
        <rFont val="Calibri"/>
        <family val="2"/>
        <scheme val="minor"/>
      </rPr>
      <t>2</t>
    </r>
    <r>
      <rPr>
        <sz val="9"/>
        <color rgb="FF000000"/>
        <rFont val="Calibri"/>
        <family val="2"/>
        <scheme val="minor"/>
      </rPr>
      <t xml:space="preserve"> </t>
    </r>
  </si>
  <si>
    <t xml:space="preserve">بلوك 15 سم </t>
  </si>
  <si>
    <t xml:space="preserve">توريد وتركيب جدار من البلوك النصف مليئ (40*20*15) سم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13 مم بين الصفوف المنشأة ورش المياه وجميع أعمال التشطيب ذات الصلة وفقا لتعليمات مهندس غول </t>
  </si>
  <si>
    <t>بلوك 10 سم</t>
  </si>
  <si>
    <t>توريد وتركيب جدار من البلوك النصف مليئ (40*20*10) سم بكثافة 100كغ/م3 لتكميل و انشاء الجدران الداخلية والخارجية وسد الفتحات رباط مستمر يجب ان يتم التركيب فوق فرشه بيتون مع كل ما يلزم من مونه اسمنتيه 1:3 خلط بارتفاع 13 مم بين الصفوف المنشأة ورش المياه وجميع أعمال التشطيب ذات الصلة وفقا لتعليمات مهندس غول</t>
  </si>
  <si>
    <t>زريقة اسمنتية</t>
  </si>
  <si>
    <t xml:space="preserve">Cement plastering (max thickness 25 mm) in two coats (base,coarse, soft) with using cement caliber is 350 kg/m³ coarse aggregate in the first layer and fine in the second with spraying with water, finish surface should be ready for painting according to the instructions of GOAL Engineer. </t>
  </si>
  <si>
    <t>زريقة  اسمنتيه (أقصى سمك 25 مم )ثلاث طبقات (مسمار -خشن  -ناعم) باستخدام اسمنت عيار 350كغ/م3 و نحاته خشنه للوجه الأول و ناعمه للوجه الثاني مع الرش بالماء يجب ان يكون السطح النهائي جاهزا للدهان حسب توجيهات مهندس غول</t>
  </si>
  <si>
    <t>رشة  تيرولية</t>
  </si>
  <si>
    <t>Applying Tyrolean wall coating with white and Portland cement 400kg/m³, the spraying must be done by a spraying machine, so that the plaster must be leveled and equal in its thickness with no less than two faces, including the removal of damaged plaster underneath the Tyrolean coating according to the instructions of GOAL Engineer.</t>
  </si>
  <si>
    <t>رشة تيرولية بدون زريقة مع مادة ملونة للوجه الخارجي للجدران  اسمنت ابيض ناعم و ماء و اسمنت البورتلاندي الابيض400كغ/م3 ويجب ان يتم الرش بواسطة آلة الرش بحيث تكون مستويه و متساويه في سماكة لاتقل عن وجهين مع ازالة الزريقة المتضررة قبل التطبيق و الرش بالماء وفقا لتعليمات مهندس غول</t>
  </si>
  <si>
    <t>عزل اكرليكي</t>
  </si>
  <si>
    <t>توريد وتركيب مادة عازلة اكريليك مطاط للاسقف وأساسات الجدران . مادة العزل هي مادة اكريليك مطاطية من الدرجة الأولى . يجب تنظيف السطح بالكامل بمضخة مياه وفرشاة معدنية ثم يتم فركه بالمادة حتى التشبع يجب وضع مادة العزل بواسطة فراشي و قشاطه لضمان التغطية الكاملة للمنطقة خاصة الحواف وبسماكة كافية</t>
  </si>
  <si>
    <t>تقديم وتركيب سيراميك ارضيات  شامل الروبه و كل ما يلزم لاتمام الأعمال</t>
  </si>
  <si>
    <t>تقديم وتركيب سيراميك جدران  شامل الروبه و كل ما يلزم لاتمام الأعمال</t>
  </si>
  <si>
    <t>marble on the low edges</t>
  </si>
  <si>
    <t>وزرة سيراميك</t>
  </si>
  <si>
    <t>Provide and install marble on the low edges of the walls
It is made of ceramic and installed on the edges with cement mortar caliber 350 kg / m3 and the voids are filled with white cement with the appropriate color</t>
  </si>
  <si>
    <t xml:space="preserve"> تقديم و تركيب نعلة  على حواف الجدران السفلية تكون من السيراميك وتركب على الحواف بمونة اسمنتية عيار 350كغ/م3 ويعبأ الفراغات بين الوزرات باسمنت ابيض مع اللون المناسب</t>
  </si>
  <si>
    <t>m.l</t>
  </si>
  <si>
    <t>Install crushed stone tiles for all damaged floors in facilities with Providing required layers of sand and mortar below it and grout.</t>
  </si>
  <si>
    <t>تركيب البلاط لجميع الارضيات ل بلاط الموزاييك المتضرره بالمنشآت مع توفير طبقات الرمل والمونة المطلوبة تحتها (البلاط مجلي)  و الروبه.</t>
  </si>
  <si>
    <t xml:space="preserve">pavement tiles </t>
  </si>
  <si>
    <t>بلاط أرصفة ( طرطوار )</t>
  </si>
  <si>
    <t>Install crushed stone tiles for all damaged floors in pavement with Providing required layers of sand and mortar below it and grout.</t>
  </si>
  <si>
    <t>تركيب البلاط لجميع الارضيات ل بلاط الطرطوار المتضرره بالمنشآت مع توفير طبقات الرمل والمونة المطلوبة تحتها (البلاط مجلي)  و الروبه.</t>
  </si>
  <si>
    <t>Interlock title</t>
  </si>
  <si>
    <t>بلاط انترلوك(ارصفة)</t>
  </si>
  <si>
    <t xml:space="preserve">Providing and installing interlock tiles of ordinary cement and prismatic shape with fine ends with a height of 6 cm as required in all dimensions, colors and drawings </t>
  </si>
  <si>
    <t xml:space="preserve">تقديم وتركيب بلاط انترلوك من الاسمنت العادي والشكل الموشوري ذو أطراف دقيقة بارتفاع  6 سم حسب المطلوب بكل الابعاد والالوان والرسومات </t>
  </si>
  <si>
    <t>Platform stones</t>
  </si>
  <si>
    <t>رديف ارصفة</t>
  </si>
  <si>
    <t>It must be of hard stone with dimensions of 
20*40*15 per piece</t>
  </si>
  <si>
    <t xml:space="preserve">أن يكون من الحجر الرديف الصناعي القاسي او من الانترلوك بأبعاد 20*40*15 سم  
للقطعة الواحدة </t>
  </si>
  <si>
    <t xml:space="preserve">Oil-based paint for walls, this includes prep work for the wall (Remove the damaged old paint by brush, sanding and applying putty) then two coats of paint. When calculating the quantity of the paints, all the walls and surfaces are calculated excluding openings and counting any additions of edges and others.    </t>
  </si>
  <si>
    <t>دهان حوائط زيتي ويشمل ذلك الأعمال التمهيدية للجدار (إزالة الطلاء القديم بالفرشاة الحف و المعجنه) ثم طبقتين من الدهانات عند حساب كمية الدهانات يتم حساب جميع الجدران والاسطح مخصوم منها  كافة الفتحات  مع احتساب أي إضافات للحواف وغيرها</t>
  </si>
  <si>
    <t>دهان مائي (طرش)</t>
  </si>
  <si>
    <t xml:space="preserve">Emulsion paint for walls, this includes prep work for the wall (Remove the damaged old paint by brush, sanding and applying putty) then two coats of paint. When calculating the quantity of the paints, all the walls and surfaces are calculated excluding openings and counting any additions of edges and others.    </t>
  </si>
  <si>
    <t>دهان طرش للجدران  ويشمل ذلك الأعمدة التحضيرية  للجدار (إزالة الطلاء القديم التالف بالفرشاة  الحف و المعجنه ) ثم طبقتين من الدهانات عند حساب كمية الدهانات يتم حساب جميع الجدران والاسطح مخصوم منها  كافة الفتحات  مع احتساب أي إضافات للحواف وغيرها</t>
  </si>
  <si>
    <t xml:space="preserve">توفير وتركيب شباك خشب مع مفصلتين وقفل وبلور 5 مم ومسكة   ودهان  وجهين مع الاساس ويشمل ذلك ملء الفراغات بين الجدار واطار الباب باستخدام المونة أو رش الرغوة أو السيلكون </t>
  </si>
  <si>
    <t>ابواب خشب</t>
  </si>
  <si>
    <t xml:space="preserve">Install a pine wood class 3 door internal and or external use, complete with (frame, casing, side jambs, lock, handle,3 hinges) and all other accessories, finished with under coat and two coats of paints) this includes filling the spaces between the wall and the door frame using mortar, spraying foam, silicon. </t>
  </si>
  <si>
    <t>تقديم  وتركيب باب من خشب  (سويد) فئة 3 للاستخدام الداخلي و الخارجي مع استكمال (الكشف  الغلاف الدعائم الجانبية القفل المقبض المفصلات 3) وجميع الملحقات الأخرى طبقة اساس  وطبقتين من الدهانات ويشمل ذلك ملء الفراغات بين الجدار واطار الباب باستخدام المونه  أو رش الرغوة أو السيلكون</t>
  </si>
  <si>
    <r>
      <t>m</t>
    </r>
    <r>
      <rPr>
        <vertAlign val="superscript"/>
        <sz val="9"/>
        <color rgb="FF000000"/>
        <rFont val="Calibri"/>
        <family val="2"/>
        <scheme val="minor"/>
      </rPr>
      <t xml:space="preserve">2 </t>
    </r>
  </si>
  <si>
    <t>concrete chimney</t>
  </si>
  <si>
    <t xml:space="preserve">مدخنة </t>
  </si>
  <si>
    <t>Providing and installing a 4 inch diameter concrete chimney</t>
  </si>
  <si>
    <t xml:space="preserve">تقديم وتركيب مدخنة بيتونية قطر 4 انش </t>
  </si>
  <si>
    <t xml:space="preserve"> iron for Doors and windows </t>
  </si>
  <si>
    <t xml:space="preserve"> منجور معدني للأبواب و النوافذ </t>
  </si>
  <si>
    <t xml:space="preserve">Install external  steel gate for building </t>
  </si>
  <si>
    <t>تركيب بوابة حديد خارجية للبناء</t>
  </si>
  <si>
    <t>Sliding door</t>
  </si>
  <si>
    <t>باب سحاب (حديد مزيبق)</t>
  </si>
  <si>
    <t>Providing and installing The Sliding door is maded of good  iron shall make a thickness of not less than 0.5 mm
Measurement of galaxies 7 * 2.5 cm thickness of 2.5 mm with paint with two faces Foundation paint  and the face of the black color of the good kind</t>
  </si>
  <si>
    <t xml:space="preserve"> تقديم ونركيب باب سحاب من الصاج المزيبق الجيد سماكة لا تقل عن 0.5 مم
قياس المجاري 7*2.5 سم سماكة 2.5 مم مع الدهان بوجهين زيرقون و وجه دهان زياتي أسود من النوع الجيد</t>
  </si>
  <si>
    <t>wrought iron using CNC machine</t>
  </si>
  <si>
    <t>حديد مشغول على ماكينة cnc</t>
  </si>
  <si>
    <t xml:space="preserve"> wrought iron using CNC machine (drawing and engraving) with a thickness of no less than 2mm, for the purpose of beautifying  the columns supporting the shadesThis includes manufacturing, installation, transportation, 
assembly, welding, and painting</t>
  </si>
  <si>
    <t xml:space="preserve">تقديم وتركيب حديد مشغول على ماكينة cnc(مرسم 
ومفرغ) بسماكة لا تقل عن 2ملم 
لزوم تجميل الاعمدة الحاملة للمظلات مع التصنيع والتركيب والنقل والدهان
</t>
  </si>
  <si>
    <t xml:space="preserve"> PVC roofing plastic panels 
</t>
  </si>
  <si>
    <t>ألواح بلاستيكية قرميدية pvc</t>
  </si>
  <si>
    <t>Supply and installation of PVC roofing plastic panels 
with a thickness not less than 2.8 mm to cover 
sidewalk canopies according to the dimensions</t>
  </si>
  <si>
    <t>تقديم وتركيب ألواح بلاستيكية قرميدية pvc لا تقل سماكته عن 2.8مم لزوم تغطية مظلات المحلات  على الارصفة ووفق الابعاد المناسبة للمحل التجاري</t>
  </si>
  <si>
    <t xml:space="preserve">m2 </t>
  </si>
  <si>
    <t>ابواب المنيوم</t>
  </si>
  <si>
    <t xml:space="preserve">توريد وتركيب باب الالمنيوم  مع اطار بعرض 6 مم و   وعواميد جانبية وقفل ومقبض مع الواح حشو pvcوالقضبان الوسطى ويشمل ذلك ملء الفراغات بين الجدار واطار الباب باستخدام  الفوم أو السيلكون </t>
  </si>
  <si>
    <t>مغسلة</t>
  </si>
  <si>
    <t xml:space="preserve">Supply and install of porcelain washbasin with a column Turkey (OMEGA) brand, with dimension (55x43) cm and with accessories and fixing on wall with adding white or transparent silicon to close the gaps between the sink and its surrounding according to the field and the instructions of GOAL Engineer. </t>
  </si>
  <si>
    <t>توريد وتركيب مغسلة  بورسلان بعمود ماركة تركيا (OMEGA) او ما يعادلها  بأبعاد (55x43) سم مع الإكسسوارات والتثبيت على الحائط مع إضافة سيليكون أبيض أو شفاف لسد الفجوات بين الحوض ومحيطه حسب توجيهات مهندس غول.</t>
  </si>
  <si>
    <t>marble sink</t>
  </si>
  <si>
    <t xml:space="preserve"> مجلى رخام</t>
  </si>
  <si>
    <t xml:space="preserve">Providing and installing a marble sink with dimensions of 55*150cm with all necessary connections and hardware  </t>
  </si>
  <si>
    <t>تركيب مجلى رخام بأبعاد55*150 سم مع وقافيات حجر مع جميع التوصيلات والأجهزة اللازمة بحوضين و فتحه حنفيه واحده مع جميع التوصيلات والأجهزة اللازمة</t>
  </si>
  <si>
    <t>شبك حماية معدني</t>
  </si>
  <si>
    <t xml:space="preserve">Install window's steel security bars, with all necessary to complete the work </t>
  </si>
  <si>
    <t>تركيب شبك حماية لنافذة حديدية مع التبيتث وكل ما يلزم لاتمام العمل</t>
  </si>
  <si>
    <t>حجر تواليت</t>
  </si>
  <si>
    <t>Provide and install a toilet seat, works include all accessories needed (Elbow and pipes), fixation with mortar (sand and cement)</t>
  </si>
  <si>
    <t>توريد وتركيب تواليت   ، وتشمل الأعمال جميع الملحقات اللازمة (الكوع والمواسير) والتثبيت بالمونة (الرمل والاسمنت)</t>
  </si>
  <si>
    <t>حنفية</t>
  </si>
  <si>
    <t xml:space="preserve">Install a copper core water tap, with all necessary to complete the work </t>
  </si>
  <si>
    <t xml:space="preserve"> تركيب حنفية  مياه نحاس مع كل ما يلزم لإكمال العمل</t>
  </si>
  <si>
    <t>قساطل تمديد مياه 0.75"</t>
  </si>
  <si>
    <t>توفير وتركيب مواسير PPR لنظام مياه الشرب 0.75 انش  مواسير "M" المستخدمة لهذا النظام يجب أن تكون (PPR) ، بسمك لا يقل عن 3.5 مم ، ضغط 10 بار.  جميع ملحقات الوصلات والنهايات والوصلات المعدنية مع تثبيت المواسير بالاسمنت والحفر</t>
  </si>
  <si>
    <t>قساطل تمديد مياه 1"</t>
  </si>
  <si>
    <t>توفير وتركيب مواسير PPR لنظام مياه الشرب 1 انش  مواسير "M" المستخدمة لهذا النظام يجب أن تكون (PPR) ، بسمك لا يقل عن 3.5 مم ، ضغط 10 بار.  جميع ملحقات الوصلات والنهايات والوصلات المعدنية مع تثبيت المواسير بالاسمنت والحفر</t>
  </si>
  <si>
    <t>خزان 2000لتر</t>
  </si>
  <si>
    <t>Provide and install a tank of thickness 1.5 mm type of galvanized and size of 2000 liters with a hole and a roof lock 50 * 50 cm and the dimensions of the tank 2 * 1 * 1 m with the and brass valve 1/2-inch number3 and the accessories to the taps Working with 30 cm legs and inner reinforcement horizontal corners of the galvanized and galvanized as directed by GOAL Engineer</t>
  </si>
  <si>
    <t>تقديم وتركيب خزان توتياء سماكة 1.5 مم  نوع زهر وبحجم 2000 لتر مع فتحة وقفل سقف 50 *50 سم وابعاد الخزان 1*1*2 م  مع الفواشة وصمام نحاسي 1/2 انش عدد 3 والاكسسوارات اللازمة  وكل مايلزم لتنفيذ العمل مع ارجل 30 سم وتدعيم داخلي افقي بزوايا توتياء مزيبق وحسب توجيهات مهندس غول</t>
  </si>
  <si>
    <t>water flushs (S type) with Drainages</t>
  </si>
  <si>
    <t>كوع S مع بلاليع</t>
  </si>
  <si>
    <t>Provision and installation of water flushs (S type) with Drainages</t>
  </si>
  <si>
    <t>تقديم و تركيب سيفونات (أكواع S) مع المصارف (البلاليع)</t>
  </si>
  <si>
    <t>قساطل صرف صحي 4"</t>
  </si>
  <si>
    <t>Supply and install of PVC pipes, 4 inches diameter weight of with compatible accessories with digging and backfilling according to the instructions of GOAL Engineer.</t>
  </si>
  <si>
    <t>توريد وتركيب انابيب PVC  انشات مع اكسسوارات قطر 4 انش مع الحفر و الردم وفقا لتوجيهات مهندس غول.</t>
  </si>
  <si>
    <t xml:space="preserve">تسليك تواليت </t>
  </si>
  <si>
    <t>Mechanical Declogging of toilet drains and the sewage system the toilets must be cleaned and emptied well until the water is well discharged.</t>
  </si>
  <si>
    <t>(تسليك )للمراحيض ونظام الصرف الصحي يجب تنظيف المراحيض وإفراغها جيدًا حتى يتم تصريف المياه جيدًا.</t>
  </si>
  <si>
    <t>• It must be done by pumping water and spring methods or drilling if necessary,</t>
  </si>
  <si>
    <t xml:space="preserve"> • يجب أن يتم ذلك عن طريق ضخ المياه وطرق الينابيع أو ميكانيكيا إذا لزم الأمر</t>
  </si>
  <si>
    <t>• All drainages and sewers inside one house or one toilets block are considered one unit.</t>
  </si>
  <si>
    <t>• تعتبر جميع المجاري والصرف الصحي داخل المبنى واحد أو مجموعة دورات مياه وحدة واحدة.</t>
  </si>
  <si>
    <t xml:space="preserve">supply and installation of electrical lighting point, including installation of a single and braided regular cable with a thickness of (1.5 -2.5mm) made of copper with the necessary items such as: duct tape for concealed extension, plastic channel before plastering, distribution boxes if needed, chassis, cover, switch,  bulb for  rooms, </t>
  </si>
  <si>
    <t>توريد وتركيب نقطة إنارة كهربائية. بما في ذلك تركيب كابل عادي منفرد ومجدول بسمك (1.5 مم -2.5مم) مصنوع من النحاس مع العناصر الضرورية مثل: شريط لاصق للتمديد المخفي ، قناة بلاستيكية قبل الزريقة ، صناديق توزيع إذا لزم الأمر ، شاسيه ، غطاء ، مفتاح ،  لمبة  للغرف والمنافع .</t>
  </si>
  <si>
    <t>Provision and installation of switch board (8 switchs)</t>
  </si>
  <si>
    <t xml:space="preserve">تقديم وتركيب لوحة كهرباء فرعية (8 قاطع) </t>
  </si>
  <si>
    <t xml:space="preserve">Provision and installation of switch board (8 switchs)
A main breaker suitable for carrying the current is installed on it, from which the automatic breaker branches with the required force </t>
  </si>
  <si>
    <t xml:space="preserve">تقديم وتركيب لوحة كهرباء فرعية (8 قاطع) 
يركب عليها قاطع رئيسي مناسب لتحمل التيار يتفرع منه قواطع الية بالقوة المطلوبة </t>
  </si>
  <si>
    <t>توريد وتركيب الألواح الشمسية 250 وات فئة 24 فولت متعدد البلورات من الخلايا الكهروضوئية مع كل ما يلزم</t>
  </si>
  <si>
    <t>copper cable 10mm</t>
  </si>
  <si>
    <t>كبل نحاسي 10 مم</t>
  </si>
  <si>
    <t>Supply and installation of 10mm copper cable</t>
  </si>
  <si>
    <t>توفير و تركيب كبل نحاسي 10 مم.</t>
  </si>
  <si>
    <t>بطارية جيل</t>
  </si>
  <si>
    <t xml:space="preserve">توفير وتركيب بطارية سيارة  210 امبير جل ، دورة عميقة  ،ونظام  12 فولط مع كل ما يلزم وسيلة حماية للبطارية </t>
  </si>
  <si>
    <t>Provide and install inverter 3000 watt . 24 volt</t>
  </si>
  <si>
    <t>توفير وتركيب انفرتر 3000 , 24 فولط مع كل ما يلزم</t>
  </si>
  <si>
    <t>installing stone</t>
  </si>
  <si>
    <t xml:space="preserve"> حجرنحيت اصفر</t>
  </si>
  <si>
    <t>Providing and installing stone(thickness 3cm - width 30cm) for the staircase with all needed</t>
  </si>
  <si>
    <t>تقديم وتركيب حجراصفرسماكة 3سم - عرض30سم للدرج مع كل ما يلزم</t>
  </si>
  <si>
    <t>تواليت افرنجي</t>
  </si>
  <si>
    <t>توريد وتركيب تواليت افرنجي  ، وتشمل الأعمال جميع الملحقات اللازمة (الكوع والمواسير) والتثبيت بالمونة (الرمل والاسمنت)</t>
  </si>
  <si>
    <t xml:space="preserve">steel pipes 4 inch </t>
  </si>
  <si>
    <t xml:space="preserve">قساطل حديدية للنوازل المطرية قطر 4 </t>
  </si>
  <si>
    <t>Providing and installing steel pipes 4 inch  with all necessary</t>
  </si>
  <si>
    <t xml:space="preserve"> تقديم وتركيب قساطل حديدية للنوازل المطرية قطر 4 إنش مع الاكواع والتثبيت بالجدران </t>
  </si>
  <si>
    <t>glass</t>
  </si>
  <si>
    <t>زجاج</t>
  </si>
  <si>
    <t xml:space="preserve">	The works includes installing the glass for the doors and for the windows with fixing in place and all needed</t>
  </si>
  <si>
    <t xml:space="preserve">	أعمال تركيب زجاج للنوافذ والأبواب نوع أول مع التثبيت وكل ما يلزم.</t>
  </si>
  <si>
    <t xml:space="preserve">Provision and Installation of  stone </t>
  </si>
  <si>
    <t xml:space="preserve">تقديم وتركيب حجر </t>
  </si>
  <si>
    <t xml:space="preserve">	The stone must be of a very rough and hard quality and the same type current stone 
  The stone must be free of veins or dust</t>
  </si>
  <si>
    <t xml:space="preserve">	 أن يكون الحجر من نوع قاسي جداً مماثل للحجر المركب سابقا.
	أن يكون الحجر خالي من العروق او الأتربة</t>
  </si>
  <si>
    <t>Cleaning and polishing of storefront stone</t>
  </si>
  <si>
    <t>تنظيف وتلميع حجر واجهة المحلات</t>
  </si>
  <si>
    <t xml:space="preserve">Cleaning the stone for the storefront with the necessary polishing and rubbing between the stones in proportion to and using quilting,until burnishing </t>
  </si>
  <si>
    <t xml:space="preserve">تنظيف الحجر لواجهة المحلات مع التلميع والروبة اللازمة بين الاحجار بمايتناسب وباستخدام ادوات الحف والتلميع والتنكيل </t>
  </si>
  <si>
    <t>Bill of Quantity for Shelter repair schools</t>
  </si>
  <si>
    <t>Walid Balane</t>
  </si>
  <si>
    <t>Abdulkader Mahlol</t>
  </si>
  <si>
    <t>total cost</t>
  </si>
  <si>
    <t>Item</t>
  </si>
  <si>
    <t>Cyclopean Concrete 250 kg/m3</t>
  </si>
  <si>
    <t>بيتون مغموس</t>
  </si>
  <si>
    <t xml:space="preserve">Providing and pouring cyclopean concrete of 250 kg/m³ cement caliber to construct elements, with spraying with water, with all the needed form works according to the instructions of GOAL Engineer. </t>
  </si>
  <si>
    <t xml:space="preserve">Cement plastering (max thickness 25 mm) in two coats (base,coarse, soft) with using cement caliber is 250 kg/m³ coarse aggregate in the first layer and fine in the second with spraying with water, finish surface should be ready for painting according to the instructions of GOAL Engineer. </t>
  </si>
  <si>
    <t>زريقة  اسمنتيه (أقصى سمك 25 مم )ثلاث طبقات (مسمار -خشن  -ناعم) باستخدام اسمنت عيار 250كغ/م3 و نحاته خشنه للوجه الأول و ناعمه للوجه الثاني مع الرش بالماء يجب ان يكون السطح النهائي جاهزا للدهان حسب توجيهات مهندس غول</t>
  </si>
  <si>
    <t>Provide and install marble on the low edges of the walls</t>
  </si>
  <si>
    <t xml:space="preserve"> تقديم و تركيب نعلة  على حواف الجدران السفلية</t>
  </si>
  <si>
    <t xml:space="preserve">Induction Panel </t>
  </si>
  <si>
    <t>لوحة تعريفية</t>
  </si>
  <si>
    <t xml:space="preserve">Identification board with the name of the school of metal weighing not less than 120 kg with planning and installation </t>
  </si>
  <si>
    <t xml:space="preserve">لوحة تعريفية باسم المدرسة من المعدن بوزن لايقل عن 120كغ  مع التخطيط  والدهان والتثبيت </t>
  </si>
  <si>
    <t>Tech</t>
  </si>
  <si>
    <t>بيتون عادي 250 كغ/م3</t>
  </si>
  <si>
    <t xml:space="preserve">تجهيز وصب بيتون بالقالب عيار 250 كغ/م3 لتغطية الشقوق او تغطية لارضيات مع الصقل  بسماكة  (7 سم-10سم) مع الرش بالماء مع كافة الأعمال اللازمة بالشكل المطلوب حسب توجيهات مهندس غول </t>
  </si>
  <si>
    <t xml:space="preserve">providing and pouring concrete, cement caliber 250 kg/m³ to cover cracks or cover flooring, with smoothing, thickness of layer (10 cm-7cm) with spraying with water, with all the needed form works according to the directive of GOAL Engineer. </t>
  </si>
  <si>
    <t>d</t>
  </si>
  <si>
    <t xml:space="preserve">تجهيز وصب بيتون بالقالب عيار 200 كغ/م3 لتغطية الشقوق او تغطية لارضيات مع الصقل  بسماكة  (7 سم-10سم) مع الرش بالماء مع كافة الأعمال اللازمة بالشكل المطلوب حسب توجيهات مهندس غول </t>
  </si>
  <si>
    <t xml:space="preserve">providing and pouring concrete, cement caliber 200 kg/m³ to cover cracks or cover flooring, with smoothing, thickness of layer (10 cm-7cm) with spraying with water, with all the needed form works according to the directive of GOAL Engineer. </t>
  </si>
  <si>
    <t>concrete ramp with rate 250 kg/m3</t>
  </si>
  <si>
    <t>رمبة بيتونية من البيتون عادي 250 كغ/م3</t>
  </si>
  <si>
    <t>تدعيم عمود او جائز خرساني</t>
  </si>
  <si>
    <t>يتم من خلال تنظيف البيون بشكل جيد وازالة كل جزء متكسر والكشف عن الحديد ويتم تنظيفه بشكل جيد ودهانه بواسطة الايبوكسي وزرع التشاريك بعمق لايقل عن 10 سم وتباعد لايزيد عن 25 سم مع استخدام بيتون مسلح 350 كغ/م3وزن حديد التسليح/90/كغ /م3</t>
  </si>
  <si>
    <t>The concrete is cleaned well, every broken part is removed, the iron is detected, it is cleaned well, painted with epoxy, and the screed is planted at a depth of not less than 10 cm and a distance of not more than 25 cm with Reinforced concrete 350 kg/m³ 90kg/m3</t>
  </si>
  <si>
    <t>تقديم تركيب باب من الخشب شامل (الكشف (الاطار) و الحاجب  و الدعائم الجانبية القفل المقبض المفصلات و الزجاج)  النصف العلوي للباب دعامات خشبيه بينها زجاج و النصف السفلي دعامات خشب بينها الواح خشبيه وجميع الملحقات الأخرى مع طلاء طبقة اساس  وطبقتين من الدهانات ويشمل ذلك ملء الفراغات بين الجدار واطار الباب باستخدام المونه أو السيلكون وفقا لتعليمات المهندس المشرف</t>
  </si>
  <si>
    <t xml:space="preserve"> كشف  باب خشبي (قالب)</t>
  </si>
  <si>
    <t>استبدال كشف الباب باطار خشبي بسماكه لاتقل عن 5 سم و  بعرض  لا يقل 12 سم و يتناسب مع سماكه الجدار .مع  طبقة اساس  وطبقتين من الدهانات مع الملحقات الضرورية</t>
  </si>
  <si>
    <t>Replace wooden door jambs with 5 cm thickness wood frame and at least 12 cm width to be conforming with the existing wall with under coat and two coats of paints with necessary accessories</t>
  </si>
  <si>
    <t>repair of wooden door or window</t>
  </si>
  <si>
    <t>اصلاح باب خشبي أو نافذة خشبية</t>
  </si>
  <si>
    <t>Wooden partition</t>
  </si>
  <si>
    <t>Install wooden partition including frame and all required item for fixing the  wooden panels</t>
  </si>
  <si>
    <t>دهان ابواب خشبية</t>
  </si>
  <si>
    <t>طلاء الباب الخشبي، بما في ذلك العتبات والإطار، ثم املأ جميع الشقوق وقم بالصنفرة، ثم قم بطلاء طبقة أساسية، ثم طبقتين من الدهان</t>
  </si>
  <si>
    <t>Paint the wooden door, including jambs and casing, fill all cracks and sanding, and paint a primer coat, then 2 coats</t>
  </si>
  <si>
    <t xml:space="preserve">Replacement of Wooden Jambs </t>
  </si>
  <si>
    <t>استبدال عوارض خشبية</t>
  </si>
  <si>
    <t>استبدال عتبات الأبواب الخشبية بإطار من خشب الصنوبر من الدرجة الثالثة بعرض 12 سم وسمك 5  سم مع دهان طبقة  أساسية وطبقتين من الطلاء مع الملحقات اللازمة للحفاظ على الباب للاستخدام المقصود</t>
  </si>
  <si>
    <t xml:space="preserve">Replace wooden door jambs with pine wood frame third class width 12 cm Thickness of 5 under coat and two coats of paints with necessary accessories to retain the door to the intended use </t>
  </si>
  <si>
    <t>ML</t>
  </si>
  <si>
    <t>مفصلات ابواب او نوافذ</t>
  </si>
  <si>
    <t>تقديم و تركيب مفصلات للابواب او  النوافذ الخشبية مع كل ما يلزم لاتمام العمل</t>
  </si>
  <si>
    <t>supply and Install hinges for wooden doors, with all necessary to complete the work</t>
  </si>
  <si>
    <t>Wooden door or window handle</t>
  </si>
  <si>
    <t xml:space="preserve">مسكات للابواب والنوافذ الخشبية </t>
  </si>
  <si>
    <t>استبدال المقبض  للباب او القبضة للشباك مع كل مايلزم لاتمام العمل</t>
  </si>
  <si>
    <t>Replace wooden door or window  handle, with all necessary to complete the work</t>
  </si>
  <si>
    <t>تقديم وتركيب قفل جديد للأبواب الخشبية مع كل مايلزم  لاتمام العمل</t>
  </si>
  <si>
    <t xml:space="preserve"> supply and Install a new lock for required wooden doors, with all necessary to complete the work  </t>
  </si>
  <si>
    <t>Supply and installation of iron doors of varying widths with a lock and metal handle, and a side frame using iron angles or suitable profiles as directed by the supervising engineer, ensuring that the weight per square meter of the door does not exceed 35 kg, with a good lock and keys, 3 hinges (16 mm), a primer, and two coats of oil paint.</t>
  </si>
  <si>
    <t>Exterior metal gate for the shop</t>
  </si>
  <si>
    <t>بوابة معدنية خارجية للمحل التجاري ( جام معدني )</t>
  </si>
  <si>
    <t xml:space="preserve">تقديم وتركيب نوافذ حديدية بعرض يتراوح مع قفل بمقبض معدني، و كشف و اطار جانبي باستخدام زوايا حديد أو بروفيلات مناسبة حسب توجيه المهندس المشرف وبحيث لا يزيد وزن المتر المربع من النافذة لايزيد عن 20 كغ ,مع قفل ومفاتيح جيدة و 2 مفصلات (16مم) مع طبقة اساس وبخ  وجهين من  الطلاء الزيتي </t>
  </si>
  <si>
    <t>Supply and installation of iron windows of varying widths with a lock and metal handle, and a side frame using iron angles or suitable profiles as directed by the supervising engineer, ensuring that the weight per square meter of the window does not exceed 20 kg, with a good lock and keys, 2 hinges (16 mm), a primer, and two coats of oil paint.</t>
  </si>
  <si>
    <t xml:space="preserve">Painting a Metal Door </t>
  </si>
  <si>
    <t>دهان باب معدني</t>
  </si>
  <si>
    <t>طلاء الباب الفولاذي والإطار، وصنفرته، ورشه بطبقة واحدة من الطلاء الأساسي وطبقتين من الطلاء الزيتي</t>
  </si>
  <si>
    <t>Paint steel door and frame, sanded, spray painted with 1 layer of prime coat and 2  coats of oil-based paint</t>
  </si>
  <si>
    <t>replace steel door  and windows hinges</t>
  </si>
  <si>
    <t xml:space="preserve">استبدال مفصلات ابواب  ونوافذ حديدية </t>
  </si>
  <si>
    <t>استبدال مفصلات الأبواب والنوافذ الحديدية بكل مايلزم لاكمال العمل</t>
  </si>
  <si>
    <t>Replace hinges for steel doors and windows, with all necessary to complete the work</t>
  </si>
  <si>
    <t>Polycarbonate glazing</t>
  </si>
  <si>
    <t>بولي كربون</t>
  </si>
  <si>
    <t>تقديم وتركيب فيبر بولي كربون سماكة 5 مم للنوافذ و الابواب مع كل  مايلزم لاتمام العمل</t>
  </si>
  <si>
    <t>Supply and install Polycarbonate glass plates plate thickness of 5 mm for doors and window, with all necessary to complete the work</t>
  </si>
  <si>
    <t xml:space="preserve">بلور </t>
  </si>
  <si>
    <t>تقديم وتركيب زجاج سماكة لاتقل عن 5 مم للنوافذ و الابواب مع كل  مايلزم لاتمام العمل</t>
  </si>
  <si>
    <t>Supply and install glass plates plate thickness of 5 mm for doors and window, with all necessary to complete the work</t>
  </si>
  <si>
    <t>تقديم وتركيب زجاج سماكة لاتقل عن10 مم  مع كل  مايلزم لاتمام العمل</t>
  </si>
  <si>
    <t>Supply and install glass plates plate thickness of 10 mm with all necessary to complete the work</t>
  </si>
  <si>
    <t>Aluminum window panel</t>
  </si>
  <si>
    <t>درفة نافذة المينوم</t>
  </si>
  <si>
    <t>تركيب درفه  نافذة الالمنيوم مع زجاج مثبت ومختوم بالمطاط وقفل</t>
  </si>
  <si>
    <t xml:space="preserve"> Install aluminum window panel with glazing fixed by glazing bead and sealed with rubber, and lock.</t>
  </si>
  <si>
    <t>Supply and install painted aluminum door width 6 cm with frame, side jambs, lock, handle with the installation PVC infill panels and middle bars this includes filling the spaces between the wall and the door frame using mortar, silicon. thicknees 1.2mm</t>
  </si>
  <si>
    <t>تقديم وتركيب باب PVC  شاملاً جميع الملحقات. يجب ألا تقل سماكة جميع مقاطع المقاطع الجانبية PVC عن 2 مم. يتم تثبيت الزجاج بحشوات مطاطية غير قابلة للتحلل على كلا الطرفين. يجب تثبيت الإطار جيدًا على الحائط بواسطة البراغي ، وملء الفراغات بين الجدار وإطار الباب باستخدام المونة و السيليكون يشمل السعر تعديل أبعاد الأبواب مسبقه الصنع داخل المنزل لتتناسب مع أبعاد الأبواب الجاهزة والمتاحة في السوق.</t>
  </si>
  <si>
    <t xml:space="preserve">Supply and install  PVC door including all accessories. All PVC profile sections should be with thickness not less than 2 mm. The glass to be fixed with non-degradable rubber gaskets on both ends. The frame should be fixed well on the wall with screws and filling the spaces between the wall and the door frame using Mortar, spraying foam, silicon. The price includes adjusting the dimensions of the doors inside the house to match the dimensions of the readymade doors available on the market. </t>
  </si>
  <si>
    <t>تقديم وتركيب نافذة PVC  باللون البني أو الأبيض بما في ذلك جميع الملحقات. يجب ألا تقل سماكة جميع مقاطع المقاطع الجانبية PVC عن2 مم. يتم تثبيت الزجاج بحشوات مطاطية غير قابلة للتحلل على كلا الطرفين. يجب تثبيت الإطار جيدًا على الحائط بواسطة البراغي ، وملء الفراغات بين الحائط وإطار الباب باستخدام المونة أو السيليكون.</t>
  </si>
  <si>
    <t>Supply and install PVC window  brown or white color including all accessories. All PVC profile sections should be with thickness not less than 2 mm. The glass to be fixed with non-degradable rubber gaskets on both ends. The frame should be fixed well on the wall with screws and filling the spaces between the wall and the door frame using Mortar, silicon.</t>
  </si>
  <si>
    <t>Ventilation opening PVC</t>
  </si>
  <si>
    <t xml:space="preserve">طاقة  تهوية PVC  </t>
  </si>
  <si>
    <t>شريط اضاءة لد</t>
  </si>
  <si>
    <t xml:space="preserve">نقطة ضوئية </t>
  </si>
  <si>
    <t>تقديم وتركيب نقطة إنارة كهربائية. بما في ذلك وصل النقطه بكابل عادي منفرد ومجدول بسمك (2 مم) مصنوع من النحاس مع العناصر الضرورية مثل: شريط لاصق للتمديد المخفي ، قناة بلاستيكية قبل الزريقة ، قطع توزيع إذا لزم الأمر ، شاسيه ، غطاء ، مفتاح ، لمبة 12 وات للمرافق و لمبة 18 وات للغرف مع وصلها لاقرب مصدر كهرباء في المنزل</t>
  </si>
  <si>
    <t>supply and installation of electrical lighting point, including installation of a single and braided regular cable with a thickness of (2 mm) made of copper with the necessary items such as: duct tape for concealed extension, plastic channel before plastering, distribution boxes if needed, chassis, cover, switch, 12 watts bulb for utilities, 18 watts bulb for rooms, and the connection to the nearest power point in the house.</t>
  </si>
  <si>
    <t>Light point with clope</t>
  </si>
  <si>
    <t>نقطة ضوئية مع كلوب</t>
  </si>
  <si>
    <t>تقديم وتركيب مقبس كهربائي للاستخدام االداخلي أوالخارجي ماركة vimar الصين  او ما يعادلها ، 250V ، 10 A  شامل الشاسيه و الغطاء ووصله لاقرب نقطه كهرباء باسلاك 2.5 ملم 2 من النحاس وفقا لجميع القوانين واللوائح المعمول بها وكما وافق عليها مهندس غول</t>
  </si>
  <si>
    <t>Supply and install electrical socket outlet, for internal and external base vimar brand China or equivalent , 250V, 10 A including the chassis and the cover and connecting it to the nearest power source with 2.5 mm copper wires in accordance with all applicable codes and regulations and as approved by the site engineer</t>
  </si>
  <si>
    <t xml:space="preserve"> شفاط تهوية </t>
  </si>
  <si>
    <t>تركيب شفاط للتهوية  للمراحيض / المطبخ وجميع المواد والوصلات اللازمة</t>
  </si>
  <si>
    <t>لوح طاقة شمسية 150 واط</t>
  </si>
  <si>
    <t>تركيب الألواح الشمسية الكهروضوئية ، 150 وات ، 12 فولت بزاوية إمالة 25 درجة مع وسيلة لحماية الألواح</t>
  </si>
  <si>
    <t xml:space="preserve">توفير وتركيب انفرتر فولترونيك اوريجينال باستطاعة 2000 واط أحادي الطور بجميع قواطع الحماية وملحقاتها 12 فولط </t>
  </si>
  <si>
    <t>Providing and installing Inverter Voltronic Original with a capacity of 2000 watts single-phase with all protection circuit breakers and accessories 12 volts</t>
  </si>
  <si>
    <t xml:space="preserve">Provision of Led Outdoor Solar light set </t>
  </si>
  <si>
    <t>تقديم مجموعة اضاءة طاقة شمسية</t>
  </si>
  <si>
    <t>تقديم مجموعة اضاءة طاقة شمسية - بذراعين</t>
  </si>
  <si>
    <t>Provision of Led Outdoor Solar light set - with two arms</t>
  </si>
  <si>
    <t>Colored natural fine sand</t>
  </si>
  <si>
    <t>رمل ناعم طبيعي ملون</t>
  </si>
  <si>
    <t xml:space="preserve">Planting and planting of ornamental plants (roses, flowers)
</t>
  </si>
  <si>
    <t>تقديم وزراعة نباتات زينة (ورد - أزهار )</t>
  </si>
  <si>
    <t xml:space="preserve">تقديم وزراعة نباتات زينة (ورد - أزهار )
•	نباتات زينة تحمل أزهار 
•	نباتات زينة تحمل ورد
•	أن تكون معبأة بأكياس نايلون لون أسود
•	أن لا تكون ذابلة 
•	يتم الأختيار حسب رأي الإشراف </t>
  </si>
  <si>
    <t xml:space="preserve">Providing and planting ornamental plants (roses - flowers)
• Ornamental plants with flowers
• Ornamental plants with roses
• Must be packaged in black nylon bags
• Must not be wilted
• Selection is at the discretion of the supervisor"
</t>
  </si>
  <si>
    <t>Planting and planting of small forest trees (cypress, eucalyptus..)</t>
  </si>
  <si>
    <t>تقديم وزراعة أشجار حراجية صغيرة( سرو - كينا - مظلة)</t>
  </si>
  <si>
    <t>تقديم وزراعة أشجار حراجية صغيرة( سرو - كينا - مظلة)
•	أن لا يقل عمرها عن 2 سنة 
•	أن لا تكون ذابلة 
•	يتم الأختيار حسب رأي الإشراف</t>
  </si>
  <si>
    <t>Providing and planting small forest trees (cypress - eucalyptus )
• Must be at least 2 years old
• Must not be wilted
• Selection is at the discretion of the supervisor"</t>
  </si>
  <si>
    <t>stone cladding for stairs</t>
  </si>
  <si>
    <t>حجر رخامي أدراج</t>
  </si>
  <si>
    <t>توريد وتركيب حجر رخامي مع اللف  للـأدراج سماكة  (3) سم للدرجة القائمة  وسماكة  (3) سم  للنائمةحسب اللزوم  والحجر من النوع القاسي وخالي من العروق الطينية أو التشققات مع كل ما يلزم لإنهاء العمل حسب أصول الصنعة وحسب ما يطلبه مهندس المالك مع كافة الأجور وكل ما يلزم والقياس بالمتر المربع.</t>
  </si>
  <si>
    <t>Supply and installation of stone Marble  cladding for stairs, 3 cm thick for the riser and 3 cm thick for the tread, as required. The stone must be of a hard type, free from clay veins or cracks. This includes everything necessary to complete the work according to best practices and as requested by the supervisor engineer, along with all labor costs and other requirements. Measurements are per square meter.</t>
  </si>
  <si>
    <t xml:space="preserve">Tile Polishing </t>
  </si>
  <si>
    <t>جلي  بلاط</t>
  </si>
  <si>
    <t>تنظيف وتلميع بلاط الارضيات بملاط الاسمنتي ( الروبة ) وكل ما يلزم</t>
  </si>
  <si>
    <t>Cleaning and polishing floor tiles with cement mortar and all needed</t>
  </si>
  <si>
    <t>M.L</t>
  </si>
  <si>
    <t>عتبة حجر للابواب</t>
  </si>
  <si>
    <t>تقديم و تركيب عتبة حجرية من الرخام التركي للابواب الأبعاد حسب الفتحة سمك (3-5) سم   عرض يتناسب مع سماكة الجدار  مع كل مايلزم لاتمام العمل</t>
  </si>
  <si>
    <t>supply and Install Turkish marble threshold for door. Dimensions according to the opening, thickness(3-5 cm) , width confirming with the existing wall thickness with all necessary to complete the work</t>
  </si>
  <si>
    <t xml:space="preserve">Liquid Bitumen </t>
  </si>
  <si>
    <t>الزفت السائل لعزل الأسطح وأساسات الجدران</t>
  </si>
  <si>
    <t>Liquid asphalt for roofs and walls foundations insulation</t>
  </si>
  <si>
    <t>water insulation for rooftop</t>
  </si>
  <si>
    <t xml:space="preserve">طلاء عازل (مائي) لاسطح المنازل </t>
  </si>
  <si>
    <t>تقديم وتركيب مادة عزل مائي على شكل طلاء  (يوافق عليها المهندس المشرف قبل العمل) يجب طلاء السطح بالمادة جيدا  حتى يتم تشبع البيتون بالكامل باستخدام الرول فقط أما للزوايا فيجب دهانها جيداحتى التصوينه ويجب طلاءها بارتفاع  20سم  على الاقل .لذلك فان الكيلوغرام الواحد يغطي مساحة لاتزيد عن 4 م^2 . يكون العمل وفق تعليمات وتوجيهات مهندس غول</t>
  </si>
  <si>
    <t xml:space="preserve">Supply and install vapor insulation material to be applied by painting.  The surface should be painted with the material well until the concrete is fully saturated by the material, using the roller only. As for the corners, it should be painted well and at least 20cm high of the parapets should be painted by the material. Therefore, the one kilogram covers an area of no more than 4 m^2. All work must be in accordance with the instructions and directions of the GOAL Engineer. </t>
  </si>
  <si>
    <t xml:space="preserve">تقديم وتركيب مجلى  من الرخام التركي نوع جيد بسماكة لاتقل 2.5 سم ابعاد الحوض (50*70) سم   مع جميع التوصيلات والقطع اللازمة  للتصريف  </t>
  </si>
  <si>
    <t xml:space="preserve">supply and install Turkish marble sink, marble thickness at least 2.5 cm dimensions 70 x 50 cm with all necessary connections and hardware  </t>
  </si>
  <si>
    <t xml:space="preserve">تقديم وتركيب طاولة مطبخ من الرخام التركي (سماكة لاتقل 2.5 سم ) النوع الجيد مثبت على وقافيات من الحجر  سماكة بين (3-5) سم  </t>
  </si>
  <si>
    <t>Providing and Installing a good quality Turkish marble kitchen counter thickness at least 2.5 cm, installed on marble legs , thickness between (3-5) cm</t>
  </si>
  <si>
    <t>مجموعة مرش يدي للتواليت</t>
  </si>
  <si>
    <t>تقديم وتركيب مجموعه نبريش (خرطوم) في المرحاض مع كل ما يلزم لإتمام العمل</t>
  </si>
  <si>
    <t xml:space="preserve">  Supply and Install a hand spray complete set in the latrine, with all necessary to complete the work </t>
  </si>
  <si>
    <t>توفير وتركيب مواسير PPR لنظام مياه الشرب 0.75  انش  مواسير "M" المستخدمة لهذا النظام يجب أن تكون (PPR) ، بسمك لا يقل عن 3.5 مم ، ضغط 10 بار.  جميع ملحقات الوصلات والنهايات والوصلات المعدنية مع تثبيت المواسير بالاسمنت والحفر</t>
  </si>
  <si>
    <t>supply and install PPR pipes for drinking water system  0.75 inch "M" Pipes used for this system must be (PPR), thickness not less than 3.5mm, pressure 10 bar All accessories of metal joint, ends and connections, with fixing the pipes using cement and trench digging</t>
  </si>
  <si>
    <t>250 L  galvanized steel water tank</t>
  </si>
  <si>
    <t>خزان مياه توتياء (غير قابل للصدأ) سعة 250 لتر</t>
  </si>
  <si>
    <t>تقديم وتركيب خزان مياه  توتياء (غير قابل للصدأ) سماكة لاتقل 1 مم حجم 250 لتر  و كل التوصيلات اللازمة من انابيبPPR  و وصلات و سكر عدد 2 مع تنفيذ ارجل 30 سم وكل ما يلزم لتنفيذ العمل وتوجيهات المهندس غول</t>
  </si>
  <si>
    <t xml:space="preserve">Providing and installing (250-liter,  thickness not less than 1 mm) water tank and all needed PPR connections, fittings, valves (number 2), with the implementation of 30 cm legs and all that is needed to carry out the work according to the GOAL Engineer instructions </t>
  </si>
  <si>
    <t>supply and install a tank of thickness 1.2 mm type of galvanized and size of 2000 liters with lockable  a top opening 50 * 50 cm and the dimensions of the tank 1 * 1 * 1 m with the and brass valve 1/2-inch number 2 and the accessories to the taps Working with 30 cm legs and inner reinforcement horizontal corners of the galvanized and galvanized as directed by GOAL Engineer</t>
  </si>
  <si>
    <t>فواشة لخزان مياه</t>
  </si>
  <si>
    <t>تركيب فواشة جديدة لخزانات المياه مع كل ما يلزم لاتمام العمل</t>
  </si>
  <si>
    <t xml:space="preserve">مزراب لتصريف مياه السطح </t>
  </si>
  <si>
    <t>تقديم وتركيب مزراب نازل مطري قسطل  pvcقطر 2 انش نوع اول لتصريف مياه المطر مع كل ما يلزم من اكواع ووصلات مع التثبيت على الجدران وحسب توجيهات مهندس غول</t>
  </si>
  <si>
    <t>supply and install pvc pipe2 inch for rainwater drainage gutter with all the necessary elbows and connection and fixing to the wall according to the directions of GOAL Engineer</t>
  </si>
  <si>
    <t>وصلة مرحاض نوع S</t>
  </si>
  <si>
    <t>توفير وتركيب وصله مرحاض (نوع S) مع التوصيلات</t>
  </si>
  <si>
    <t xml:space="preserve">Repair of  Fence </t>
  </si>
  <si>
    <t>صيانة جدار السياج الشبكي المعدني</t>
  </si>
  <si>
    <t>Maintenance of metal mesh fence wall</t>
  </si>
  <si>
    <t xml:space="preserve"> Fence </t>
  </si>
  <si>
    <t>توفير وتركيب سياج معدني مع كل ما يلزم (- أعمدة- شبكة معدنية - كابلات معدنية ...)</t>
  </si>
  <si>
    <t>Provide and set up a metal fence wall with all necessary (  column - metal mesh - metal cables ...)</t>
  </si>
  <si>
    <t>Children's play equipment</t>
  </si>
  <si>
    <t>مجموعة ألعاب أطفال</t>
  </si>
  <si>
    <t>مجموعة ألعاب أطفال عبارة عن زحاليق عدد 1 و مراجيح عدد 2 
تتحمل الأوزان الثقيلة: 
 تتكون من هيكل معدني متين ومقاوم للصدأ
مع قطع من البلاستيك آمن ومقوّى مناسب للأطفال
مع طلاء مقاوم للعوامل الجوية و المراجيح تدعم وزن يصل إلى 80 كجم لكل مقعد.
مقاومة للعوامل الجوية: مواد مطلية ومحمية من الصدأ والحرارة.
و سلاسل المراجيح مغطاة بالربل لتجنب الحرارة ومنع الصدأ.
سماكة المواسير: 3 انش 
ارتفاع المراجيح: 2.2 متر
سماكة الحديد: 1.2 ملم 
عرض القواعد: 80 سم 
تحمّل الوزن: حتى 80 كجم لكل مقعد.
الأبعاد:
الطول: 5.1 متر
العرض: 3.1 متر
الارتفاع: 2.8 متر</t>
  </si>
  <si>
    <t>Children's Play Set: 1 Slide and 2 Swings
Heavy-Duty Capacity:
Maintains a durable, rust-resistant metal frame
With safe, reinforced plastic parts suitable for children
Features a weather-resistant coating, and the swings support a weight of up to 80 kg per seat.
Weather Resistant: Painted and protected materials against rust and heat.
The swing chains are covered with rubber to prevent heat and rust.
Pipe Thickness: 3 inches
Swing Height: 2.2 meters
Iron Thickness: 1.2 mm
Base Width: 80 cm
Weight Capacity: Up to 80 kg per seat.
Dimensions:
Length: 5.1 meters
Width: 3.1 meters
Height: 2.8 meters</t>
  </si>
  <si>
    <t>Garden chairs</t>
  </si>
  <si>
    <t xml:space="preserve">كراسي حديقة </t>
  </si>
  <si>
    <t xml:space="preserve">كراسي حديقة يتسع لثلاث اشخاص 
الهيكل من الحديد 5سم*5سم سماكة 2مم 
الابعاد 140*50سم
ارتفاع المسند50سم
ارتفاع الارجل 50سم
يثبت على المقعد والمسند ألواح خشبية من الزان بعرض5سم وسماكة 3سم 
التثبيت بالأرض
اللون يحدده الاشراف </t>
  </si>
  <si>
    <t>Garden chairs for three people.
Frame iron frame (5cm x 5mm).
Dimensions: 140 x 50 cm.
Backrest height: 50 cm.
Legging height: 50 cm.
Beech wood planks (5cm wide, 3cm thick) are attached to the seat and backrest.
Ground installation.
Color to be determined by supervisor.</t>
  </si>
  <si>
    <t xml:space="preserve">
Metal container
</t>
  </si>
  <si>
    <t>حاوية معدنية</t>
  </si>
  <si>
    <t>حاوية معدنية
•	الشكل جذع هرم
•	حامل الحاوية من بروفيل الحديد 3*3 سم سماكة 2مم
•	هيكل الحاوية من الصاج سماكة 2مم 
•	القاعدة السفلية 25*25 سم
•	القاعدة العلوية 40*40 سم 
•	الارتفاع 70 سم 
•	متمفصلة من الوسط 
•	مثبتة بالأرض 
•	بعد القاعدة السفلية عن الأرض 30سم 
•	غطاء الحاوية متمفصل ومن الصاج سماكة 2مم</t>
  </si>
  <si>
    <t>Metal container.
• Pyramid-shaped trunk.
• Container support made of 3 x 3 cm, 2mm thick iron profile.
• Container frame made of 2mm thick sheet metal.
• Bottom base: 25 x 25 cm.
• Top base: 40 x 40 cm.
• Height: 70 cm.
• Hinged in the middle.
• Ground-mounted.
• Distance from the bottom base: 30 cm.
• Hinged lid made of 2mm thick sheet metal.</t>
  </si>
  <si>
    <t>قضبان حماية حديدية</t>
  </si>
  <si>
    <t>تقديم و تركيب شبك من مبسطات حديد ( مع غربول ناعم وخشن) لنافذة مع التبيتث وكل ما يلزم لاتمام العمل</t>
  </si>
  <si>
    <t>latch lock</t>
  </si>
  <si>
    <t>قفل دقر(مزق)</t>
  </si>
  <si>
    <t>تقديم و تركيب قفل من نوع دقر</t>
  </si>
  <si>
    <t>Supply and Install a door latch lock</t>
  </si>
  <si>
    <t>رمبة معدنية</t>
  </si>
  <si>
    <t>تقديم و تركيب رمبة للمعاقين بميل لا يزيد عن 10% مع الدهان المطلوب للحديد</t>
  </si>
  <si>
    <t>Supply and Install ramp for disabled, Slope not more than 10% with required paint</t>
  </si>
  <si>
    <t>Sandwich panel for walls (5 cm)</t>
  </si>
  <si>
    <t>ساندويش بانل للجدران بسماكة 5 سم</t>
  </si>
  <si>
    <t>تقديم وتركيب الواح من الساندوتش بانل سماكة 5سم بلون أبيض غامق لتغطية الجدران مع الملحقات والسيليكون والبراغي المطلوبة</t>
  </si>
  <si>
    <t>Providing and installing 5cm thickness sandwich panels in white red color for covering the walls with the required accessories, silicone and screws</t>
  </si>
  <si>
    <t>Metal profile (Sandwich panel support structure)</t>
  </si>
  <si>
    <t>بروفيل معدني ( هيكل حامل للصندويش بانل )</t>
  </si>
  <si>
    <t>تقديم وتركيب اعمال حدادة ولحام متنوعة من اجل انشاء الهيكل المعدني لبلوكة سكنية مؤلفة من وحدتين سكنيتين وفق المخططات المرفقة و تتضمن الاعمال تقديم وتركيب ولحام العناصر التالية  : 
1-	الاعمدة الرئيسية : اعمدة معدنية من البروفيل المعدني 80*80*2 مم 
2-	صفيحة معدنية لقاعدة عمود سماكة 5 مم وبابعاد 25*25 سم 
3-	الجوائز الرئيسية : بروفيل معدني بمقطع 80*40*2 مم 
4-	الجوائز الثانوية للسقف : بروفيل معدني عبارة عن قضبان مربعة من البروفيل المعدني 40*20*2مم
5-	العوارض الثانوية للجدران : بروفيل معدني عبارة عن قضبان مربعة من البروفيل المعدني 40*20*2مم
تتضمن الاعمال دهان المقاطع المعدنية بطبقتين من الدهان ( طبقة اساس وطبقة زيتية نهائية )</t>
  </si>
  <si>
    <t>Providing and installing blacksmithing and welding works in order to construct the metal structure of a residential block consisting of two residential units according to the attached plans. The works include Supply, installation and welding:
1- Main columns: metal columns of metal profile 80 * 80 * 2mm
2- A metal plate for a column base thickness of 5 mm and dimensions of 25 * 25 cm
3- The main beams: a metal profile with a cross section of 80 * 40 * 2 mm
4- The secondary beams for the roof: a metal profile consisting of square bars of metal profile 40 * 20 * 2 mm
5- The secondary beams of the walls: a metal profile consisting of square bars of a metal profile 40 * 20 * 2 mm, The works include painting the metal sections with two layers of paint (a base layer and a final oil layer).</t>
  </si>
  <si>
    <t>Tarpaulin for roofs</t>
  </si>
  <si>
    <t>شادر للأسقف</t>
  </si>
  <si>
    <t>توفير وتركيب شادر  للأسقف</t>
  </si>
  <si>
    <t>Provide and installing of tarpaulin for roofs</t>
  </si>
  <si>
    <t>قاعدة خزان مياه</t>
  </si>
  <si>
    <t>تقديم وتركيب قاعدة معدنية مرتفعة لتثبيت خزان المياه باستخدام أنابيب معدنية بسماكة 4*4سم وزوايا 3*3 بسمك4 مم مع رش طلاء بطبقة واحدة من الاساس وطبقتين من الطلاء الزيتي</t>
  </si>
  <si>
    <t>Supply and install elevated metal base for fixing water tank on using metal tubes profile (4x4) cm and angles 3x3 cm thickness of 4mm with base spray painted with 1 layer of prime coat and 2 coats of oil-based paint</t>
  </si>
  <si>
    <t>Cement plastering for brick walls</t>
  </si>
  <si>
    <t xml:space="preserve">زريقة اسمنتية لجدران بلوك </t>
  </si>
  <si>
    <t>زريقة  اسمنتيه (أقصى سمك 25 مم )في طبقتين (خشن  ,ناعم) باستخدام اسمنت عيار 400كغ/م3 و نحاته خشنه للوجه الأول و ناعمه للوجه الثاني مع الرش بالماء يجب ان يكون السطح النهائي جاهزا للدهان حسب توجيهات مهندس غول</t>
  </si>
  <si>
    <t xml:space="preserve">Cement plastering (max thickness 25 mm) in two coats (coarse, fine) with using cement caliber is 400 kg/m³ coarse aggregate in the first layer and fine in the second with spraying with water, finish surface should be ready for painting according to the directive of GOAL Engineer. </t>
  </si>
  <si>
    <t>Cement plastering for brick walls one layer</t>
  </si>
  <si>
    <t>زريقة اسمنتية لجدران بلوك طبقة واحدة</t>
  </si>
  <si>
    <t>زريقة  اسمنتيه (أقصى سمك 25 مم )طبقة واحدة (خشنة او ناعمة ) باستخدام اسمنت عيار 400كغ/م3  مع الرش بالماء يجب ان يكون السطح النهائي مستويا حسب توجيهات مهندس غول</t>
  </si>
  <si>
    <t xml:space="preserve">Cement plastering (max thickness 25 mm) in one coats (coarse or fine) with using cement caliber is 400 kg/m³ with spraying with water, finish surface should be ready for painting according to the directive of GOAL Engineer. </t>
  </si>
  <si>
    <t>Cement plastering for stone walls</t>
  </si>
  <si>
    <t>زريقة اسمنتية لجدران حجر</t>
  </si>
  <si>
    <t>زريقة  اسمنتيه سماكة تتراوح بين (25-80ملم)في طبقتين (خشن  ,ناعم) باستخدام اسمنت عيار 400كغ/م3 و نحاته خشنه للوجه الأول و ناعمه للوجه الثاني مع الرش بالماء يجب ان يكون السطح النهائي جاهزا للدهان حسب توجيهات مهندس غول</t>
  </si>
  <si>
    <t xml:space="preserve">Cement plastering ( thickness 25-80 mm) in in two coats (coarse, fine) with using cement caliber is 400 kg/m³ coarse aggregate in the first layer and fine in the second with spraying with water, finish surface should be ready for painting according to the directive of GOAL Engineer. . </t>
  </si>
  <si>
    <t>Cement plastering for stone walls one layer</t>
  </si>
  <si>
    <t xml:space="preserve">زريقة اسمنتية لجدران حجر طبقة واحدة </t>
  </si>
  <si>
    <t>زريقة  اسمنتيه سماكة تتراوح بين (25-80ملم) طبقة واحدة (خشن او ناعم) باستخدام اسمنت عيار 400كغ/م3 و نحاته مع الرش بالماء يجب ان يكون السطح النهائي مستويا حسب توجيهات مهندس غول</t>
  </si>
  <si>
    <t xml:space="preserve">Cement plastering (thickness 25-80 mm) in one coats (coarse or fine) with using cement caliber is 400 kg/m³ with spraying with water, finish surface should be ready for painting according to the directive of GOAL Engineer. </t>
  </si>
  <si>
    <t xml:space="preserve">Acrylic paint
</t>
  </si>
  <si>
    <t>دهان اكرليك</t>
  </si>
  <si>
    <t>دهان اكرليك للحوائط ويشمل ذلك الأعمال التمهيدية للجدار (إزالة الطلاء القديم بالفرشاة الحف و المعجنه) ثم طبقتين من الدهانات عند حساب كمية الدهانات يتم حساب جميع الجدران والاسطح مخصوم منها  كافة الفتحات  مع احتساب أي إضافات للحواف وغيرها</t>
  </si>
  <si>
    <t xml:space="preserve">Acrylic paint for walls, this includes prep work for the wall (Remove the damaged old paint by brush, sanding and applying putty) then two coats of paint. When calculating the quantity of the paints, all the walls and surfaces are calculated excluding openings and counting any additions of edges and others.    </t>
  </si>
  <si>
    <t>Oil-based mural painting</t>
  </si>
  <si>
    <t>تنفيذ رسومات جدارية بالدهان الزياتي</t>
  </si>
  <si>
    <t>طلاء زيتي للجدران، ويشمل ذلك تحضير الجدار (إزالة الطلاء القديم التالف بالفرشاة، والصنفرة، ووضع المعجون)، ثم طبقتين من الطلاء، والطبقة النهائية من رسم الجدارية الزيتي. عند حساب كمية الدهانات، تُحسب جميع الجدران والأسطح باستثناء الفتحات، مع احتساب أي إضافات للحواف وغيرها.</t>
  </si>
  <si>
    <t xml:space="preserve">Oil-based paint for walls, this includes prep work for the wall (Remove the damaged old paint by brush, sanding and applying putty) then two coats of paint and final coat of Oil-based mural drawing. When calculating the quantity of the paints, all the walls and surfaces are calculated excluding openings and counting any additions of edges and others. </t>
  </si>
  <si>
    <t>whiteboard for classrooms</t>
  </si>
  <si>
    <t xml:space="preserve">ألواح للغرف الصفية </t>
  </si>
  <si>
    <t xml:space="preserve">تقديم و تركيب ألواح كتابية كاملة من الفيبر للغرف الصفية </t>
  </si>
  <si>
    <t>Supply and installation of complete fiberglass whiteboards for classrooms</t>
  </si>
  <si>
    <t xml:space="preserve">Filling Gaps Between Windows/Doors and Walls </t>
  </si>
  <si>
    <t xml:space="preserve">املاء التشققات بین النوافذ والابواب  </t>
  </si>
  <si>
    <t>املأ جميع الفراغات بين (الباب أو النافذة) و(الحائط) بالملاط وكل ما يلزم</t>
  </si>
  <si>
    <t>Fill all spaces between (door or window) and (wall) with mortar and all necessary</t>
  </si>
  <si>
    <t>lumpsum</t>
  </si>
  <si>
    <t>Treating and filling cracks and holes in walls or between doors and walls</t>
  </si>
  <si>
    <t xml:space="preserve">معالجة وملئ الشقوق والثقوب في الجدران او بين الابواب والجدران </t>
  </si>
  <si>
    <t>معالجة وملئ الشقوق والفتحات ضمن الجدران او بين الابواب والنوافذ والجدران بالمواد  المناسبة ( مونة اسمنتية + سيلكون -معجون )</t>
  </si>
  <si>
    <t>Cement plastering with Polybond</t>
  </si>
  <si>
    <t>زريقة مع مادة البولي بونت</t>
  </si>
  <si>
    <t xml:space="preserve">Cement plastering 400 kg/m3 with adding Polybond 1:50 kg ratio, with cleaning steel rebars before the application </t>
  </si>
  <si>
    <t>Chimneies maintenance</t>
  </si>
  <si>
    <t xml:space="preserve">صيانة المداخن </t>
  </si>
  <si>
    <t>صيانة المداخن من الداخل تتضمن تعزيل وتسليك القساطل</t>
  </si>
  <si>
    <t>Internal chimney maintenance includes cleaning and unclogging pipes.</t>
  </si>
  <si>
    <t>جدران من البلوك 15سم</t>
  </si>
  <si>
    <t>جدران من البلوك 20سم</t>
  </si>
  <si>
    <t>جدران حجر</t>
  </si>
  <si>
    <t>العن</t>
  </si>
  <si>
    <t>description (EN)</t>
  </si>
  <si>
    <t>الواحدة</t>
  </si>
  <si>
    <t xml:space="preserve"> Constructional Works  الأعمال الإشائة</t>
  </si>
  <si>
    <t>حفات صخة</t>
  </si>
  <si>
    <t>Excavation (rock) down to the level of columns and walls' foundation,</t>
  </si>
  <si>
    <t>حفات (الصخور) وصولا إ مستوى أساسات الأعمدة والجدران</t>
  </si>
  <si>
    <t>m³</t>
  </si>
  <si>
    <t>حفات ترابة</t>
  </si>
  <si>
    <t xml:space="preserve">Excavation (different soil types) down to the level of columns and walls' </t>
  </si>
  <si>
    <r>
      <t>حفات ترابة وح</t>
    </r>
    <r>
      <rPr>
        <vertAlign val="subscript"/>
        <sz val="12"/>
        <color rgb="FF000000"/>
        <rFont val="Calibri"/>
        <family val="2"/>
      </rPr>
      <t xml:space="preserve"> </t>
    </r>
    <r>
      <rPr>
        <sz val="8"/>
        <color rgb="FF000000"/>
        <rFont val="Calibri"/>
        <family val="2"/>
      </rPr>
      <t xml:space="preserve"> الوصول إ مستوى أساسات الأعمدة والجدران .</t>
    </r>
  </si>
  <si>
    <t>foundation</t>
  </si>
  <si>
    <t>ردمات</t>
  </si>
  <si>
    <t xml:space="preserve">Backfill the open pits and trenches using materials approved by the supervisor </t>
  </si>
  <si>
    <r>
      <t>ردم الحفر والخنادق المفتوحة استخدام المواد المعتمدة من قل المهندس الم</t>
    </r>
    <r>
      <rPr>
        <vertAlign val="subscript"/>
        <sz val="12"/>
        <color rgb="FF000000"/>
        <rFont val="Calibri"/>
        <family val="2"/>
      </rPr>
      <t xml:space="preserve"> </t>
    </r>
    <r>
      <rPr>
        <sz val="8"/>
        <color rgb="FF000000"/>
        <rFont val="Calibri"/>
        <family val="2"/>
      </rPr>
      <t xml:space="preserve">ف (مواد الردم: </t>
    </r>
  </si>
  <si>
    <t xml:space="preserve">engineer (backfilling materials: either </t>
  </si>
  <si>
    <t xml:space="preserve">إما من نفس الموقع ، مواد محفورة معتمدة أو </t>
  </si>
  <si>
    <t>from the same site, approved excavated materials or by using gravels)</t>
  </si>
  <si>
    <t>استخدام الح)</t>
  </si>
  <si>
    <t xml:space="preserve">Demolition of Damaged and Cracked Walls </t>
  </si>
  <si>
    <t>هدم الجدران التالفة والمشققة</t>
  </si>
  <si>
    <t>Demolishing of damaged and cracked walls, work shall be done manually or using machinery as available and appropriate for each site.</t>
  </si>
  <si>
    <t xml:space="preserve">هدم الجدران التالفة والمشققة ، وتم العمل </t>
  </si>
  <si>
    <t>دوي أو استخدام الآلات المتاحة والمناسة لل موقع. .</t>
  </si>
  <si>
    <t xml:space="preserve">Removal of Excavation Spoil and Debris </t>
  </si>
  <si>
    <t>ترحل نواتج الحفر والانقاض</t>
  </si>
  <si>
    <t xml:space="preserve">Removal and transport of excavated materials or rubbles to approved </t>
  </si>
  <si>
    <t>زالة ونقل المواد المحفورة أو الأنقاض إ المكات لمعتمدة حث لا سب أي  ر للأرض الطبعة أو الزراعة.</t>
  </si>
  <si>
    <t>dumpsites, so it does not cause any damage to human or agricultural land.</t>
  </si>
  <si>
    <t xml:space="preserve"> Plain Concrete  250 kg/m³</t>
  </si>
  <si>
    <t>بتون ارضات عار 250كغ/م3</t>
  </si>
  <si>
    <t xml:space="preserve">Provide and pouring concrete of 250 kg/m³ cement grade to cover cracks or </t>
  </si>
  <si>
    <t>تقدم وصب بتون ارضات عار 250 كغ.م3 للأرضات وتغطة الشقوق</t>
  </si>
  <si>
    <t>cover flooring</t>
  </si>
  <si>
    <t xml:space="preserve">Cyclopean (Immersed </t>
  </si>
  <si>
    <t>بتون مغموس 250 كغ / م3</t>
  </si>
  <si>
    <t xml:space="preserve">Provide and pouring cyclopean concrete of 250 kg/m³ cement grade to construct </t>
  </si>
  <si>
    <t>تقدم وصب بتون مغموس عار 250 كغ.م3 للعنا الاشائة</t>
  </si>
  <si>
    <t>Stone) Concrete 250 kg/m³</t>
  </si>
  <si>
    <t>elements</t>
  </si>
  <si>
    <t xml:space="preserve">Reinforced concrete of </t>
  </si>
  <si>
    <t xml:space="preserve">بتون مسلح 350 كغ أسمنت </t>
  </si>
  <si>
    <t xml:space="preserve">Provide and pouring reinforced concrete of 350 kg/m³ cement grade </t>
  </si>
  <si>
    <t xml:space="preserve">تقدم وصب بتون مسلح عار 350 كغ / م 3  و </t>
  </si>
  <si>
    <t>350 kg cement/m³, 60 kg steel rebar/m³</t>
  </si>
  <si>
    <t>/ م 3 ، 60 كغ حدد سليح / م 3</t>
  </si>
  <si>
    <t xml:space="preserve">and 60 kg steel rebar/m³ to according to the instructions of supervisor </t>
  </si>
  <si>
    <r>
      <t>60 كغ من حدد السليح / م 3 حسب تعلمات المهندس الم</t>
    </r>
    <r>
      <rPr>
        <vertAlign val="subscript"/>
        <sz val="12"/>
        <color rgb="FF000000"/>
        <rFont val="Calibri"/>
        <family val="2"/>
      </rPr>
      <t xml:space="preserve"> </t>
    </r>
    <r>
      <rPr>
        <sz val="8"/>
        <color rgb="FF000000"/>
        <rFont val="Calibri"/>
        <family val="2"/>
      </rPr>
      <t>ف.</t>
    </r>
  </si>
  <si>
    <t>engineer</t>
  </si>
  <si>
    <t xml:space="preserve">تقدم وصب بتون مسلح عار 350 كغ / م 3 و </t>
  </si>
  <si>
    <t>350 kg cement/m³, 70 kg steel rebar/m³</t>
  </si>
  <si>
    <t>/ م 3 ، 70 كغ حدد سليح / م 3</t>
  </si>
  <si>
    <r>
      <t>70 كغ من حدد السليح / م 3 حسب تعلمات المهندس الم</t>
    </r>
    <r>
      <rPr>
        <vertAlign val="subscript"/>
        <sz val="12"/>
        <color rgb="FF000000"/>
        <rFont val="Calibri"/>
        <family val="2"/>
      </rPr>
      <t xml:space="preserve"> </t>
    </r>
    <r>
      <rPr>
        <sz val="8"/>
        <color rgb="FF000000"/>
        <rFont val="Calibri"/>
        <family val="2"/>
      </rPr>
      <t>ف.</t>
    </r>
  </si>
  <si>
    <t>and 70 kg steel rebar/m³ according to the instructions of supervisor engineer.</t>
  </si>
  <si>
    <t xml:space="preserve"> إشاء منحدر   بتو  (رمة بتونة) .</t>
  </si>
  <si>
    <t>Construction of a concrete ramp with a maximum slope 1:10 and a minimum width of 90 cm of 250 kg/m³ cement grade..</t>
  </si>
  <si>
    <t xml:space="preserve">إشاء منحدر بتو  حد أق انحدار 1:01 </t>
  </si>
  <si>
    <t>وعرض90 سم عار أسمنت 250 كغ/م3.</t>
  </si>
  <si>
    <t xml:space="preserve">20 cm block </t>
  </si>
  <si>
    <t xml:space="preserve"> لوك 20 سم</t>
  </si>
  <si>
    <t xml:space="preserve">Supply and install hollow bricks </t>
  </si>
  <si>
    <t xml:space="preserve">ورد وت ركب الطوب المف غ 40( * 02 * 20 سم) </t>
  </si>
  <si>
    <t xml:space="preserve">(40*20*20 cm) with 250 kg/m³ density for completing internal and external </t>
  </si>
  <si>
    <t xml:space="preserve">كثافة 250 كغ / م 3 لتمل الجدران الداخلة والخارجة  وجميع أعمال الشطب ذات الصلة </t>
  </si>
  <si>
    <t xml:space="preserve">walls and filling open holes and all </t>
  </si>
  <si>
    <r>
      <t>ًوفقا لتعلمات المهندس الم</t>
    </r>
    <r>
      <rPr>
        <vertAlign val="subscript"/>
        <sz val="12"/>
        <color rgb="FF000000"/>
        <rFont val="Calibri"/>
        <family val="2"/>
      </rPr>
      <t xml:space="preserve"> </t>
    </r>
    <r>
      <rPr>
        <sz val="8"/>
        <color rgb="FF000000"/>
        <rFont val="Calibri"/>
        <family val="2"/>
      </rPr>
      <t>ف.</t>
    </r>
  </si>
  <si>
    <t>related finishing works according to the instruction of the supervisor engineer.</t>
  </si>
  <si>
    <t xml:space="preserve">15 cm block </t>
  </si>
  <si>
    <t xml:space="preserve"> لوك 15 سم</t>
  </si>
  <si>
    <t xml:space="preserve">ورد وت ركب الطوب المف غ 40( * 02 * 15 سم) </t>
  </si>
  <si>
    <t xml:space="preserve">(40*20*15 cm) with 250 kg/m³ density for completing internal and external </t>
  </si>
  <si>
    <t xml:space="preserve">كثافة 250 كغ / م 3 لتمل الجدران الداخلة والخارجة وسد الفتحات المفتوحةأعمال </t>
  </si>
  <si>
    <t xml:space="preserve">walls and filling open holes. and all </t>
  </si>
  <si>
    <t xml:space="preserve">الشطب ذات الصلة وفقا لتعلمات المهندس </t>
  </si>
  <si>
    <t>ً</t>
  </si>
  <si>
    <r>
      <t>الم</t>
    </r>
    <r>
      <rPr>
        <vertAlign val="subscript"/>
        <sz val="12"/>
        <color rgb="FF000000"/>
        <rFont val="Calibri"/>
        <family val="2"/>
      </rPr>
      <t xml:space="preserve"> </t>
    </r>
    <r>
      <rPr>
        <sz val="8"/>
        <color rgb="FF000000"/>
        <rFont val="Calibri"/>
        <family val="2"/>
      </rPr>
      <t>ف</t>
    </r>
  </si>
  <si>
    <t xml:space="preserve">10 cm block </t>
  </si>
  <si>
    <t xml:space="preserve"> لوك 10 سم</t>
  </si>
  <si>
    <t xml:space="preserve">ورد وت ركب الطوب المف غ 40( * 02 * 10 سم) </t>
  </si>
  <si>
    <t xml:space="preserve">(40*20*10 cm) with 250 kg/m³ density for completing internal and external </t>
  </si>
  <si>
    <t xml:space="preserve">كثافة 250 كغ / م 3 لتمل الجدران الداخلة والخارجة وسد الفتحات المفتوحة وأعمال </t>
  </si>
  <si>
    <t>walls and filling open holes. all related finishing works according to the instruction of the supervisor engineer.</t>
  </si>
  <si>
    <t>تقدیم وبناء حجر صخري</t>
  </si>
  <si>
    <t xml:space="preserve">Provide and install hand fixed normal rock for completing walls tand all </t>
  </si>
  <si>
    <t xml:space="preserve">توف  وت ركب صخور عادة مثتة دوًا لاستمال </t>
  </si>
  <si>
    <t xml:space="preserve">لجدران ، وجميع أعمال الشطب ذات الصلة وفقا </t>
  </si>
  <si>
    <t>لتعلمات مهندس الهدف .</t>
  </si>
  <si>
    <t>Stone frame for window or door</t>
  </si>
  <si>
    <t>ش  حجري للأبواب والنوافذ</t>
  </si>
  <si>
    <t>Provide and install stone frame for doors and windows</t>
  </si>
  <si>
    <t>توف  وت ركب إطار حجري للأبواب والنوافذ</t>
  </si>
  <si>
    <t>زرقة اسمنة</t>
  </si>
  <si>
    <t xml:space="preserve">Cement plastering (max thickness 25 mm) with using cement 250 kg/m³ , </t>
  </si>
  <si>
    <t xml:space="preserve">زرقة اسمنة سماة عظ 25 مم استخدام </t>
  </si>
  <si>
    <t xml:space="preserve">finish surface should be ready for </t>
  </si>
  <si>
    <t xml:space="preserve">عار الأسمنت 250 كغ / م 3 جب أن كون سطح </t>
  </si>
  <si>
    <t>painting according to the instructions of supervisor engineer.</t>
  </si>
  <si>
    <t xml:space="preserve">الإنهاء جاهزا للدهان حسب تعلمات المهندس </t>
  </si>
  <si>
    <t>Cement plastering ( one layer )</t>
  </si>
  <si>
    <t>زریقة اسمنتیة وجھ واحد ( خشنة أو ناعمة)</t>
  </si>
  <si>
    <t xml:space="preserve">Cement plastering (max thickness 20 mm) in one coats (coarse or soft) with </t>
  </si>
  <si>
    <t xml:space="preserve">زرقة اسمنة (أق سمك 20 مم) وجه واحد </t>
  </si>
  <si>
    <t>using cement  250 kg/m³ in 2layers , finish surface according to the instructions of supervisor engineer.</t>
  </si>
  <si>
    <t xml:space="preserve">(خشن أو ناعم) استخدام عار الأسمنت 250 كغ </t>
  </si>
  <si>
    <r>
      <t>/ م 3 ينفذ ع طقت</t>
    </r>
    <r>
      <rPr>
        <vertAlign val="subscript"/>
        <sz val="12"/>
        <color rgb="FF000000"/>
        <rFont val="Calibri"/>
        <family val="2"/>
      </rPr>
      <t xml:space="preserve"> </t>
    </r>
    <r>
      <rPr>
        <sz val="8"/>
        <color rgb="FF000000"/>
        <rFont val="Calibri"/>
        <family val="2"/>
      </rPr>
      <t xml:space="preserve"> ، جب أن كون سطح الإنهاء حسب تعلمات المهندس الم</t>
    </r>
    <r>
      <rPr>
        <vertAlign val="subscript"/>
        <sz val="12"/>
        <color rgb="FF000000"/>
        <rFont val="Calibri"/>
        <family val="2"/>
      </rPr>
      <t xml:space="preserve"> </t>
    </r>
    <r>
      <rPr>
        <sz val="8"/>
        <color rgb="FF000000"/>
        <rFont val="Calibri"/>
        <family val="2"/>
      </rPr>
      <t>ف</t>
    </r>
  </si>
  <si>
    <t xml:space="preserve">Crack Filling </t>
  </si>
  <si>
    <t>املاء الشققات</t>
  </si>
  <si>
    <t xml:space="preserve">Fixing cracks in walls with cement mortar of 400 kg/m3 with the addition </t>
  </si>
  <si>
    <t xml:space="preserve">عارمعالجة  ال400 كغ/شققاتم 3   مع الجدرانإضافة  شك المونة معد الأسمنة </t>
  </si>
  <si>
    <t>of metal or plastic mesh according to the instructions of the supervisor engineer.</t>
  </si>
  <si>
    <t xml:space="preserve">لاس  أو </t>
  </si>
  <si>
    <r>
      <t xml:space="preserve"> حسب تعلمات المهندس الم</t>
    </r>
    <r>
      <rPr>
        <vertAlign val="subscript"/>
        <sz val="12"/>
        <color rgb="FF000000"/>
        <rFont val="Calibri"/>
        <family val="2"/>
      </rPr>
      <t xml:space="preserve"> </t>
    </r>
    <r>
      <rPr>
        <sz val="8"/>
        <color rgb="FF000000"/>
        <rFont val="Calibri"/>
        <family val="2"/>
      </rPr>
      <t>ف.</t>
    </r>
  </si>
  <si>
    <t xml:space="preserve">Filling Gaps Between </t>
  </si>
  <si>
    <r>
      <t>ملاء الفراغات ب</t>
    </r>
    <r>
      <rPr>
        <vertAlign val="subscript"/>
        <sz val="12"/>
        <color rgb="FF000000"/>
        <rFont val="Calibri"/>
        <family val="2"/>
      </rPr>
      <t xml:space="preserve"> </t>
    </r>
    <r>
      <rPr>
        <sz val="8"/>
        <color rgb="FF000000"/>
        <rFont val="Calibri"/>
        <family val="2"/>
      </rPr>
      <t xml:space="preserve"> الابواب والنوافذ مونة اسمنة عار 400كغ/م3</t>
    </r>
  </si>
  <si>
    <t xml:space="preserve">Windows/Doors and Walls </t>
  </si>
  <si>
    <t xml:space="preserve">Close a hole in the wall </t>
  </si>
  <si>
    <t xml:space="preserve">إغلاق فتحات بأبعاد 03 – 05 سم بالجدران  </t>
  </si>
  <si>
    <t xml:space="preserve">Close hole in wall width (30-50cm) and height (30-50cm), with cement mortar </t>
  </si>
  <si>
    <t xml:space="preserve">اغلاق فتحات عرض الحائط 50-30( سم) وارتفاع </t>
  </si>
  <si>
    <t>(30-50 cm)</t>
  </si>
  <si>
    <t>1:3 mix with all necessary</t>
  </si>
  <si>
    <r>
      <t>50 -30( سم) ، ملاط اسمن</t>
    </r>
    <r>
      <rPr>
        <vertAlign val="subscript"/>
        <sz val="12"/>
        <color rgb="FF000000"/>
        <rFont val="Calibri"/>
        <family val="2"/>
      </rPr>
      <t xml:space="preserve"> </t>
    </r>
    <r>
      <rPr>
        <vertAlign val="superscript"/>
        <sz val="12"/>
        <color rgb="FF000000"/>
        <rFont val="Calibri"/>
        <family val="2"/>
      </rPr>
      <t xml:space="preserve"> </t>
    </r>
    <r>
      <rPr>
        <sz val="8"/>
        <color rgb="FF000000"/>
        <rFont val="Calibri"/>
        <family val="2"/>
      </rPr>
      <t xml:space="preserve"> 1: 3 خلط مع ل </t>
    </r>
  </si>
  <si>
    <t>ما لزم</t>
  </si>
  <si>
    <t xml:space="preserve">إغلاق فتحات بأبعاد 05 – 001 سم بالجدران  </t>
  </si>
  <si>
    <r>
      <t>اغلاق فتحات عرض الحائط 100-50( سم) وارتفاع 100 -50( سم) ملاط أسمن</t>
    </r>
    <r>
      <rPr>
        <vertAlign val="subscript"/>
        <sz val="12"/>
        <color rgb="FF000000"/>
        <rFont val="Calibri"/>
        <family val="2"/>
      </rPr>
      <t xml:space="preserve"> </t>
    </r>
    <r>
      <rPr>
        <vertAlign val="superscript"/>
        <sz val="12"/>
        <color rgb="FF000000"/>
        <rFont val="Calibri"/>
        <family val="2"/>
      </rPr>
      <t xml:space="preserve"> </t>
    </r>
    <r>
      <rPr>
        <sz val="8"/>
        <color rgb="FF000000"/>
        <rFont val="Calibri"/>
        <family val="2"/>
      </rPr>
      <t xml:space="preserve"> 1: 3 خلط مع ل ما لزم</t>
    </r>
  </si>
  <si>
    <t>50- 100cm)</t>
  </si>
  <si>
    <t>Waterproofing - acrylic based material</t>
  </si>
  <si>
    <r>
      <t xml:space="preserve"> دهان عزل مطاط ال</t>
    </r>
    <r>
      <rPr>
        <vertAlign val="superscript"/>
        <sz val="12"/>
        <color rgb="FF000000"/>
        <rFont val="Calibri"/>
        <family val="2"/>
      </rPr>
      <t xml:space="preserve"> </t>
    </r>
    <r>
      <rPr>
        <sz val="8"/>
        <color rgb="FF000000"/>
        <rFont val="Calibri"/>
        <family val="2"/>
      </rPr>
      <t xml:space="preserve">  </t>
    </r>
  </si>
  <si>
    <t xml:space="preserve">Supply and install insulation material </t>
  </si>
  <si>
    <t xml:space="preserve">ورد وت ركب مادة عازلة مطاط الك لتأسس دهان الأسقف والجدران مادة عازلة من الألك </t>
  </si>
  <si>
    <t xml:space="preserve">Rubber Acrylic for roofs and walls foundations’ insulation material is the </t>
  </si>
  <si>
    <t>المطاط</t>
  </si>
  <si>
    <t>rubber acrylic</t>
  </si>
  <si>
    <t xml:space="preserve">Ceramic Floor Tiles </t>
  </si>
  <si>
    <t xml:space="preserve">س امك ارضات </t>
  </si>
  <si>
    <t xml:space="preserve">Provide and installation of ceramics floors with skirting and all necessary to </t>
  </si>
  <si>
    <t xml:space="preserve">ورد وت ركب س امك أرضات مع حواف ول ما </t>
  </si>
  <si>
    <t>complete the work</t>
  </si>
  <si>
    <t>لزم لأتمام العمل</t>
  </si>
  <si>
    <t>تقدم وت ركب لاط حجري</t>
  </si>
  <si>
    <t>Install crushed stone tiles for all damaged floors</t>
  </si>
  <si>
    <t>ت ركب لاط حجري لجميع الأرضات المت رة</t>
  </si>
  <si>
    <t xml:space="preserve">Ceramic Wall Tiles </t>
  </si>
  <si>
    <t>س امك جدران</t>
  </si>
  <si>
    <t xml:space="preserve">Install ceramic wall tiles </t>
  </si>
  <si>
    <t>ت ركب لاط س امك للجدران</t>
  </si>
  <si>
    <t xml:space="preserve">Emulsion (Plastic) Paint </t>
  </si>
  <si>
    <r>
      <t>دهان لاس</t>
    </r>
    <r>
      <rPr>
        <vertAlign val="superscript"/>
        <sz val="12"/>
        <color rgb="FF000000"/>
        <rFont val="Calibri"/>
        <family val="2"/>
      </rPr>
      <t xml:space="preserve"> </t>
    </r>
  </si>
  <si>
    <t xml:space="preserve">Emulsion paint for walls, this includes prep work for the wall (Remove the </t>
  </si>
  <si>
    <r>
      <t>دهان طرش للجدران ، وشمل ذلك الأعمال (إزالة الطلاء القدم التالف الفرشاة والصنفرة ووضع المعجون) ع طقت</t>
    </r>
    <r>
      <rPr>
        <vertAlign val="subscript"/>
        <sz val="12"/>
        <color rgb="FF000000"/>
        <rFont val="Calibri"/>
        <family val="2"/>
      </rPr>
      <t xml:space="preserve"> </t>
    </r>
    <r>
      <rPr>
        <sz val="8"/>
        <color rgb="FF000000"/>
        <rFont val="Calibri"/>
        <family val="2"/>
      </rPr>
      <t xml:space="preserve"> .</t>
    </r>
  </si>
  <si>
    <t>damaged old paint by brush, sanding and applying putty) then two coats of paint.</t>
  </si>
  <si>
    <t xml:space="preserve">دهان زا </t>
  </si>
  <si>
    <t xml:space="preserve">Oil-based paint for walls, this includes prep work for the wall (Remove the </t>
  </si>
  <si>
    <r>
      <t>دهان زا  للجدران ، وشمل ذلك الأعمال (إزالة الطلاء القدم التالف الفرشاة والصنفرة ووضع المعجون) ع طقت</t>
    </r>
    <r>
      <rPr>
        <vertAlign val="subscript"/>
        <sz val="12"/>
        <color rgb="FF000000"/>
        <rFont val="Calibri"/>
        <family val="2"/>
      </rPr>
      <t xml:space="preserve"> </t>
    </r>
    <r>
      <rPr>
        <sz val="8"/>
        <color rgb="FF000000"/>
        <rFont val="Calibri"/>
        <family val="2"/>
      </rPr>
      <t xml:space="preserve"> .</t>
    </r>
  </si>
  <si>
    <t xml:space="preserve">Tyrolean Spray Finish </t>
  </si>
  <si>
    <t>رشة ت ولة</t>
  </si>
  <si>
    <t>White cement exterior wall plaster 400 kg/m3</t>
  </si>
  <si>
    <t>رشة ت ولة من الخا رج بسمنت أبض عار 004 كغ/ م3</t>
  </si>
  <si>
    <r>
      <t>ج</t>
    </r>
    <r>
      <rPr>
        <vertAlign val="superscript"/>
        <sz val="12"/>
        <color rgb="FF000000"/>
        <rFont val="Calibri"/>
        <family val="2"/>
      </rPr>
      <t xml:space="preserve"> </t>
    </r>
    <r>
      <rPr>
        <sz val="8"/>
        <color rgb="FF000000"/>
        <rFont val="Calibri"/>
        <family val="2"/>
      </rPr>
      <t xml:space="preserve"> لاط</t>
    </r>
  </si>
  <si>
    <r>
      <t>ج</t>
    </r>
    <r>
      <rPr>
        <vertAlign val="superscript"/>
        <sz val="12"/>
        <color rgb="FF000000"/>
        <rFont val="Calibri"/>
        <family val="2"/>
      </rPr>
      <t xml:space="preserve"> </t>
    </r>
    <r>
      <rPr>
        <sz val="8"/>
        <color rgb="FF000000"/>
        <rFont val="Calibri"/>
        <family val="2"/>
      </rPr>
      <t xml:space="preserve"> لاط مع روة اسمنة و ل ما لزم</t>
    </r>
  </si>
  <si>
    <r>
      <t>بتوم</t>
    </r>
    <r>
      <rPr>
        <vertAlign val="subscript"/>
        <sz val="12"/>
        <color rgb="FF000000"/>
        <rFont val="Calibri"/>
        <family val="2"/>
      </rPr>
      <t xml:space="preserve"> </t>
    </r>
    <r>
      <rPr>
        <sz val="8"/>
        <color rgb="FF000000"/>
        <rFont val="Calibri"/>
        <family val="2"/>
      </rPr>
      <t xml:space="preserve"> (زفت سائل)</t>
    </r>
  </si>
  <si>
    <t xml:space="preserve">Galvanized Zinc Sheets </t>
  </si>
  <si>
    <t>صفائح الزنك (التوتاء)</t>
  </si>
  <si>
    <t>Provide and installing of Zinc panels for roofs</t>
  </si>
  <si>
    <t>تقدم وتكب صفائح الزنك (التوتاء) للأسقف</t>
  </si>
  <si>
    <t>تقدم وت ركب شادر للأسقف</t>
  </si>
  <si>
    <t xml:space="preserve">Doors and Windows Works أعمال الأبواب والنوافذ </t>
  </si>
  <si>
    <t>نوافذ خشة</t>
  </si>
  <si>
    <t xml:space="preserve">Provide and install a wooden window with 2 hinges for each side, 5 mm </t>
  </si>
  <si>
    <t xml:space="preserve">تقدم وت ركب نافذة خشة مفصلات عدد 2 </t>
  </si>
  <si>
    <t xml:space="preserve">glazing, frame, lock and handles, and all other accessories, filling the spaces </t>
  </si>
  <si>
    <t xml:space="preserve">الزجاج سماة 5 مم مع جميع الملحقات ومء </t>
  </si>
  <si>
    <t>between the wall and the door frame using mortar, spraying foam, silicon.</t>
  </si>
  <si>
    <r>
      <t>لفراغات ب</t>
    </r>
    <r>
      <rPr>
        <vertAlign val="subscript"/>
        <sz val="12"/>
        <color rgb="FF000000"/>
        <rFont val="Calibri"/>
        <family val="2"/>
      </rPr>
      <t xml:space="preserve"> </t>
    </r>
    <r>
      <rPr>
        <sz val="8"/>
        <color rgb="FF000000"/>
        <rFont val="Calibri"/>
        <family val="2"/>
      </rPr>
      <t xml:space="preserve"> الجدار و إطار الاب استخدام الملاط ورش الرغوة والسلكون.</t>
    </r>
  </si>
  <si>
    <t xml:space="preserve">Window/Door Trims </t>
  </si>
  <si>
    <t>حواجب للنوافذ والابواب</t>
  </si>
  <si>
    <t xml:space="preserve">Install a wooden casing for window or door, width 5 cm) and thickness (1 cm), </t>
  </si>
  <si>
    <r>
      <t>تم ت ركب حاجب خش</t>
    </r>
    <r>
      <rPr>
        <vertAlign val="superscript"/>
        <sz val="12"/>
        <color rgb="FF000000"/>
        <rFont val="Calibri"/>
        <family val="2"/>
      </rPr>
      <t xml:space="preserve"> </t>
    </r>
    <r>
      <rPr>
        <sz val="8"/>
        <color rgb="FF000000"/>
        <rFont val="Calibri"/>
        <family val="2"/>
      </rPr>
      <t xml:space="preserve"> للنافذة أو الاب عرض 5 سم و سماة  1سم ومء الفراغات ب</t>
    </r>
    <r>
      <rPr>
        <vertAlign val="subscript"/>
        <sz val="12"/>
        <color rgb="FF000000"/>
        <rFont val="Calibri"/>
        <family val="2"/>
      </rPr>
      <t xml:space="preserve"> </t>
    </r>
    <r>
      <rPr>
        <sz val="8"/>
        <color rgb="FF000000"/>
        <rFont val="Calibri"/>
        <family val="2"/>
      </rPr>
      <t xml:space="preserve"> الجدار و إطار الاب استخدام الملاط ورش الرغوة والسلكون.</t>
    </r>
  </si>
  <si>
    <t>this includes filling the spaces between the wall and the door frame using mortar, spraying foam, silicon.</t>
  </si>
  <si>
    <t>Plywood Wooden door</t>
  </si>
  <si>
    <t>ابواب خشة ليوود</t>
  </si>
  <si>
    <t xml:space="preserve">Install a plywood door, complete with </t>
  </si>
  <si>
    <r>
      <t>ت ركب اب من الخشب الليوود (الإطار ، الغلاف ، الدعائم الجانة ، القفل ، المقض ، المفصلات) وجميع الملحقات الاخرى ومء الفراغات ب</t>
    </r>
    <r>
      <rPr>
        <vertAlign val="subscript"/>
        <sz val="12"/>
        <color rgb="FF000000"/>
        <rFont val="Calibri"/>
        <family val="2"/>
      </rPr>
      <t xml:space="preserve"> </t>
    </r>
    <r>
      <rPr>
        <sz val="8"/>
        <color rgb="FF000000"/>
        <rFont val="Calibri"/>
        <family val="2"/>
      </rPr>
      <t xml:space="preserve"> لجدار و إطار الاب استخدام الملاط ورش الرغوة والسلكون.</t>
    </r>
  </si>
  <si>
    <t xml:space="preserve">(frame, casing, side jambs, lock, handle, hinges) and all other accessories, filling </t>
  </si>
  <si>
    <t>the spaces between the wall and the door frame using mortar, spraying foam, silicon.</t>
  </si>
  <si>
    <t>ابواب خشة صنر</t>
  </si>
  <si>
    <t xml:space="preserve">Install a pine wood class 3 door internal and or external use, complete with </t>
  </si>
  <si>
    <r>
      <t>ت ركب اب من خشب الصنر فئة 3 للاستخدام الداخ</t>
    </r>
    <r>
      <rPr>
        <vertAlign val="superscript"/>
        <sz val="12"/>
        <color rgb="FF000000"/>
        <rFont val="Calibri"/>
        <family val="2"/>
      </rPr>
      <t xml:space="preserve"> </t>
    </r>
    <r>
      <rPr>
        <sz val="8"/>
        <color rgb="FF000000"/>
        <rFont val="Calibri"/>
        <family val="2"/>
      </rPr>
      <t xml:space="preserve"> مع ل ما لزم من اطار ات جانة وقفل و 3مفصلات ومء الفراغات ب</t>
    </r>
    <r>
      <rPr>
        <vertAlign val="subscript"/>
        <sz val="12"/>
        <color rgb="FF000000"/>
        <rFont val="Calibri"/>
        <family val="2"/>
      </rPr>
      <t xml:space="preserve"> </t>
    </r>
    <r>
      <rPr>
        <sz val="8"/>
        <color rgb="FF000000"/>
        <rFont val="Calibri"/>
        <family val="2"/>
      </rPr>
      <t xml:space="preserve"> الجدار و إطار الاب استخدام الملاط ورش الرغوة والسلكون.</t>
    </r>
  </si>
  <si>
    <t xml:space="preserve">(frame, casing, side jambs, lock, handle,3 hinges) and all other </t>
  </si>
  <si>
    <t>accessories,. filling the spaces between the wall and the door frame using mortar, spraying foam, silicon.</t>
  </si>
  <si>
    <t>اسدال عوارض خشة</t>
  </si>
  <si>
    <t xml:space="preserve">Replace wooden door jambs with pine wood frame third class width 12 cm </t>
  </si>
  <si>
    <t xml:space="preserve">اسدل عضادات الأبواب الخشة بطار من </t>
  </si>
  <si>
    <t>Thickness of 5 under coat and two coats of paints with necessary accessories to retain the door to the intended use</t>
  </si>
  <si>
    <t>خشب الصنر فئة ثالثة عرض 12 سم سماة 5 سم مع ل ما لزم</t>
  </si>
  <si>
    <t xml:space="preserve">Window/Door Glass </t>
  </si>
  <si>
    <t>زجاج  نوافذ وأبواب</t>
  </si>
  <si>
    <t xml:space="preserve">Supply and install glass thickness of 5 mm for window, with all necessary to </t>
  </si>
  <si>
    <t xml:space="preserve">رد وت ركب زجاج نوافذ أو أبواب سماة 5 مم مع </t>
  </si>
  <si>
    <t>ل ما لزم لاتمام الاعمال</t>
  </si>
  <si>
    <t xml:space="preserve">Polycarbonate </t>
  </si>
  <si>
    <r>
      <t>بو</t>
    </r>
    <r>
      <rPr>
        <vertAlign val="superscript"/>
        <sz val="12"/>
        <color rgb="FF000000"/>
        <rFont val="Calibri"/>
        <family val="2"/>
      </rPr>
      <t xml:space="preserve"> </t>
    </r>
    <r>
      <rPr>
        <sz val="8"/>
        <color rgb="FF000000"/>
        <rFont val="Calibri"/>
        <family val="2"/>
      </rPr>
      <t xml:space="preserve"> كون</t>
    </r>
  </si>
  <si>
    <t xml:space="preserve">Supply and install Polycarbonate glass plates plate thickness of 5 mm for window, with all necessary to complete </t>
  </si>
  <si>
    <r>
      <t>رد وت ركب لح زجاج بو</t>
    </r>
    <r>
      <rPr>
        <vertAlign val="superscript"/>
        <sz val="12"/>
        <color rgb="FF000000"/>
        <rFont val="Calibri"/>
        <family val="2"/>
      </rPr>
      <t xml:space="preserve"> </t>
    </r>
    <r>
      <rPr>
        <sz val="8"/>
        <color rgb="FF000000"/>
        <rFont val="Calibri"/>
        <family val="2"/>
      </rPr>
      <t xml:space="preserve"> كونات سماة 5 مم للنافذة مع ل ما لزم لاتمام العمل</t>
    </r>
  </si>
  <si>
    <t>the work</t>
  </si>
  <si>
    <t xml:space="preserve">filling the spaces </t>
  </si>
  <si>
    <r>
      <t>مء الفراغات ب</t>
    </r>
    <r>
      <rPr>
        <vertAlign val="subscript"/>
        <sz val="12"/>
        <color rgb="FF000000"/>
        <rFont val="Calibri"/>
        <family val="2"/>
      </rPr>
      <t xml:space="preserve"> </t>
    </r>
    <r>
      <rPr>
        <sz val="8"/>
        <color rgb="FF000000"/>
        <rFont val="Calibri"/>
        <family val="2"/>
      </rPr>
      <t xml:space="preserve"> الجدار و إطار الاب</t>
    </r>
  </si>
  <si>
    <t xml:space="preserve">Repair frame for required wooden doors, includes filling the spaces </t>
  </si>
  <si>
    <t xml:space="preserve">إصلاح للأبواب الخشة المطلة ، وشمل مء </t>
  </si>
  <si>
    <t xml:space="preserve">between the wall and the </t>
  </si>
  <si>
    <t>between the wall and the door frame using mortar, spraying foam, silicon</t>
  </si>
  <si>
    <t>door frame</t>
  </si>
  <si>
    <t>Repair of wooden door or widow</t>
  </si>
  <si>
    <t>اصلاح ابواب أو نافذة الخشة</t>
  </si>
  <si>
    <t xml:space="preserve">Repair wooden door including reinstalling lock, hinge, handle, or close an opening that ranges in dimension </t>
  </si>
  <si>
    <r>
      <t>إصلاح الاب الخش</t>
    </r>
    <r>
      <rPr>
        <vertAlign val="superscript"/>
        <sz val="12"/>
        <color rgb="FF000000"/>
        <rFont val="Calibri"/>
        <family val="2"/>
      </rPr>
      <t xml:space="preserve"> </t>
    </r>
    <r>
      <rPr>
        <sz val="8"/>
        <color rgb="FF000000"/>
        <rFont val="Calibri"/>
        <family val="2"/>
      </rPr>
      <t xml:space="preserve"> ما   ذلك إعادة تبت </t>
    </r>
  </si>
  <si>
    <t>between 50 to 100 cm in length and 20 to 50 cm in width with all necessary necessary to complete the work</t>
  </si>
  <si>
    <t xml:space="preserve">القفل أو المسكة مع اغلاق الفتحات أعاد من 05 ا 100 سم طول ومن 20 ا 50 سم عرض مع </t>
  </si>
  <si>
    <t>ل ما لزم</t>
  </si>
  <si>
    <t>دهان ابواب خشة</t>
  </si>
  <si>
    <t xml:space="preserve">Paint wooden door, including jambs and casing, fill all cracks sanding, and paint </t>
  </si>
  <si>
    <r>
      <t>دهان الاب الخش</t>
    </r>
    <r>
      <rPr>
        <vertAlign val="superscript"/>
        <sz val="12"/>
        <color rgb="FF000000"/>
        <rFont val="Calibri"/>
        <family val="2"/>
      </rPr>
      <t xml:space="preserve"> </t>
    </r>
    <r>
      <rPr>
        <sz val="8"/>
        <color rgb="FF000000"/>
        <rFont val="Calibri"/>
        <family val="2"/>
      </rPr>
      <t xml:space="preserve"> ، ما   ذلك القوائم والغلاف </t>
    </r>
  </si>
  <si>
    <t>primer coat, then2 coats</t>
  </si>
  <si>
    <t xml:space="preserve">، وملء جميع الشقوق والصنفرة ، ودهان الطلاء الأساس ، ثم طقي  </t>
  </si>
  <si>
    <t xml:space="preserve"> door hinges</t>
  </si>
  <si>
    <t>مفصلات ابواب</t>
  </si>
  <si>
    <t>Install hinges for wooden doors, with all necessary to complete the work</t>
  </si>
  <si>
    <t>ت ركب مفصلات للأبواب الخشة مع ل ما لزم لإتمام العمل</t>
  </si>
  <si>
    <t>Concrete chimney</t>
  </si>
  <si>
    <t>مدخنة بتونة</t>
  </si>
  <si>
    <t>Provide and installing a 4-inch diameter concrete chimney</t>
  </si>
  <si>
    <t>ت ركب مدخنة بتونة قطر 4 اش</t>
  </si>
  <si>
    <t xml:space="preserve">Door stone </t>
  </si>
  <si>
    <t>عتة حجر الاب</t>
  </si>
  <si>
    <t xml:space="preserve">Install stone for the bathroom, kitchen, or entrance door. Dimensions according </t>
  </si>
  <si>
    <t xml:space="preserve">ت ركب عتة حجة للحمام أو المطبخ أو اب </t>
  </si>
  <si>
    <t xml:space="preserve">to the opening, thickness 2cm minimum, </t>
  </si>
  <si>
    <t>المدخل. الأعاد حسب الفتحة سمك 2 سم عل الأقل وعرض 20 سم مع ل ما لزم لإمال العمل</t>
  </si>
  <si>
    <t>20 cm in width with all necessary to complete the work</t>
  </si>
  <si>
    <t>Replace wooden door or window lock and handle</t>
  </si>
  <si>
    <t>استبدال قفل ومقبض لباب خشبي او نافذة خشبیة</t>
  </si>
  <si>
    <t xml:space="preserve">Replace wooden door or window lock and handle, with all necessary to </t>
  </si>
  <si>
    <t>اسدال قفل ومقض اب او نافذة مع ل ما لزم</t>
  </si>
  <si>
    <t xml:space="preserve">Install a new lock for required wooden doors with all necessary to complete </t>
  </si>
  <si>
    <t xml:space="preserve">ت ركب قفل جدد للأبواب الخشة المطلة مع </t>
  </si>
  <si>
    <t>ل ما لزم لإتمام العمل</t>
  </si>
  <si>
    <t xml:space="preserve">Install wooden partition including frame and all required item for fixing the </t>
  </si>
  <si>
    <r>
      <t>ت ركب فاصل خش</t>
    </r>
    <r>
      <rPr>
        <vertAlign val="superscript"/>
        <sz val="12"/>
        <color rgb="FF000000"/>
        <rFont val="Calibri"/>
        <family val="2"/>
      </rPr>
      <t xml:space="preserve"> </t>
    </r>
    <r>
      <rPr>
        <sz val="8"/>
        <color rgb="FF000000"/>
        <rFont val="Calibri"/>
        <family val="2"/>
      </rPr>
      <t xml:space="preserve"> متضمن الهل ول ما لزم لتبت الألواح الخشة</t>
    </r>
  </si>
  <si>
    <t>wooden panels</t>
  </si>
  <si>
    <t>Laminated wood panels</t>
  </si>
  <si>
    <t>الواح خشة</t>
  </si>
  <si>
    <t xml:space="preserve">Supply and install laminated wood panels with wooden to closing the gaps above doors and windows with </t>
  </si>
  <si>
    <t xml:space="preserve">ورد وت ركب الألواح الخشة لسد الفجوات فوق </t>
  </si>
  <si>
    <t>dimension width (140-160) cm and height (25-40) cm according to the instructions of supervisor engineer.</t>
  </si>
  <si>
    <t xml:space="preserve">الأبواب والشابك عرض أعاد 140 ا 160 سم </t>
  </si>
  <si>
    <r>
      <t>عرض و من 25 ا   40سم الارتفاع حسب توجيهات تالمهندس الم</t>
    </r>
    <r>
      <rPr>
        <vertAlign val="subscript"/>
        <sz val="12"/>
        <color rgb="FF000000"/>
        <rFont val="Calibri"/>
        <family val="2"/>
      </rPr>
      <t xml:space="preserve"> </t>
    </r>
    <r>
      <rPr>
        <sz val="8"/>
        <color rgb="FF000000"/>
        <rFont val="Calibri"/>
        <family val="2"/>
      </rPr>
      <t>ف</t>
    </r>
  </si>
  <si>
    <t>اب حدد</t>
  </si>
  <si>
    <t xml:space="preserve">Supply and install of steel doors t with metal handle and frame section 3X4 CM Profile and the door Profile section door is covered with iron sheet thickness of 2 mm. with Lock/keys and 3 hinges 16 </t>
  </si>
  <si>
    <t xml:space="preserve">تورد وت ركب أبواب فولاذة مقض معد  مع </t>
  </si>
  <si>
    <t>mm) spray painted with 1 layer of prime coat and 2 coats of oil-based paint</t>
  </si>
  <si>
    <t xml:space="preserve">قفل / مفاتيح و 3 مفصلات 16 مم) مع بخ دهان </t>
  </si>
  <si>
    <r>
      <t>اساس وطقت</t>
    </r>
    <r>
      <rPr>
        <vertAlign val="subscript"/>
        <sz val="12"/>
        <color rgb="FF000000"/>
        <rFont val="Calibri"/>
        <family val="2"/>
      </rPr>
      <t xml:space="preserve"> </t>
    </r>
    <r>
      <rPr>
        <sz val="8"/>
        <color rgb="FF000000"/>
        <rFont val="Calibri"/>
        <family val="2"/>
      </rPr>
      <t xml:space="preserve"> زا  ول ما لزم</t>
    </r>
  </si>
  <si>
    <t>نافذة معدنة</t>
  </si>
  <si>
    <t xml:space="preserve">Supply and install iron casement window with frame section 3X4 CM </t>
  </si>
  <si>
    <t xml:space="preserve">تورد وت ركب نافذة ابة حددة مع قفل </t>
  </si>
  <si>
    <t xml:space="preserve">profiles and the window section profile </t>
  </si>
  <si>
    <r>
      <t>ومفصلت</t>
    </r>
    <r>
      <rPr>
        <vertAlign val="subscript"/>
        <sz val="12"/>
        <color rgb="FF000000"/>
        <rFont val="Calibri"/>
        <family val="2"/>
      </rPr>
      <t xml:space="preserve"> </t>
    </r>
    <r>
      <rPr>
        <sz val="8"/>
        <color rgb="FF000000"/>
        <rFont val="Calibri"/>
        <family val="2"/>
      </rPr>
      <t xml:space="preserve"> 12 مم بخ دهان اساس وطقت</t>
    </r>
    <r>
      <rPr>
        <vertAlign val="subscript"/>
        <sz val="12"/>
        <color rgb="FF000000"/>
        <rFont val="Calibri"/>
        <family val="2"/>
      </rPr>
      <t xml:space="preserve"> </t>
    </r>
    <r>
      <rPr>
        <sz val="8"/>
        <color rgb="FF000000"/>
        <rFont val="Calibri"/>
        <family val="2"/>
      </rPr>
      <t xml:space="preserve"> زا  ول ما لزم</t>
    </r>
  </si>
  <si>
    <t xml:space="preserve">3X4 CM with glazing, with a Lock and </t>
  </si>
  <si>
    <t>2 hinges (12 mm) good quality for each side with spray painted with 1 layer of prime coat and 2 coats of oil-based paint</t>
  </si>
  <si>
    <t xml:space="preserve">Painting or Repainting Steel Window </t>
  </si>
  <si>
    <r>
      <t>تده</t>
    </r>
    <r>
      <rPr>
        <vertAlign val="subscript"/>
        <sz val="12"/>
        <color rgb="FF000000"/>
        <rFont val="Calibri"/>
        <family val="2"/>
      </rPr>
      <t xml:space="preserve"> </t>
    </r>
    <r>
      <rPr>
        <sz val="8"/>
        <color rgb="FF000000"/>
        <rFont val="Calibri"/>
        <family val="2"/>
      </rPr>
      <t xml:space="preserve"> أو اسدال دهان نافذة حددة</t>
    </r>
  </si>
  <si>
    <t xml:space="preserve">ت ركب او اسدال دهان النافذة الفولاذة المطلة </t>
  </si>
  <si>
    <r>
      <t>طقة اساس وطقت</t>
    </r>
    <r>
      <rPr>
        <vertAlign val="subscript"/>
        <sz val="12"/>
        <color rgb="FF000000"/>
        <rFont val="Calibri"/>
        <family val="2"/>
      </rPr>
      <t xml:space="preserve"> </t>
    </r>
    <r>
      <rPr>
        <sz val="8"/>
        <color rgb="FF000000"/>
        <rFont val="Calibri"/>
        <family val="2"/>
      </rPr>
      <t xml:space="preserve"> دهان زا </t>
    </r>
  </si>
  <si>
    <t xml:space="preserve">Steel Frame to Fix Door or Window </t>
  </si>
  <si>
    <t>اطار فولاذي لتثبیت باب او نافذة</t>
  </si>
  <si>
    <t>تبت إطار فولاذي للاب أو النافذة</t>
  </si>
  <si>
    <t xml:space="preserve">Repair of Metal Door or Window </t>
  </si>
  <si>
    <t>اصلاح اب او نافذة معدنة</t>
  </si>
  <si>
    <t xml:space="preserve">Repair steel door or window including closing holes and reinstalling lock, </t>
  </si>
  <si>
    <t>إصلاح الاب أو النافذة الفولاذة ما   ذلك غلق الفتحات وعادة ت ركب القفل أو المفصلة أو المقض أو إغلاق الفتحة صاج من الصلب المجلفن سمك 2 مم وضافة قضب حدد مسطح مع لحام عل الأبواب القدمة أعاد مختلفة مع جميع العناض اللازمة لإمال العمل</t>
  </si>
  <si>
    <t xml:space="preserve">hinge, handle, or close an opening with galvanized steel sheet thickness 2 mm </t>
  </si>
  <si>
    <t xml:space="preserve">and adding flat iron bar with welding on old doors with different dimension with </t>
  </si>
  <si>
    <t xml:space="preserve">all necessary necessary to complete the </t>
  </si>
  <si>
    <t>work</t>
  </si>
  <si>
    <t>Steel door handle and lock</t>
  </si>
  <si>
    <t xml:space="preserve">مقض وقفل اب معد </t>
  </si>
  <si>
    <t>Install a new lock and handle for required steel doors</t>
  </si>
  <si>
    <t>ت ركب قفل ومقض جددين للأبواب الفولاذة المطلة</t>
  </si>
  <si>
    <t xml:space="preserve">دهان اب معد </t>
  </si>
  <si>
    <t xml:space="preserve">Paint steel door and frame, sanded, spray painted with 1 layer of prime coat and 2 </t>
  </si>
  <si>
    <r>
      <t>دهان اب وطار معد  ع طقة اساس وطقت</t>
    </r>
    <r>
      <rPr>
        <vertAlign val="subscript"/>
        <sz val="12"/>
        <color rgb="FF000000"/>
        <rFont val="Calibri"/>
        <family val="2"/>
      </rPr>
      <t xml:space="preserve"> </t>
    </r>
    <r>
      <rPr>
        <sz val="8"/>
        <color rgb="FF000000"/>
        <rFont val="Calibri"/>
        <family val="2"/>
      </rPr>
      <t xml:space="preserve"> دهان زا </t>
    </r>
  </si>
  <si>
    <t>coats of oil-based paint</t>
  </si>
  <si>
    <t xml:space="preserve">Replacement of Steel </t>
  </si>
  <si>
    <t>استبدال مفصلات حدیدیة</t>
  </si>
  <si>
    <t>اسدل مفصلات الأبواب الحددة ل ما لزم لإتمام العمل</t>
  </si>
  <si>
    <t xml:space="preserve">Hinges </t>
  </si>
  <si>
    <t>لوح بولي كربونات</t>
  </si>
  <si>
    <t xml:space="preserve">Supply and install Polycarbonate glass plates plate thickness of 5 mm for steel window, with all necessary to complete </t>
  </si>
  <si>
    <r>
      <t>رد وت ركب لح زجاج بو</t>
    </r>
    <r>
      <rPr>
        <vertAlign val="superscript"/>
        <sz val="12"/>
        <color rgb="FF000000"/>
        <rFont val="Calibri"/>
        <family val="2"/>
      </rPr>
      <t xml:space="preserve"> </t>
    </r>
    <r>
      <rPr>
        <sz val="8"/>
        <color rgb="FF000000"/>
        <rFont val="Calibri"/>
        <family val="2"/>
      </rPr>
      <t xml:space="preserve"> كونات سماة 5 مم للنافذة الحددة مع ل ما لزم لاتمام العمل</t>
    </r>
  </si>
  <si>
    <t xml:space="preserve">Glass for Windows </t>
  </si>
  <si>
    <t>زجاج نوافذ</t>
  </si>
  <si>
    <t xml:space="preserve">Supply and install glass thickness of 5 mm for steel window, with all necessary </t>
  </si>
  <si>
    <t xml:space="preserve">ورد وت ركب زجاج شاك حددي سماة 5 مم مع </t>
  </si>
  <si>
    <t>to complete the work</t>
  </si>
  <si>
    <t>Steel handrail</t>
  </si>
  <si>
    <t>درابزون معدني</t>
  </si>
  <si>
    <t>ت ركب مانع السقوط الدرابن معد  ارتفاع 09 سم</t>
  </si>
  <si>
    <t>Steel security bars</t>
  </si>
  <si>
    <t>شبك معدني للنوافذ</t>
  </si>
  <si>
    <t>Install window's steel security bars, with all necessary to complete the work</t>
  </si>
  <si>
    <t xml:space="preserve">ت ركب قضان أمان من الصلب للنافذة مع ل ما </t>
  </si>
  <si>
    <t>لزم لإتمام العمل</t>
  </si>
  <si>
    <t xml:space="preserve">External Metal Gate </t>
  </si>
  <si>
    <t>بواة معدنة خارجة</t>
  </si>
  <si>
    <t>Install external steel gate for building</t>
  </si>
  <si>
    <t>ت ركب بواة معدنة خارجة للبناء</t>
  </si>
  <si>
    <t xml:space="preserve">Slide-Bolt Lock </t>
  </si>
  <si>
    <t>قفل اب مزلاج</t>
  </si>
  <si>
    <t>تبت قفل مزلاج الاب عل الاب الصلب</t>
  </si>
  <si>
    <t xml:space="preserve">Metal Handrail for Persons with Disabilities </t>
  </si>
  <si>
    <t xml:space="preserve">درابزین معدني لذوي </t>
  </si>
  <si>
    <t>Supply and install metal pipe 2 mm thickness 5 cm diameter hollow section Disability Handrail</t>
  </si>
  <si>
    <t xml:space="preserve">تورد وت ركب ماسورة معدنة 2 مم قطر 5 سم </t>
  </si>
  <si>
    <t>الاحتیاجات الخاصة</t>
  </si>
  <si>
    <t>مقطع مجوف درابن ذوي احتاجات خاصة</t>
  </si>
  <si>
    <t xml:space="preserve">Stainless Steel Grab Bar for Toilets </t>
  </si>
  <si>
    <t>قضة فولاذة للمراحض</t>
  </si>
  <si>
    <t xml:space="preserve">Supply and Install steel handles for </t>
  </si>
  <si>
    <t>تورد وت ركب مقاض فولاذة للمراحض</t>
  </si>
  <si>
    <t>Toilets</t>
  </si>
  <si>
    <t>Water tank base</t>
  </si>
  <si>
    <t>قاعدة خزان معدني</t>
  </si>
  <si>
    <t xml:space="preserve">Supply and install elevated metal base for fixing water tank on using metal </t>
  </si>
  <si>
    <t xml:space="preserve">ورد وت ركب قاعدة معدنة مرتفعة لتبت خزان </t>
  </si>
  <si>
    <t xml:space="preserve">tubes profile (4x4) cm thickness of 4mm and angles 3x3 cm thickness of 4mm </t>
  </si>
  <si>
    <t xml:space="preserve">الماە استخدام أنابب معدنة سماة 4  × 4 سم </t>
  </si>
  <si>
    <t>with base spray painted with 1 layer of prime coat and 2 coats of oil- based paint</t>
  </si>
  <si>
    <t xml:space="preserve">سمك 4مم وزواا 3  × 3 سم سمك 3 مم مع قاعدة مطلة طقة واحدة من أساس وطقي   </t>
  </si>
  <si>
    <t>نافذة المنيوم</t>
  </si>
  <si>
    <t xml:space="preserve">Install aluminum sliding window complete with the frame, glazing fixed </t>
  </si>
  <si>
    <r>
      <t xml:space="preserve">بت نافذة م  لقة من الألومنيوم املة مع الإطار ، والزجاج المثت الخرز الزجا </t>
    </r>
    <r>
      <rPr>
        <vertAlign val="superscript"/>
        <sz val="12"/>
        <color rgb="FF000000"/>
        <rFont val="Calibri"/>
        <family val="2"/>
      </rPr>
      <t xml:space="preserve"> </t>
    </r>
    <r>
      <rPr>
        <sz val="8"/>
        <color rgb="FF000000"/>
        <rFont val="Calibri"/>
        <family val="2"/>
      </rPr>
      <t xml:space="preserve"> ومختوم المطاط </t>
    </r>
  </si>
  <si>
    <t xml:space="preserve">by glazing bead and sealed with rubber, lock, rollers, sliding panel, weather </t>
  </si>
  <si>
    <t xml:space="preserve">، والقفل ، والكرات ، واللوحة الم  لقة ، وجميع </t>
  </si>
  <si>
    <t xml:space="preserve">stripping, and all necessary accessories and wire mesh fly screen. this includes </t>
  </si>
  <si>
    <t xml:space="preserve">الملحقات اللازمة وشكة سلة. وشمل ذلك ملء </t>
  </si>
  <si>
    <t>filling the spaces between the wall and the door frame using mortar, spraying foam, silicon.</t>
  </si>
  <si>
    <r>
      <t>الفراغات ب</t>
    </r>
    <r>
      <rPr>
        <vertAlign val="subscript"/>
        <sz val="12"/>
        <color rgb="FF000000"/>
        <rFont val="Calibri"/>
        <family val="2"/>
      </rPr>
      <t xml:space="preserve"> </t>
    </r>
    <r>
      <rPr>
        <sz val="8"/>
        <color rgb="FF000000"/>
        <rFont val="Calibri"/>
        <family val="2"/>
      </rPr>
      <t xml:space="preserve"> الجدار وطار النافذة استخدام الملاط ورش الفوم والسلكون.</t>
    </r>
  </si>
  <si>
    <t xml:space="preserve">Single Sliding </t>
  </si>
  <si>
    <t>فردة نافذة المنيوم م  لقة</t>
  </si>
  <si>
    <t>Install aluminum sliding window panel with glazing and sealed with rubber, and lock.</t>
  </si>
  <si>
    <t>ركب فردة نافذة م  لقة من الألومنيوم مع زجاج  ومختومة المطاط وقفل.</t>
  </si>
  <si>
    <t xml:space="preserve">Aluminum Sash </t>
  </si>
  <si>
    <t xml:space="preserve">External Polycarbonate </t>
  </si>
  <si>
    <t>نافذة خارجیة بولي كربون</t>
  </si>
  <si>
    <t xml:space="preserve">Supply and install Polycarbonate glass plates plate thickness of 5 mm for window with the installation of rubber </t>
  </si>
  <si>
    <r>
      <t>رد وت ركب لح زجاج بو</t>
    </r>
    <r>
      <rPr>
        <vertAlign val="superscript"/>
        <sz val="12"/>
        <color rgb="FF000000"/>
        <rFont val="Calibri"/>
        <family val="2"/>
      </rPr>
      <t xml:space="preserve"> </t>
    </r>
    <r>
      <rPr>
        <sz val="8"/>
        <color rgb="FF000000"/>
        <rFont val="Calibri"/>
        <family val="2"/>
      </rPr>
      <t xml:space="preserve"> كونات سماة 5 مم للنافذة مع ت ركب عازل مطاط</t>
    </r>
  </si>
  <si>
    <t xml:space="preserve">Window </t>
  </si>
  <si>
    <t>sealant</t>
  </si>
  <si>
    <t xml:space="preserve">Glass for Aluminum Window </t>
  </si>
  <si>
    <t>زجاج نوافذ المنيوم</t>
  </si>
  <si>
    <t xml:space="preserve">Supply and install glass for window thickness of 5 mm for window with the installation of rubber sealant Glass </t>
  </si>
  <si>
    <r>
      <t xml:space="preserve">تورد وت ركب زجاج النافذة سمك 5 مم للنافذة مع ت ركب مانع ب من المطاط جب ان كون اللح الزجا </t>
    </r>
    <r>
      <rPr>
        <vertAlign val="superscript"/>
        <sz val="12"/>
        <color rgb="FF000000"/>
        <rFont val="Calibri"/>
        <family val="2"/>
      </rPr>
      <t xml:space="preserve"> </t>
    </r>
    <r>
      <rPr>
        <sz val="8"/>
        <color rgb="FF000000"/>
        <rFont val="Calibri"/>
        <family val="2"/>
      </rPr>
      <t xml:space="preserve"> خا</t>
    </r>
    <r>
      <rPr>
        <vertAlign val="superscript"/>
        <sz val="12"/>
        <color rgb="FF000000"/>
        <rFont val="Calibri"/>
        <family val="2"/>
      </rPr>
      <t xml:space="preserve"> </t>
    </r>
    <r>
      <rPr>
        <sz val="8"/>
        <color rgb="FF000000"/>
        <rFont val="Calibri"/>
        <family val="2"/>
      </rPr>
      <t xml:space="preserve"> من العيوب والسور او اي عيوب اخرى</t>
    </r>
  </si>
  <si>
    <t>panel must be free of from flaws, fractures, or any other defects</t>
  </si>
  <si>
    <t xml:space="preserve">Maintenance of </t>
  </si>
  <si>
    <t xml:space="preserve">صیانة نوافذ او ابواب المنیوم او </t>
  </si>
  <si>
    <t xml:space="preserve">Maintenance of Aluminum or PVC Items </t>
  </si>
  <si>
    <t>صانة مواد الألمنيوم أو ) PVCالأبواب والنوافذ) إصلاح الاب أو النافذة ما   ذلك غلق الفتحات وصلاح العنا التالفة وعادة ت ركب القفل أو المفصلة أو المقض أو اللور مع جميع العناض اللازمة لإمال العمل</t>
  </si>
  <si>
    <t>Aluminum or PVC doors and windows</t>
  </si>
  <si>
    <t>PVC</t>
  </si>
  <si>
    <t xml:space="preserve">(doors and windows), Repairing the door or window, including closing holes, repairing damaged items, and </t>
  </si>
  <si>
    <t>reassembling the lock, hinge, handle, or glass with all items necessary to complete the work.</t>
  </si>
  <si>
    <t>اب المنيوم</t>
  </si>
  <si>
    <t xml:space="preserve">Supply and install painted aluminum door width 6 cm with frame, side jambs, </t>
  </si>
  <si>
    <r>
      <t>ورد وت ركب اب الألمنيوم المط</t>
    </r>
    <r>
      <rPr>
        <vertAlign val="superscript"/>
        <sz val="12"/>
        <color rgb="FF000000"/>
        <rFont val="Calibri"/>
        <family val="2"/>
      </rPr>
      <t xml:space="preserve"> </t>
    </r>
    <r>
      <rPr>
        <sz val="8"/>
        <color rgb="FF000000"/>
        <rFont val="Calibri"/>
        <family val="2"/>
      </rPr>
      <t xml:space="preserve"> عرض 6 سم مع إطار ودعامات جانة وقفل ومقض مع ألواح حشو PVC وقضان وس وشمل ذلك ملء الفراغات ب</t>
    </r>
    <r>
      <rPr>
        <vertAlign val="subscript"/>
        <sz val="12"/>
        <color rgb="FF000000"/>
        <rFont val="Calibri"/>
        <family val="2"/>
      </rPr>
      <t xml:space="preserve"> </t>
    </r>
    <r>
      <rPr>
        <sz val="8"/>
        <color rgb="FF000000"/>
        <rFont val="Calibri"/>
        <family val="2"/>
      </rPr>
      <t xml:space="preserve"> الحائط وطار الاب استخدام الملاط ورش الرغوة والسلكون.</t>
    </r>
  </si>
  <si>
    <t xml:space="preserve">lock, handle with the installation PVC infill panels and middle bars this </t>
  </si>
  <si>
    <t>includes filling the spaces between the wall and the door frame using mortar, spraying foam, silicon.</t>
  </si>
  <si>
    <t>PVC اب</t>
  </si>
  <si>
    <t xml:space="preserve">Supply and install ready-made PVC door in brown or white color including all accessories. </t>
  </si>
  <si>
    <r>
      <t>تورد وت ركب اب   PVCجاهز أو اللون الأبض او الب</t>
    </r>
    <r>
      <rPr>
        <vertAlign val="subscript"/>
        <sz val="12"/>
        <color rgb="FF000000"/>
        <rFont val="Calibri"/>
        <family val="2"/>
      </rPr>
      <t xml:space="preserve"> </t>
    </r>
    <r>
      <rPr>
        <vertAlign val="superscript"/>
        <sz val="12"/>
        <color rgb="FF000000"/>
        <rFont val="Calibri"/>
        <family val="2"/>
      </rPr>
      <t xml:space="preserve"> </t>
    </r>
    <r>
      <rPr>
        <sz val="8"/>
        <color rgb="FF000000"/>
        <rFont val="Calibri"/>
        <family val="2"/>
      </rPr>
      <t xml:space="preserve"> شامًلا جميع الملحقات.</t>
    </r>
  </si>
  <si>
    <t xml:space="preserve">Supply and install ready-made PVC window brand in brown or white color including all accessories. </t>
  </si>
  <si>
    <r>
      <t>ت ركب نافذة   PVCجاهز أو اللون الأبض او الب</t>
    </r>
    <r>
      <rPr>
        <vertAlign val="subscript"/>
        <sz val="12"/>
        <color rgb="FF000000"/>
        <rFont val="Calibri"/>
        <family val="2"/>
      </rPr>
      <t xml:space="preserve"> </t>
    </r>
    <r>
      <rPr>
        <vertAlign val="superscript"/>
        <sz val="12"/>
        <color rgb="FF000000"/>
        <rFont val="Calibri"/>
        <family val="2"/>
      </rPr>
      <t xml:space="preserve"> </t>
    </r>
    <r>
      <rPr>
        <sz val="8"/>
        <color rgb="FF000000"/>
        <rFont val="Calibri"/>
        <family val="2"/>
      </rPr>
      <t xml:space="preserve"> شامًلا جميع الملحقات.</t>
    </r>
  </si>
  <si>
    <t xml:space="preserve"> sanitation and water Works الأعمال الصحة</t>
  </si>
  <si>
    <t xml:space="preserve">Supply and install of porcelain washbasin with a column Turkey brand, </t>
  </si>
  <si>
    <t xml:space="preserve">ورد وت ركب حوض بورسلان عمود ت ركة المشا </t>
  </si>
  <si>
    <t xml:space="preserve">with dimension (55x43) cm and with accessories and fixing on wall with </t>
  </si>
  <si>
    <r>
      <t>او ماعادلها أعاد  (55X43)سم وملحقاته وتبته عل الحائط مع إضافة سلكون أبض أو شفاف لسد الفجوات ب</t>
    </r>
    <r>
      <rPr>
        <vertAlign val="subscript"/>
        <sz val="12"/>
        <color rgb="FF000000"/>
        <rFont val="Calibri"/>
        <family val="2"/>
      </rPr>
      <t xml:space="preserve"> </t>
    </r>
    <r>
      <rPr>
        <sz val="8"/>
        <color rgb="FF000000"/>
        <rFont val="Calibri"/>
        <family val="2"/>
      </rPr>
      <t xml:space="preserve"> الحوض ومحطه حسب تعلمات المهندس الم</t>
    </r>
    <r>
      <rPr>
        <vertAlign val="subscript"/>
        <sz val="12"/>
        <color rgb="FF000000"/>
        <rFont val="Calibri"/>
        <family val="2"/>
      </rPr>
      <t xml:space="preserve"> </t>
    </r>
    <r>
      <rPr>
        <sz val="8"/>
        <color rgb="FF000000"/>
        <rFont val="Calibri"/>
        <family val="2"/>
      </rPr>
      <t>ف.</t>
    </r>
  </si>
  <si>
    <t xml:space="preserve">adding white or transparent silicon to </t>
  </si>
  <si>
    <t>close the gaps between the sink and its surrounding according to the instructions of supervisor engineer</t>
  </si>
  <si>
    <t>مج ستانلس سل</t>
  </si>
  <si>
    <t xml:space="preserve">Supply and install of steel washbasin with average dimensions (70x60) cm </t>
  </si>
  <si>
    <t xml:space="preserve">تورد وت ركب حوض غسل صلب أعاد وسطة </t>
  </si>
  <si>
    <t xml:space="preserve">and with accessories and fixing on wall </t>
  </si>
  <si>
    <r>
      <t xml:space="preserve"> (60X70)سم وملحقاته وتبته عل الحائط مع إضافة سلكون أبض أو شفاف لسد الفجوات ب</t>
    </r>
    <r>
      <rPr>
        <vertAlign val="subscript"/>
        <sz val="12"/>
        <color rgb="FF000000"/>
        <rFont val="Calibri"/>
        <family val="2"/>
      </rPr>
      <t xml:space="preserve"> </t>
    </r>
    <r>
      <rPr>
        <sz val="8"/>
        <color rgb="FF000000"/>
        <rFont val="Calibri"/>
        <family val="2"/>
      </rPr>
      <t xml:space="preserve"> </t>
    </r>
  </si>
  <si>
    <t xml:space="preserve">with adding white or transparent silicon to close the gaps between the sink and </t>
  </si>
  <si>
    <r>
      <t>الحوض ومحطه حسب المجال وتعلمات المهندس الم</t>
    </r>
    <r>
      <rPr>
        <vertAlign val="subscript"/>
        <sz val="12"/>
        <color rgb="FF000000"/>
        <rFont val="Calibri"/>
        <family val="2"/>
      </rPr>
      <t xml:space="preserve"> </t>
    </r>
    <r>
      <rPr>
        <sz val="8"/>
        <color rgb="FF000000"/>
        <rFont val="Calibri"/>
        <family val="2"/>
      </rPr>
      <t>ف .</t>
    </r>
  </si>
  <si>
    <t xml:space="preserve">its surrounding according to the field and the instructions of supervisor </t>
  </si>
  <si>
    <t>Water tap</t>
  </si>
  <si>
    <t>حنفة</t>
  </si>
  <si>
    <t>Install a copper core water tap, with all necessary to complete the work</t>
  </si>
  <si>
    <t>ت ركب حنفة ماە نحاس مع ل ما لزم لإمال العمل</t>
  </si>
  <si>
    <t>Water mixer</t>
  </si>
  <si>
    <t>خلاط</t>
  </si>
  <si>
    <t>Supply and install water mixer copper covered with chrome according to the field and the instructions of supervisor engineer.</t>
  </si>
  <si>
    <r>
      <t>ورد وت ركب خلاطة ماە نحاسة مغطاة الروم حسب المجال وتعلمات المهندس الم</t>
    </r>
    <r>
      <rPr>
        <vertAlign val="subscript"/>
        <sz val="12"/>
        <color rgb="FF000000"/>
        <rFont val="Calibri"/>
        <family val="2"/>
      </rPr>
      <t xml:space="preserve"> </t>
    </r>
    <r>
      <rPr>
        <sz val="8"/>
        <color rgb="FF000000"/>
        <rFont val="Calibri"/>
        <family val="2"/>
      </rPr>
      <t>ف</t>
    </r>
  </si>
  <si>
    <t>washbasin</t>
  </si>
  <si>
    <t>لاط مج</t>
  </si>
  <si>
    <t xml:space="preserve">Install a marble table with a thickness of </t>
  </si>
  <si>
    <t>ت ركب طاولة من الرخام سمك 5-2 سم جانب الحوض وتضمن البند ت ركب وقافات للمجل من الحجر سماة سم3 ا 5 سم والتبت والعزل لمنع ب الماء ,مع ل ما لزم لإمال العمل</t>
  </si>
  <si>
    <t xml:space="preserve">2-5 cm next to the sink. The item includes installing stone stops for the </t>
  </si>
  <si>
    <t xml:space="preserve">sink with a thickness of 3 cm to 5 cm, fixing and insulation to prevent water </t>
  </si>
  <si>
    <t>leakage, along with everything necessary to complete the work.</t>
  </si>
  <si>
    <t>squat toilet</t>
  </si>
  <si>
    <t xml:space="preserve"> مرحاض عربي</t>
  </si>
  <si>
    <t xml:space="preserve">Provision and Replacement of damaged squatting pan by new porcelain squatting </t>
  </si>
  <si>
    <t xml:space="preserve">ركب واسدال حوض القرفصاء التالف مراحض من البورسلان الابض جددة لجلوس القرفصاء. </t>
  </si>
  <si>
    <t xml:space="preserve">W.C. (L=55, W=30, H=27) cm and </t>
  </si>
  <si>
    <t xml:space="preserve"> سم وتم ت ركيبها مع (W ،55 = L = 30، 27 = H)</t>
  </si>
  <si>
    <t>installs it with (S connection) and all required fittings &amp; accessories.</t>
  </si>
  <si>
    <t>(وصلة  (Sوجميع والاسسوارات المطلة.</t>
  </si>
  <si>
    <t xml:space="preserve">Western (Seated) Toilet </t>
  </si>
  <si>
    <t>مرحاض افرنجي</t>
  </si>
  <si>
    <t xml:space="preserve">Provide and install a toilet seat, including all accessories needed (Elbow and pipes), fixation with mortar (sand </t>
  </si>
  <si>
    <t xml:space="preserve">تقدم وت ركب المرحاض ، وشمل الأعمال جميع الملحقات اللازمة (الع والمواس) والتبت </t>
  </si>
  <si>
    <t>and cement) and according to supervisor engineer instructions.</t>
  </si>
  <si>
    <t xml:space="preserve">المونة (الرمل والاسمنت) و وفق تعلمات </t>
  </si>
  <si>
    <r>
      <t>المهندس الم</t>
    </r>
    <r>
      <rPr>
        <vertAlign val="subscript"/>
        <sz val="12"/>
        <color rgb="FF000000"/>
        <rFont val="Calibri"/>
        <family val="2"/>
      </rPr>
      <t xml:space="preserve"> </t>
    </r>
    <r>
      <rPr>
        <sz val="8"/>
        <color rgb="FF000000"/>
        <rFont val="Calibri"/>
        <family val="2"/>
      </rPr>
      <t>ف</t>
    </r>
  </si>
  <si>
    <t xml:space="preserve">Shattaf (Handheld Spray) </t>
  </si>
  <si>
    <t>سكر مع خرطوم</t>
  </si>
  <si>
    <t xml:space="preserve">Install a hand spray complete set in the latrine, with all necessary to complete </t>
  </si>
  <si>
    <t>ركب مجموعة املة من سكر مع خرطوم لتخدم المرحاض ، مع ل ما لزم لإمال العمل</t>
  </si>
  <si>
    <t xml:space="preserve"> floor trap</t>
  </si>
  <si>
    <t>الوعة</t>
  </si>
  <si>
    <t>Supply and install stainless steel floor trap with cover,</t>
  </si>
  <si>
    <t>تورد وت ركب الوعة أرضة من الاستانلس سل</t>
  </si>
  <si>
    <t>PPR "0.5 بواري</t>
  </si>
  <si>
    <t xml:space="preserve">Provide and install PPR pipes for drinking water system 0.5 inc, thickness </t>
  </si>
  <si>
    <r>
      <t>ت ركب مواس PPR لنظام ماە ال</t>
    </r>
    <r>
      <rPr>
        <vertAlign val="subscript"/>
        <sz val="12"/>
        <color rgb="FF000000"/>
        <rFont val="Calibri"/>
        <family val="2"/>
      </rPr>
      <t xml:space="preserve"> </t>
    </r>
    <r>
      <rPr>
        <sz val="8"/>
        <color rgb="FF000000"/>
        <rFont val="Calibri"/>
        <family val="2"/>
      </rPr>
      <t xml:space="preserve">ب 0.5 اش </t>
    </r>
  </si>
  <si>
    <t xml:space="preserve">not less than 3.5mm, pressure 10 bar All accessories of metal joint, ends and </t>
  </si>
  <si>
    <t xml:space="preserve">جب أن تكون  (PPR)، سمك لا قل عن 3.5 مم </t>
  </si>
  <si>
    <t>connections</t>
  </si>
  <si>
    <t>، ضغط 10 ار جميع الملحقات للوصلات والنهاات والتوصلات معدنة</t>
  </si>
  <si>
    <t xml:space="preserve"> PPRبواري 57.0"</t>
  </si>
  <si>
    <t xml:space="preserve">Provide and install PPR pipes for drinking water system 0.75 inch "M" Pipes used for this system must be </t>
  </si>
  <si>
    <t xml:space="preserve">قدم وت ركب بواري (PPR) 0.75 اش ، سمك لا </t>
  </si>
  <si>
    <t>(PPR), thickness not less than 3.5mm, pressure 10 bar All accessories of metal joint, ends and connections</t>
  </si>
  <si>
    <t>قل عن 3.5 مم ، ضغط 10 ار جميع الملحقات للوصلات والنهاات والتوصلات معدنة</t>
  </si>
  <si>
    <t>PPR "1 بواري</t>
  </si>
  <si>
    <t xml:space="preserve">Provide and install PPR pipes for drinking water system 1 inch "M" Pipes used for this system must be (PPR), </t>
  </si>
  <si>
    <t xml:space="preserve">ت ركب أنابب PPR لنظام ماە ال رشب 1 بوصة  "M"الأنابب المستخدمة لهذا النظام جب أن تكون  (PPR)، سمك لا قل عن 3.5 مم ، ضغط </t>
  </si>
  <si>
    <t xml:space="preserve">thickness not less than 3.5mm, pressure </t>
  </si>
  <si>
    <t>10 ار جميع الملحقات للوصلات والنهاات والتوصلات معدنة</t>
  </si>
  <si>
    <t>10 bar All accessories of metal joint, ends and connections</t>
  </si>
  <si>
    <t>2" PVC قساطل</t>
  </si>
  <si>
    <t xml:space="preserve">Supply and install of PVC pipes, 2 inches diameter with compatible </t>
  </si>
  <si>
    <r>
      <t>تقدم وت ركب قساطل 2 اش مع الحفر والردم حسب تعلمات المهندس الم</t>
    </r>
    <r>
      <rPr>
        <vertAlign val="subscript"/>
        <sz val="12"/>
        <color rgb="FF000000"/>
        <rFont val="Calibri"/>
        <family val="2"/>
      </rPr>
      <t xml:space="preserve"> </t>
    </r>
    <r>
      <rPr>
        <sz val="8"/>
        <color rgb="FF000000"/>
        <rFont val="Calibri"/>
        <family val="2"/>
      </rPr>
      <t>ف</t>
    </r>
  </si>
  <si>
    <t xml:space="preserve">accessories with digging and backfilling according to the instructions of </t>
  </si>
  <si>
    <t>4" PVC قساطل</t>
  </si>
  <si>
    <t xml:space="preserve">Supply and install of PVC pipes, 4 inches diameter with compatible </t>
  </si>
  <si>
    <r>
      <t>تقدم وت ركب قساطل 4 اش مع الحفر والردم حسب تعلمات المهندس الم</t>
    </r>
    <r>
      <rPr>
        <vertAlign val="subscript"/>
        <sz val="12"/>
        <color rgb="FF000000"/>
        <rFont val="Calibri"/>
        <family val="2"/>
      </rPr>
      <t xml:space="preserve"> </t>
    </r>
    <r>
      <rPr>
        <sz val="8"/>
        <color rgb="FF000000"/>
        <rFont val="Calibri"/>
        <family val="2"/>
      </rPr>
      <t>ف</t>
    </r>
  </si>
  <si>
    <t>6" PVC قساطل</t>
  </si>
  <si>
    <t xml:space="preserve">Supply and install of PVC pipes, 6 inches diameter with compatible </t>
  </si>
  <si>
    <r>
      <t>تقدم وت ركب قساطل 6 اش الحفر والردم حسب تعلمات المهندس الم</t>
    </r>
    <r>
      <rPr>
        <vertAlign val="subscript"/>
        <sz val="12"/>
        <color rgb="FF000000"/>
        <rFont val="Calibri"/>
        <family val="2"/>
      </rPr>
      <t xml:space="preserve"> </t>
    </r>
    <r>
      <rPr>
        <sz val="8"/>
        <color rgb="FF000000"/>
        <rFont val="Calibri"/>
        <family val="2"/>
      </rPr>
      <t>ف</t>
    </r>
  </si>
  <si>
    <t>8" PVC قساطل</t>
  </si>
  <si>
    <t xml:space="preserve">Supply and install of PVC pipes, 8 inches diameter weight of with </t>
  </si>
  <si>
    <r>
      <t>تقدم وت ركب قساطل 8 اش متوافقة مع الحفر والردم حسب تعلمات المهندس الم</t>
    </r>
    <r>
      <rPr>
        <vertAlign val="subscript"/>
        <sz val="12"/>
        <color rgb="FF000000"/>
        <rFont val="Calibri"/>
        <family val="2"/>
      </rPr>
      <t xml:space="preserve"> </t>
    </r>
    <r>
      <rPr>
        <sz val="8"/>
        <color rgb="FF000000"/>
        <rFont val="Calibri"/>
        <family val="2"/>
      </rPr>
      <t>ف</t>
    </r>
  </si>
  <si>
    <t>compatible accessories with digging and backfilling according to the instructions of supervisor engineer.</t>
  </si>
  <si>
    <t xml:space="preserve">Backfilling Over Pipes </t>
  </si>
  <si>
    <t>أعمال الردم فوق القساطل</t>
  </si>
  <si>
    <t>Earthworks over drainage pipes with diameters of 2", 3", 4", 6", and 8".</t>
  </si>
  <si>
    <t>أعمال ردمات فوق قساطل ال ف أقطار 2"-3"-</t>
  </si>
  <si>
    <t>M3</t>
  </si>
  <si>
    <t>"8-"6-"4</t>
  </si>
  <si>
    <t xml:space="preserve">250-Liter Metal Tank </t>
  </si>
  <si>
    <t>خزان معدني سعة 250 لتر</t>
  </si>
  <si>
    <t xml:space="preserve">Provide and installing (250-liter, 1 mm thickness) water tank and with weight not less than 25 Kg all needed PPR connections, fittings, valves and all necessary to carry out the work according to the supervisor engineer </t>
  </si>
  <si>
    <t xml:space="preserve">توف  وت ركب خزان ماە سماة 250 ل رت </t>
  </si>
  <si>
    <t>instructions</t>
  </si>
  <si>
    <r>
      <t>وسماة 1 مم بوزن لاقل 25 كغ وجميع الوصلات والصمامات اللازمة لـ   PPRول ما لزم لتنفذ الأعمال حسب تعلمات المهندس الم</t>
    </r>
    <r>
      <rPr>
        <vertAlign val="subscript"/>
        <sz val="12"/>
        <color rgb="FF000000"/>
        <rFont val="Calibri"/>
        <family val="2"/>
      </rPr>
      <t xml:space="preserve"> </t>
    </r>
    <r>
      <rPr>
        <sz val="8"/>
        <color rgb="FF000000"/>
        <rFont val="Calibri"/>
        <family val="2"/>
      </rPr>
      <t>ف</t>
    </r>
  </si>
  <si>
    <t xml:space="preserve">1000-Liter Metal Tank </t>
  </si>
  <si>
    <t xml:space="preserve">خزان معد  سعة 1000 لي </t>
  </si>
  <si>
    <t xml:space="preserve">Provide and install a tank of thickness 1.2 mm type galvanized and size of </t>
  </si>
  <si>
    <t xml:space="preserve">تقدم وت ركب خزان سمك 1.2 مم ن ع مجلفن </t>
  </si>
  <si>
    <t xml:space="preserve">1000 liters with a hole and a roof lock 50 * 50 cm and the dimensions of the tank 1 * 1 * 1 m with weight not less </t>
  </si>
  <si>
    <t xml:space="preserve">ومقاس 1000 لي  فتحة وقفل سقف 05 * 05 </t>
  </si>
  <si>
    <t>than 73 Kg with the and brass valve 1/2-</t>
  </si>
  <si>
    <t>سم وأعاد الخزان 1 * 1 * 1 م بوزن لاقل عن 37 كغ مع صمام نحا س 2/1 بوصة عدد 3 وملحقات الحنفات</t>
  </si>
  <si>
    <t xml:space="preserve">inch number 3 and the accessories to </t>
  </si>
  <si>
    <t xml:space="preserve">the taps </t>
  </si>
  <si>
    <t xml:space="preserve">2000-Liter Metal Tank </t>
  </si>
  <si>
    <t xml:space="preserve">خزان معد  سعة 2000 لي </t>
  </si>
  <si>
    <t xml:space="preserve">Provide and install a tank of thickness </t>
  </si>
  <si>
    <t xml:space="preserve">تقدم و ت ركب خزان سمك 1.4 مم ن ع مجلفن </t>
  </si>
  <si>
    <t xml:space="preserve">1.4 mm type of galvanized and size of </t>
  </si>
  <si>
    <t xml:space="preserve">ومقاس 2000 لي  فتحة وقفل سقف 05 * 05 سم وأعاد الخزان 2 * 1 * 1 م بوزن لاقل عن </t>
  </si>
  <si>
    <t xml:space="preserve">2000 liters with a hole and a roof lock 50 * 50 cm and the dimensions of the tank 2 * 1 * 1 m with weight not less than 120 Kg with the and brass valve </t>
  </si>
  <si>
    <t>120 كغ مع صمام نحاس 2/1 بوصة عدد 3 وملحقات الحنفات</t>
  </si>
  <si>
    <t xml:space="preserve">1/2-inch number3 and the accessories </t>
  </si>
  <si>
    <t xml:space="preserve">Float Valve </t>
  </si>
  <si>
    <t>فواشة</t>
  </si>
  <si>
    <t xml:space="preserve">Install new floating valve for the water tanks, with all necessary to complete </t>
  </si>
  <si>
    <t xml:space="preserve">ت ركب صمام عائم جدد لخزانات الماە مع ل ما </t>
  </si>
  <si>
    <t>لزم لاتمام العمل</t>
  </si>
  <si>
    <t xml:space="preserve">Rain Downpipes </t>
  </si>
  <si>
    <t>قساطل مطة</t>
  </si>
  <si>
    <t>Provide and install pvc pipe2 inch for rainwater drainage gutter with all the necessary elbows and connection and fixing to the wall according to the directions of supervisor engineer</t>
  </si>
  <si>
    <t xml:space="preserve">وف  وت ركب ماسورة 2 اش   pvcلمزراب ت ف ماە الأمطار مع جميع الأواع اللازمة والتوصل </t>
  </si>
  <si>
    <r>
      <t>والتبت عل الحائط حسب توجيهات المهندس الم</t>
    </r>
    <r>
      <rPr>
        <vertAlign val="subscript"/>
        <sz val="12"/>
        <color rgb="FF000000"/>
        <rFont val="Calibri"/>
        <family val="2"/>
      </rPr>
      <t xml:space="preserve"> </t>
    </r>
    <r>
      <rPr>
        <sz val="8"/>
        <color rgb="FF000000"/>
        <rFont val="Calibri"/>
        <family val="2"/>
      </rPr>
      <t>ف.</t>
    </r>
  </si>
  <si>
    <t xml:space="preserve">S-Trap </t>
  </si>
  <si>
    <t>ك ع رحة</t>
  </si>
  <si>
    <t xml:space="preserve">Provision and installation of toilet trap </t>
  </si>
  <si>
    <t>تورد وت ركب ك ع مرحاض (ن ع  (Sافة التوصلات</t>
  </si>
  <si>
    <t>(S type) with all connections</t>
  </si>
  <si>
    <t xml:space="preserve">Toilet Unclogging </t>
  </si>
  <si>
    <t>سلك المراحض</t>
  </si>
  <si>
    <t xml:space="preserve">Mechanical Declogging of toilet drains and the sewage system the toilets must </t>
  </si>
  <si>
    <r>
      <t>زالة الاسداد المان</t>
    </r>
    <r>
      <rPr>
        <vertAlign val="superscript"/>
        <sz val="12"/>
        <color rgb="FF000000"/>
        <rFont val="Calibri"/>
        <family val="2"/>
      </rPr>
      <t xml:space="preserve"> </t>
    </r>
    <r>
      <rPr>
        <sz val="8"/>
        <color rgb="FF000000"/>
        <rFont val="Calibri"/>
        <family val="2"/>
      </rPr>
      <t xml:space="preserve"> لمصارف المراحض ونظام ً ل ف الص  ، جب تنظف المراح ًض وفراغها جدا يتم ت ف الماە جدا. جب أن يتم ذلك عن طق ضخ الماە  أو الحفر  إذا لزم الأمر</t>
    </r>
  </si>
  <si>
    <t xml:space="preserve">be cleaned and emptied well until the </t>
  </si>
  <si>
    <t>water is well discharged</t>
  </si>
  <si>
    <t xml:space="preserve">Electrical Works الأعمال الهائة </t>
  </si>
  <si>
    <t xml:space="preserve">External  Cable Trunking </t>
  </si>
  <si>
    <t>تیب كھرباء خارجي</t>
  </si>
  <si>
    <t>Install electrical wire flexible conduit to cover all uncovered electrical wiring</t>
  </si>
  <si>
    <t>ت ركب قناة مرنة من الأسلاك الهائة لتغطة جميع الاسلاك</t>
  </si>
  <si>
    <t>نقطة ضوئة</t>
  </si>
  <si>
    <t xml:space="preserve">Supply and installation of electrical lighting point, including installation of a single and braided regular cable with a thickness of (1.5 mm) made of copper </t>
  </si>
  <si>
    <t xml:space="preserve">ورد وت ركب نقطة إنارة كهائةو ت ركب ال </t>
  </si>
  <si>
    <t xml:space="preserve">with the necessary items such as: duct tape for concealed extension, plastic </t>
  </si>
  <si>
    <t xml:space="preserve">عادي منفرد ومضفر سمك 1.5( مم) مصن ع من </t>
  </si>
  <si>
    <t xml:space="preserve">channel before plastering, distribution </t>
  </si>
  <si>
    <t xml:space="preserve">النحاس قناة لاسكة قل التجصص ، صناديق </t>
  </si>
  <si>
    <t xml:space="preserve">boxes if needed, chassis, cover, switch, </t>
  </si>
  <si>
    <t xml:space="preserve">وزـع إذا لزم الأمر شاسه وغطاء ومفتاح ولمة 21 </t>
  </si>
  <si>
    <t>12 watts bulb for utilities, 18 watts bulb for rooms, and the main distribution box .</t>
  </si>
  <si>
    <r>
      <t>وات للمرافق ولمة  18وات للغرف وصندوق توزـع رئ</t>
    </r>
    <r>
      <rPr>
        <vertAlign val="superscript"/>
        <sz val="12"/>
        <color rgb="FF000000"/>
        <rFont val="Calibri"/>
        <family val="2"/>
      </rPr>
      <t xml:space="preserve"> </t>
    </r>
    <r>
      <rPr>
        <sz val="8"/>
        <color rgb="FF000000"/>
        <rFont val="Calibri"/>
        <family val="2"/>
      </rPr>
      <t>.</t>
    </r>
  </si>
  <si>
    <t>Light  switch</t>
  </si>
  <si>
    <t>طقة كهائة</t>
  </si>
  <si>
    <t>Install electrical switch</t>
  </si>
  <si>
    <t xml:space="preserve">ت ركب مفتاح كها </t>
  </si>
  <si>
    <t xml:space="preserve">Power Outlet </t>
  </si>
  <si>
    <t>بریزكھربائي</t>
  </si>
  <si>
    <t xml:space="preserve">Supply and install electrical socket outlet, for internal and external base </t>
  </si>
  <si>
    <t xml:space="preserve">تورد وت ركب مقس كها  للقاعدة الداخلة </t>
  </si>
  <si>
    <t xml:space="preserve">good brand 250V, 10 A in accordance with all applicable codes and </t>
  </si>
  <si>
    <t xml:space="preserve">والخارجة ما ركة جدة ، 250V ، 10  A وفقا </t>
  </si>
  <si>
    <t xml:space="preserve">regulations and as approved by the site </t>
  </si>
  <si>
    <t xml:space="preserve">لجميع الأواد واللوائح المعمول بها ووفقا لما وافق </t>
  </si>
  <si>
    <t>عله مهندس الموقع</t>
  </si>
  <si>
    <t xml:space="preserve">مأخذ كها </t>
  </si>
  <si>
    <t xml:space="preserve">ورد وت ركب مأخذ كها  جب أن شتمل العمل </t>
  </si>
  <si>
    <t xml:space="preserve">Supply and installation of the electrical outlet the work must include an </t>
  </si>
  <si>
    <t xml:space="preserve"> ت ركب مخ ج كها  حراري من الدرجة الأو </t>
  </si>
  <si>
    <t xml:space="preserve">installation of a first-rate thermal </t>
  </si>
  <si>
    <t>الإضافة إ جميع الأسلاك اللازمة وال عادي منفرد ومضفر سمك 2( مم) مصن ع من النحاس</t>
  </si>
  <si>
    <t xml:space="preserve">electrical outlet, in addition to all the necessary wires, a single and braided </t>
  </si>
  <si>
    <t>regular cable with thickness of (2 mm) which made of copper extension</t>
  </si>
  <si>
    <t xml:space="preserve">Knife Switch </t>
  </si>
  <si>
    <t>قاطع سكین</t>
  </si>
  <si>
    <t>Install a new single room circuit breaker, with all necessary to complete the work</t>
  </si>
  <si>
    <t xml:space="preserve">ت ركب قاطع دائرة جدد غرفة واحدة ، مع ل ما </t>
  </si>
  <si>
    <t>لزم لإمال العمل</t>
  </si>
  <si>
    <t>Circuit Breaker</t>
  </si>
  <si>
    <t>قاطع كھربائي</t>
  </si>
  <si>
    <t xml:space="preserve">MCB - Miniature Circuit Breaker </t>
  </si>
  <si>
    <t>قاطع تار أوتوما  جهد الشغل 230 فولط عدد الأقطاب: قطب واحد. الاستطاعة 6A - 10A :</t>
  </si>
  <si>
    <t xml:space="preserve">Operating voltage: 230V Number of poles: Single pole Power rating: 6A - </t>
  </si>
  <si>
    <t xml:space="preserve"> - 25A .للمآخذ الهائة 16A - 20A .للإضاءة</t>
  </si>
  <si>
    <t>10A For lighting. 16A - 20A For electrical outlets. 25A - 32A For water heaters.</t>
  </si>
  <si>
    <t>32A لللسخانات.</t>
  </si>
  <si>
    <t xml:space="preserve"> Distribution Board</t>
  </si>
  <si>
    <t>علة قواطع</t>
  </si>
  <si>
    <t xml:space="preserve">Provide and installing a circuit breaker box: Made of fire-resistant plastic or </t>
  </si>
  <si>
    <t>تقدم وت ركب علة قواطع: مصنوعة من اللاسك مقاوم للحق أو معدن مجلفن كها  للحماة من الصدأ .</t>
  </si>
  <si>
    <t xml:space="preserve">galvanized metal with an electrostatic coating for rust protection. </t>
  </si>
  <si>
    <t>مروحة تهة مرحاض</t>
  </si>
  <si>
    <t>Install a mechanical ventilation fan for the latrines/kitchen and all needed materials and connections</t>
  </si>
  <si>
    <t>ت ركب مروحة تهة مانكة للمراحض / المطبخ وجميع المواد والوصلات اللازمة</t>
  </si>
  <si>
    <t xml:space="preserve"> اعمال الطاقة الشمسةSolar Works </t>
  </si>
  <si>
    <t xml:space="preserve">250 W Solar Panel </t>
  </si>
  <si>
    <t>لح طاقة شمسة 250 واط</t>
  </si>
  <si>
    <t xml:space="preserve">Provide and install solar panels </t>
  </si>
  <si>
    <t xml:space="preserve">تورد وت ركب الألواح الشمسة 250 وات فئة 42 فولت متعدد اللورات من الخلاا الهروضوئة مع </t>
  </si>
  <si>
    <t>250W,24V polycrystalline class origin of photovoltaic with all necessary</t>
  </si>
  <si>
    <t xml:space="preserve">150 W Solar Panel </t>
  </si>
  <si>
    <t>لح طاقة شمسة 150 واط</t>
  </si>
  <si>
    <t>Install a solar PV panel, 150-Watt, 12 V with all necessary</t>
  </si>
  <si>
    <t>ت ركب لح طاقة شمسة ، 150 وات ، 12 فولت  مع ل ما لزم</t>
  </si>
  <si>
    <t>لید شریطي</t>
  </si>
  <si>
    <t>Install led light strip with switch's</t>
  </si>
  <si>
    <t>تبت  ط إضاءة LED مع مفتاح</t>
  </si>
  <si>
    <t>Install a 30-amp charge controller with all related accessories</t>
  </si>
  <si>
    <t>تبت وحدة تحم شحن قوة 30 أمب  مع جميع الملحقات ذات الصلة</t>
  </si>
  <si>
    <t>بطاریة جل 210 امبیر</t>
  </si>
  <si>
    <t xml:space="preserve">Provide and install rapped dry battery </t>
  </si>
  <si>
    <t>ت ركب طارة جافة مطة جل ، دورة عمقة سعة 210 أمب ،   12فولت مع ل ما لزم</t>
  </si>
  <si>
    <t xml:space="preserve">GEL, deep cycle with capacity 210 A, </t>
  </si>
  <si>
    <t>12V with all necessary</t>
  </si>
  <si>
    <t>بطاریة سائلة 240 امبیر</t>
  </si>
  <si>
    <t>Provide and install Liquid battery, with capacity 240 A, 12V with all necessary</t>
  </si>
  <si>
    <t>ت ركب طارة جافة مطة جل ، دورة عمقة سعة 240 أمب ،   12فولت مع ل ما لزم</t>
  </si>
  <si>
    <t>رافع جهد 3 ك ف آ</t>
  </si>
  <si>
    <t xml:space="preserve">Provide and install inverter voltronic original, 3 KVA, single phase with all the needed protection breakers and </t>
  </si>
  <si>
    <t>ت ركب انفرتر فول رتونك اورجينال 3 ك.ف.أ أحادي الطور مع جميع قواطع الحماة اللازمة وملحقاتها</t>
  </si>
  <si>
    <t>accessories</t>
  </si>
  <si>
    <t xml:space="preserve">Solar Panel Mounting Base </t>
  </si>
  <si>
    <t>قاعدة الواح طاقة شمسة</t>
  </si>
  <si>
    <t>Install an iron structure to mount the solar PV panels .</t>
  </si>
  <si>
    <t>ركب هل حددي لألواح الشمسة الهروضوئة</t>
  </si>
  <si>
    <t>ت</t>
  </si>
  <si>
    <t>أسلاك تمدد  1.5 مم</t>
  </si>
  <si>
    <t xml:space="preserve">Provide and install of copper cable 1.5 mm2 used for solar energy with all </t>
  </si>
  <si>
    <r>
      <t>تقدم وت ركب كل نحا</t>
    </r>
    <r>
      <rPr>
        <vertAlign val="superscript"/>
        <sz val="12"/>
        <color rgb="FF000000"/>
        <rFont val="Calibri"/>
        <family val="2"/>
      </rPr>
      <t xml:space="preserve"> </t>
    </r>
    <r>
      <rPr>
        <sz val="8"/>
        <color rgb="FF000000"/>
        <rFont val="Calibri"/>
        <family val="2"/>
      </rPr>
      <t xml:space="preserve"> 1.5 مم للطاقة الشمسة ل ما لزم</t>
    </r>
  </si>
  <si>
    <t>necessary</t>
  </si>
  <si>
    <t>ال كها 10مم</t>
  </si>
  <si>
    <t xml:space="preserve">Provide and install of copper cable10 mm2 used for solar energy with all </t>
  </si>
  <si>
    <r>
      <t>تقدم وت ركب كل نحا</t>
    </r>
    <r>
      <rPr>
        <vertAlign val="superscript"/>
        <sz val="12"/>
        <color rgb="FF000000"/>
        <rFont val="Calibri"/>
        <family val="2"/>
      </rPr>
      <t xml:space="preserve"> </t>
    </r>
    <r>
      <rPr>
        <sz val="8"/>
        <color rgb="FF000000"/>
        <rFont val="Calibri"/>
        <family val="2"/>
      </rPr>
      <t xml:space="preserve"> 10 مم للطاقة الشمسة ل ما لزم</t>
    </r>
  </si>
  <si>
    <t xml:space="preserve"> الأعمال العامة والخارجةGeneral Works </t>
  </si>
  <si>
    <t xml:space="preserve">Kerb Stones </t>
  </si>
  <si>
    <t>ردف ارصفة</t>
  </si>
  <si>
    <t>Platform stones with all necessary</t>
  </si>
  <si>
    <t>ردف ارصفة مع ل ما لزم</t>
  </si>
  <si>
    <t xml:space="preserve">Interlock stone </t>
  </si>
  <si>
    <t xml:space="preserve"> حجر أنلوك</t>
  </si>
  <si>
    <t>Interlock stone paving</t>
  </si>
  <si>
    <t>ترصف حجر أنلوك</t>
  </si>
  <si>
    <r>
      <t>صانة سور شك معد</t>
    </r>
    <r>
      <rPr>
        <vertAlign val="superscript"/>
        <sz val="12"/>
        <color rgb="FF000000"/>
        <rFont val="Calibri"/>
        <family val="2"/>
      </rPr>
      <t xml:space="preserve"> </t>
    </r>
  </si>
  <si>
    <r>
      <t>سور شك معد</t>
    </r>
    <r>
      <rPr>
        <vertAlign val="superscript"/>
        <sz val="12"/>
        <color rgb="FF000000"/>
        <rFont val="Calibri"/>
        <family val="2"/>
      </rPr>
      <t xml:space="preserve"> </t>
    </r>
  </si>
  <si>
    <t>Provide and setup metal fence wall</t>
  </si>
  <si>
    <r>
      <t>تقدم و ت ركب سور شك معد</t>
    </r>
    <r>
      <rPr>
        <vertAlign val="superscript"/>
        <sz val="12"/>
        <color rgb="FF000000"/>
        <rFont val="Calibri"/>
        <family val="2"/>
      </rPr>
      <t xml:space="preserve"> </t>
    </r>
  </si>
  <si>
    <t xml:space="preserve">Sidewalk Tiles (Pavement/“Trottoir”) </t>
  </si>
  <si>
    <t>لاط أرصفة ( طرطوار )</t>
  </si>
  <si>
    <t>Provide and installing of pavement tiles</t>
  </si>
  <si>
    <t>تقدم و ت ركب لاط أرصفة ( طرطوار )</t>
  </si>
  <si>
    <t xml:space="preserve">Temporary support: provision and installation of metal supports </t>
  </si>
  <si>
    <t xml:space="preserve">الدعم المؤقت: توف  وت ركب دعامات معدنة </t>
  </si>
  <si>
    <t>temporarily for the work of supporting roofs during the removal and reconstruction of walls</t>
  </si>
  <si>
    <t xml:space="preserve">شل مؤقت لأعمال دعم الأسقف أثناء فك وعادة </t>
  </si>
  <si>
    <t>بناء الجدران</t>
  </si>
  <si>
    <t>حفر ( صخر ) وصولا الى مستوى اساس الاعمدة والجدران او لخنادق القساطل و الجور الفنيه، ، يجب نقل بقايا الحفر إلى أقرب مكب معتمد وفقا لتوجيهات مهندس غول. يشمل سعر الحفريات كافة الأعمال المطلوبة لضمان سلامة العمال والمستفيدين.</t>
  </si>
  <si>
    <t>حفر (أنواع التربه المختلفه) وصولا الى مستوى اساس الاعمدة والجدران او لخنادق الانابيب و القساطل و الجور الفنيه، ، يجب نقل بقايا الحفر إلى أقرب مكب معتمد وفقا لتوجيهات مهندس غول. يشمل سعر الحفريات كافة الأعمال المطلوبة لضمان سلامة العمال والمستفيدين.</t>
  </si>
  <si>
    <t xml:space="preserve">ازاله و نقل نواتج الحفر أو  الأنقاض إلى المكبات المعتمدة حتى لا تسبب أي ضرر لأي شخص أو بأرض زراعية </t>
  </si>
  <si>
    <t xml:space="preserve">تجهيز وصب بيتون بالقالب عيار 250 كغ/م3 لتغطية الشقوق او تغطية لارضيات مع صقل طبقة بسماكة  10 سم مع الرش بالماء مع كافة أعمال بالشكل المطلوب حسب توجيهات مهندس غول </t>
  </si>
  <si>
    <t>تجهيز وصب بيتون مسلح بالقالب عيار 350كغ/م3 قضبان حديدية قطر 8 مم لاصلاح وتعبئة العناصر الانشائية مع التنعيم و رش الماء مع كافة الأعمال بالشكل المطلوب حسب توجيهات مهندس غول</t>
  </si>
  <si>
    <t>تجهيز وصب بيتون مسلح بالقالب عيار 350كغ/م3 قضبان حديدية قطر 10 مم لاصلاح وتعبئة العناصر الانشائية مع التنعيم و رش الماء مع كافة الأعمال بالشكل المطلوب حسب توجيهات مهندس غول</t>
  </si>
  <si>
    <t>تنفيذ درج  من البيتون المسلح مكون من 10 درجات طول (1-2)م ارتفاع الدرجه (15 – 18 سم) و عرض (25 – 27 سم ) مع كافة الأعمال بالشكل المطلوب حسب توجيهات مهندس غول</t>
  </si>
  <si>
    <t>بناء رمبه من البيتون المسلح بحد أقصى انحدار 1:10 وعرض 90 سم على الأقل</t>
  </si>
  <si>
    <t>توفير وتركيب حجر مصفط لتكميل و انشاء الجدران  يجب ان يتم التركيب فوق فرشه بيتون مع كل ما يلزم من مونه اسمنتيه 1:3 خلط بارتفاع 13 مم بين الصفوف المنشأة ورش المياه وجميع أعمال التشطيب ذات الصلة وفقا لتعليمات مهندس غول</t>
  </si>
  <si>
    <t>تفكيك جدران البلوك بهدف إعادة استخدام البلوك غير التالف في بناء جدران جديدة وإزالة منتجات الهدم ونقلها إلى مكبات النفايات وفقًا لتوجيهات مهندس غول</t>
  </si>
  <si>
    <t>توفير وتركيب شبر حجري لوزم اللابواب والنوافذ</t>
  </si>
  <si>
    <t>زريقة  اسمنتيه (أقصى سمك 25 مم )في طبقتين (خشن  ,ناعم) باستخدام اسمنت عيار 250كغ/م3 و نحاته خشنه للوجه الأول و ناعمه للوجه الثاني مع الرش بالماء يجب ان يكون السطح النهائي جاهزا للدهان حسب توجيهات مهندس غول</t>
  </si>
  <si>
    <t>معالجة التشققات بالحوائط باستخدام مونه اسمنتيه بنسبه خلط 1:3 مع كل مايلزم</t>
  </si>
  <si>
    <t>ملئ الفراغات بين (باب او  شباك)و (حائط) بالمعجون مع كل مايلزم</t>
  </si>
  <si>
    <t>اغلاق فتحة  في جدار  عرض (30-50)سم وارتفاع (30-50) سم باستخدام مونه اسمنتيه بنسبه خلط 1:3 مع كل مايلزم</t>
  </si>
  <si>
    <t>اغلاق فتحة  في جدار  عرض (100-50)سم وارتفاع (100-50) سم باستخدام مونه اسمنتيه بنسبه خلط 1:3 مع كل مايلزم</t>
  </si>
  <si>
    <t>توريد وتركيب مادة عزل من ماركة SUTUT التركية أو مايعادلها يجب طلاء السطح بالمادة جيدا  حتى يتم تشبع البيتون بالكامل باستخدام الرول فقط أما للزوايا فيجب دهانها جيداحتى التصوينه ويجب طلاءها بارتفاع  20سم  على الاقل .لذلك فان الكيلوغرام الواحد يغطي مساحة لاتزيد عن 4 م^2 . الكلفة تشمل رش الرمل الناعم فوق الطبقة العازلة يكون العمل وفق تعليمات وتوجيهات مهندس غول</t>
  </si>
  <si>
    <t>توفير وتركيب مشمعات مانعة لتسرب المياه  للأسقف مثبتة بقضبان خشبية بسمك 3سم وعرض 5 سم أو بقضبان معدنية 1 انش تثبت القضبان الخشبية  القماش المشمع من السطح العلوي للسقف ويجب اضافه قضبان عرضية كل 1.5 م</t>
  </si>
  <si>
    <t>تقديم وتركيب سيراميك ارضيات مع الوزرة شامل الروبه و كل ما يلزم لاتمام الأعمال</t>
  </si>
  <si>
    <t>تقديم تركيب بلاط سيراميك للجدران شامل المونه و الروبه.</t>
  </si>
  <si>
    <t>تركيب عتبة حجرية للحمام أو المطبخ أو باب المدخل الأبعاد حسب الفتحة سمك 2سم على الأقل عرض 20سم مع كل مايلزم لاتمام العمل</t>
  </si>
  <si>
    <t>تقديم  تركيب  حاجب  خشبي  (برواز)للنافذة أو الباب بعرض (5سم ) وسماكة  (1) سم ويشمل ذلك ملء الفراغات بين الحائط واطار الباب باستخدام المونة أو رش الفوم أو السيلكون</t>
  </si>
  <si>
    <t>تقديم تركيب باب من الخشب معاكس كاملا (الاطار االحاجب و الدعائم الجانبية القفل المقبض المفصلات) وجميع الملحقات الأخرى طبقة اساس  وطبقتين من الدهانات ويشمل ذلك ملء الفراغات بين الجدار واطار الباب باستخدام المونه  أو رش الرغوة أو السيلكون</t>
  </si>
  <si>
    <t>استبدال عضادات الأبواب الخشبية باطار من خشب سويد ( ملبن الخشب ) فئة 3 بعرض 12 سم سماكة 5 .مع  طبقة اساس  وطبقتين من الدهانات مع الملحقات الضرورية للحفاظ على الباب للاستخدام المقصود</t>
  </si>
  <si>
    <t>توريد وتركيب بلور سماكة 5 مم للنافذة مع كل  مايلزم لاتمام العمل</t>
  </si>
  <si>
    <t>توريد وتركيب فييبر  سماكة 5 مم للنافذة مع كل  مايلزم لاتمام العمل</t>
  </si>
  <si>
    <t xml:space="preserve"> اصلاح  الكشف للابواب الخشبية المطلوبة ويشمل ملء الفراغات بين  الجدار واطار الباب باستخدام المونه أو رش الرغوة أو السيلكون </t>
  </si>
  <si>
    <t>حف ومعجنة ودهان باب خشب مع الملبن والكشف باستخدام طبقة أساس ثم طبقتين من الدهان الزياتي بعد الحف والتنظيف واغلاق أي شقوق باستخدام المعجونة</t>
  </si>
  <si>
    <t>تركيب مفصلات للابواب الخشبية مع كل ما يلزم لاتمام العمل</t>
  </si>
  <si>
    <t>استبدال   المقبض  مع الحركة (الجوزة) للباب او القبضة للشباك مع كل مايلزم لاتمام العمل</t>
  </si>
  <si>
    <t>تركيب قفل جديد للأبواب الخشبية المطلوبة في المبنى مع كل مايلزم  لاتمام العمل</t>
  </si>
  <si>
    <t>يتم تركيب فاصل خشبي شامل الهيكل الخشبي وكل مايلزم لتثبيت  الألواح الخشبية</t>
  </si>
  <si>
    <t>توريد وتركيب ألواح فورميكا باطار خشبي لسد الفتحات  فوق الأبواب والنوافذ بأبعاد عرض (140-160)سم وارتفاع (25-40)سم حسب توجيهات مهندس غول</t>
  </si>
  <si>
    <t>توريد وتركيب أبواب حديدية بعرض يتراوح بين(80-100) سم وارتفاع مابين (180-210)سم بمقبض معدني و كشف 4*3سم  واطار جانبي للباب 3*4سم الباب مغطى بصاج بسمك 2مم , وزن الباب 70كغ  مع قفل / مفاتيح جيدة و 3 مفصلات أبواب نوعية جيدة (16مم) مع طبقة اساس وبخ   وجهين من  الطلاء الزيتي</t>
  </si>
  <si>
    <t>توريد وتركيب نافذة  حديدية بعرض مابين (80-100)سم وارتفاع مابين (80-110)سم كشف  3*4واطار  النافذة 3*4سم مع زجاج النافذة بوزن 30كيلو و تزويد قفل 2 مفصلات (12) مم لكل درفة مع طبقة اساس وبخ  وجهين من  الطلاء الزيتي</t>
  </si>
  <si>
    <t>تبديل درفة لنافذة الحديدية مع طبقة اساس وبخ   وجهين من  الطلاء الزيتي</t>
  </si>
  <si>
    <t>تثبيت كشف حديد لباب او شباك الحديد</t>
  </si>
  <si>
    <t>اصلاح الباب او النافذة الحديدية بما في ذلك غلق الفتحات وإعادة تثبيت القفل أو المفصلة أو المقبض أو اغلاق الفتحة بسماكة من الواح الحديد المزيبق 2مم واضافة قضيب حديد مسطح مع اللحام على الأبواب القديمة بأبعاد مختلفة مع جميع العناصر اللازمة لاكمال العمل</t>
  </si>
  <si>
    <t xml:space="preserve"> تركيب قفل ومقبض جديدين للأبواب الحديدية المطلوبة</t>
  </si>
  <si>
    <t xml:space="preserve">حف ومعجنة ودهان باب حديد مع الملبن والكشف باستخدام طبقة أساس ثم بخ طبقتين من الدهان الزياتي بعد الحف والتنظيف </t>
  </si>
  <si>
    <t>استبدال مفصلات الأبواب الحديدية بكل مايلزم لاكمال العمل</t>
  </si>
  <si>
    <t>توريد وتركيب فيبر سماكة 5 مم للنافذة  الحديده مع كل  مايلزم لاتمام العمل</t>
  </si>
  <si>
    <t>توريد وتركيب بلور سماكة 5 مم للنافذة  الحديده مع كل  مايلزم لاتمام العمل</t>
  </si>
  <si>
    <t>تركيب أدوات الأمان لمنع السقوط مثل الدرابزين  المعدني الذي لايقل ارتفاعه عن 90سم</t>
  </si>
  <si>
    <t>تركيب صندوق حديدي مصنوع من قضبان حديدية للمشارب الجماعيه  لحمايتها من السرقة</t>
  </si>
  <si>
    <t>تركيب صاج مثقب لبوابه خارجيه</t>
  </si>
  <si>
    <t>تركيب قفل الباب من نوع دقر ل باب معدني</t>
  </si>
  <si>
    <t>تركيب رمبة للمعاقين بارتفاع 30سم مع الدهان المطلوب</t>
  </si>
  <si>
    <t>توريد وتركيب مسند معدني لرمبة ب 2مم بقطر 5 سم مقطع مجوف درابزين  لاستخدام المعاقين</t>
  </si>
  <si>
    <t>توريد وتركيب قبضة مسند معدنية للتواليت الافرانجي</t>
  </si>
  <si>
    <t xml:space="preserve">توريد وتركيب سقف مصنوع من الصاج المزيبق  المموج ( التوتة) 0.5مم وتثبيته باستخدام بروفيل حديدي في اتجاهين (0.2*3*5)سم  بمسافة 1متر مع تثبيت بالمسمار وسد أي فتحات بين السقف  والجدار باستخدام مونة اسمنتية  </t>
  </si>
  <si>
    <t>توريد وتركيب قاعدة معدنية مرتفعة لتثبيت خزان المياه باستخدام أنابيب معدنية بسماكة 4*4سم وزوايا 3*3 بسمك4 مم مع رش طلاء بطبقة واحدة من الاساس وطبقتين من الطلاء الزيتي</t>
  </si>
  <si>
    <t>توفير / استبدال الأسقف (الساندوتش بانيل) توريد وتركيب الالواح العازله للأسقف ، مثبته على إطار حديدي وبارزه عن جوانب الغرفه 15 سم من جميع الجهات). الإطار الهيكلي (أنبوب 4 سم * 6 سم * 2 مم) ، يجب توفير أنابيب إضافية للهيكل كل 1.5 متر ، تشمل طلاء الإطار بالكامل بطلاء أساس مقاوم للصدأ وطبقتين من الطلاء. شامل تطبيق العزل المائي المناسب بزوايا الحديد أو PVC إذا كانت الجدران من الألواح العازلة ، وأعمال البلوك لضمان الحد الأدنى من الميل و إزالة الأسطح التالفة الحالية إن وجدت ، واستعادة أي مصابيح موجودة ، ومراوح سقف ، وخزانات المياه و توصيلاتها إلى الأسطح الجديدة.  وتركيب مزاريب لتصريف مياه الأمطار سفلية مع كافة الأعمال المتعلقة بها وملحقاتها وحسب تعليمات مهندس غول</t>
  </si>
  <si>
    <t>توفير وتركيب حديد مزيبق مشغول مع كل ما يلزم.</t>
  </si>
  <si>
    <t>تركيب نافذة  المنيوم سحاب  مطلية كاملة مع الاطار .زجاج مثبت  ومختوم بالمطاط.قفل .بكرات سحاب  وجميع الملحقات اللازمة ومع الغربول  ويشمل ذلك ملء الفراغات بين الجدار واطار الباب باستخدام  أو الفوم أو السيلكون</t>
  </si>
  <si>
    <t>تركيب درفه  نافذة سحاب الالمنيوم مع زجاج مثبت   ومختوم بالمطاط وقفل</t>
  </si>
  <si>
    <t>تركيب نافذة الألمنيوم قلاب كاملة مع الاطار .زجاج مثبت  ومختوم بالمطاط.قفل و قطع التثبيت و جميع الملحقات اللازمة ومع الغربول  ويشمل ذلك ملء الفراغات بين الجدار واطار الشباك باستخدام  أو الفوم أو السيلكون</t>
  </si>
  <si>
    <t>توريد و استبدال لوح زجاجي بولي كربونات سماكة 5مم للنافذة الالمنيوم مع تركيب عزل مطاطي</t>
  </si>
  <si>
    <t>توريد و استبدال لوح زجاجي بسماكة  5مم للنافذة مع تركيب مانع تسرب (المطاط )يجب ان يكون اللوح الزجاجي خالي من العيوب أو الكسور او أي عيوب أخرى</t>
  </si>
  <si>
    <t>صيانة الالمنيوم أو pvc(الأبواب والنوافذ)</t>
  </si>
  <si>
    <t>توريد وتركيب باب PVC جاهز "بن راي" أو "بن سيجا" أو ماركة مماثلة باللون البني أو الأبيض شاملاً جميع الملحقات. يجب ألا تقل سماكة جميع مقاطع المقاطع الجانبية PVC عن 1،5 مم. يتم تثبيت الزجاج بحشوات مطاطية غير قابلة للتحلل على كلا الطرفين. يجب تثبيت الإطار جيدًا على الحائط بواسطة البراغي ، وملء الفراغات بين الجدار وإطار الباب باستخدام المونة أوالفوم أو السيليكون يشمل السعر تعديل أبعاد الأبواب مسبقه الصنع داخل المنزل لتتناسب مع أبعاد الأبواب الجاهزة والمتاحة في السوق.</t>
  </si>
  <si>
    <t>توريد وتركيب نافذة PVC الجاهزة "بن راي" أو "بن سيجا" أو ماركة مماثلة باللون البني أو الأبيض بما في ذلك جميع الملحقات. يجب ألا تقل سماكة جميع مقاطع المقاطع الجانبية PVC عن 1،5 مم. يتم تثبيت الزجاج بحشوات مطاطية غير قابلة للتحلل على كلا الطرفين. يجب تثبيت الإطار جيدًا على الحائط بواسطة البراغي ، وملء الفراغات بين الحائط وإطار الباب باستخدام المونة أو الفوم أو السيليكون.</t>
  </si>
  <si>
    <t>توريد وتركيب مغسلة ستانلس ستيل بأبعاد (10045x) سم وملحقاتها وتثبيتها على الحائط مع اضافة السليكون الابيض او الشفاف لسد الفجوات بين الحوض ومحيطه حسب توجيهات مهندس غول  .</t>
  </si>
  <si>
    <t>توريد وتركيب خلاطة مياه نحاسية مغطاة بالكروم حسب توجيهات مهندس غول.</t>
  </si>
  <si>
    <t>تركيب مجلى ستانلس ستيل حوض مزدوج متساوي  بقياسات  80 × 50 سم على الأقل مع جميع التوصيلات والأجهزة اللازمة بحوضين و فتحه حنفيه واحده مع جميع التوصيلات والأجهزة اللازمة</t>
  </si>
  <si>
    <t xml:space="preserve">Install smooth stone countertop beside the sink a supported by a steel frame and legs, with all necessary to complete the work </t>
  </si>
  <si>
    <t xml:space="preserve">تركيب كاونتر مطبخ حجر بسطح املس بجانب المجلى مثبت على هيكل حديد </t>
  </si>
  <si>
    <t>توفير واستبدال بطه حمام تالفه  ببطه البورسلين (L = 55، W = 30، H = 27) سم وتثبيتها بوصلة S وكافة التركيبات والملحقات المطلوبة. ويشمل هذا البند كافة الأعمال اللازمة لازاله البطه القديمه، ويشمل أعمال الحفر والردم ونقل الحفريات الزائدة حسب تعليمات مهندس غول</t>
  </si>
  <si>
    <t>تركيب مجموعه نبريش مرش  يدوي في المرحاض مع كل ما يلزم لإتمام العمل</t>
  </si>
  <si>
    <t>توريد وتركيب مصرف  أرضية من الاستانلس ستيل بغطاء ماركة Delphine  او ما يعادلها في أماكن محددة وتوجيهات مهندس غول.</t>
  </si>
  <si>
    <t>توفير وتركيب مواسير PPR لنظام مياه الشرب 0.5 انش  مواسير "M" المستخدمة لهذا النظام يجب أن تكون (PPR) ، بسمك لا يقل عن 3.5 مم ، ضغط 10 بار.  جميع ملحقات الوصلات والنهايات والوصلات المعدنية مع تثبيت المواسير بالاسمنت والحفر</t>
  </si>
  <si>
    <t>توريد وتركيب انابيب PVC 2 انشات مع اكسسوارات قطر 2 انش مع الحفر و الردم وفقا لتوجيهات مهندس غول.</t>
  </si>
  <si>
    <t>توريد وتركيب انابيب PVC 4 انشات مع اكسسوارات قطر 4 انش مع الحفر و الردم وفقا لتوجيهات مهندس غول.</t>
  </si>
  <si>
    <t>توريد وتركيب انابيب PVC 6 انشات مع اكسسوارات قطر 6 انش مع الحفر و الردم وفقا لتوجيهات مهندس غول.</t>
  </si>
  <si>
    <t>توريد وتركيب انابيب PVC 8 انشات مع اكسسوارات قطر 8 انش مع الحفر و الردم وفقا لتوجيهات مهندس غول.</t>
  </si>
  <si>
    <t>تقديم وتركيب خزان توتياء سماكة 1 مم حجم 250 لتر  و كل التوصيلات اللازمة من انابيبPPR  و وصلات و سكر مع تنفيذ ارجل معدنية وكل ما يلزم لتنفيذ العمل وتوجيهات المهندس غول</t>
  </si>
  <si>
    <t>تقديم وتركيب خزان توتياء سماكة 1.2 مم  نوع زهر وبحجم 1000 لتر مع فتحة وقفل سقف 50 *50 سم وابعاد الخزان 1*1*1 م  مع الفواشة وصمام نحاسي 1/2 انش عدد 3 والاكسسوارات اللازمة  وكل مايلزم لتنفيذ العمل مع ارجل 30 سم وتدعيم داخلي افقي بزوايا توتياء مزيبق وحسب توجيهات مهندس غول</t>
  </si>
  <si>
    <t>تقديم وتركيب خزان توتياء سماكة 1.2 مم  نوع زهر وبحجم 2000 لتر مع فتحة وقفل سقف 50 *50 سم وابعاد الخزان 1*1*1 م  مع الفواشة وصمام نحاسي 1/2 انش عدد 3 والاكسسوارات اللازمة  وكل مايلزم لتنفيذ العمل مع ارجل 30 سم وتدعيم داخلي افقي بزوايا توتياء مزيبق وحسب توجيهات مهندس غول</t>
  </si>
  <si>
    <t>توفير وتركيب غطاء معدني لجورة الفنية حسب المواصفات التالية:
 1- أبعاد السقف: 2.5 * 2.5 م
 2- عوارض معدنية مستطيلة (أبعاد المقطع العرضي: 40 * 60 * 2 مم).  الطول الإجمالي للقطاعات المعدنية لا يقل عن 16 مترًا طوليًا) و.  يشتمل السقف على فتحة (أبعاد: 40 * 40 سم) مزودة بمقبض وقفل حسب تعليمات المشرف.
  3 - الصفائح المعدنية المجلفنة والمموجة (سمك 0.6 مم ، ارتفاع الموجة: 18 مم (+/- 2) مم مسافة الموجة: 76.2 مم (+/- 3) مم) لسقف خزان الصرف الصحي ، يتم تثبيتها فوق الحديد.  الحزم بمسامير مناسبة.</t>
  </si>
  <si>
    <t xml:space="preserve">تركيب نبريش مرن  لجميع التوصيلات الكهربائية المكشوفة باستخدام أنابيب pvc عازلة خاصة </t>
  </si>
  <si>
    <t>توفير وتركيب لمبة LED  جاهز للاستخدام</t>
  </si>
  <si>
    <t>توريد وتركيب نقطة إنارة كهربائية. بما في ذلك تركيب كابل عادي منفرد ومجدول بسمك (1.5 مم) مصنوع من النحاس مع العناصر الضرورية مثل: شريط لاصق للتمديد المخفي ، قناة بلاستيكية قبل الزريقة ، صناديق توزيع إذا لزم الأمر ، شاسيه ، غطاء ، مفتاح ، 12 لمبة للمرافق و لمبة 18 وات للغرف وايضا علبة التوزيع الرئيسية بالمنزل.</t>
  </si>
  <si>
    <t>توريد وتركيب مقبس كهربائي للقاعدة الداخلية والخارجية ماركة vimar الصين  او ما يعادلها ، 250V ، 10 A وفقا لجميع القوانين واللوائح المعمول بها وكما وافق عليها مهندس غول</t>
  </si>
  <si>
    <t>توريد وتركيب مأخذ التيار الكهربائي يجب أن يشتمل العمل على تركيب مأخذ كهربائي حراري من الدرجة الأولى ، بالإضافة إلى جميع الأسلاك اللازمة ، كابل عادي واحد ومجدول بسمك (2 مم) مصنوع من النحاس ويجب ربطه من مفتاح القاطع الرئيسي إلى النقطة بالشريط اللاصق اللازم للتمديد المخفي ، والقناة البلاستيكية قبل الزريقة</t>
  </si>
  <si>
    <t>تركيب قاطع دارة جديد بغرفة واحدة ، مع كل ما يلزم لإكمال العمل</t>
  </si>
  <si>
    <t xml:space="preserve"> الألواح الشمسية 250 وات</t>
  </si>
  <si>
    <t>تثبيت شريط إضاءة لدات مع كبسات</t>
  </si>
  <si>
    <t xml:space="preserve">توفير وتركيب بطارية سيارة  200 امبير جل ، دورة عميقة  ،ونظام  12 فولط مع كل ما يلزم وسيلة حماية للبطارية </t>
  </si>
  <si>
    <t>توفير وتركيب بطارية سائلة بسعة 240 أمبير ، 12 فولت بكل ما يلزم</t>
  </si>
  <si>
    <t>توفير وتركيب انفرتر فولترونيك اوريجينال 3 KVA أحادي الطور بجميع قواطع الحماية وملحقاتها</t>
  </si>
  <si>
    <t>تركيب قاعدة معدنية  لألواح الشمسية الكهروضوئية بقاعدة متحركة بمحرك طويل الذراع ودائرة تتبع للضوء ، وتشمل الأعمال جميع القصاصات ذات الصلة والبراغي والتثبيت بالمبنى دون التأثير على سلامة أسطح العزل المائي.</t>
  </si>
  <si>
    <t>توفير وتركيب كبل نحاسي 1.5 مم 2 يستخدم للطاقة الشمسية بكل ما يلزم</t>
  </si>
  <si>
    <t>2 mm electrical cable</t>
  </si>
  <si>
    <t>كابل كهربائي 2 مم</t>
  </si>
  <si>
    <t>Provide and install of copper cable10 mm2 used for solar energy with all needed</t>
  </si>
  <si>
    <t>Count of Displaced/Resident</t>
  </si>
  <si>
    <t>Column Labels</t>
  </si>
  <si>
    <t>Village_Name</t>
  </si>
  <si>
    <t>Grand Total</t>
  </si>
  <si>
    <t>Merged Families</t>
  </si>
  <si>
    <t>Total(BNFs)</t>
  </si>
  <si>
    <t>Row Labels</t>
  </si>
  <si>
    <t>Sum of # of Merged Families</t>
  </si>
  <si>
    <t>Host Community</t>
  </si>
  <si>
    <t>Returnees</t>
  </si>
  <si>
    <t>Count of BNF</t>
  </si>
  <si>
    <t xml:space="preserve">تقديم وتركيب أبواب حديدية مع قفل بمقبض معدني، و كشف و اطار جانبي باستخدام زوايا حديد أو بروفيلات مناسبة حسب توجيه المهندس المشرف وبحيث لا يزيد وزن المتر المربع من الباب لايزيد عن 35 كغ ,مع قفل ومفاتيح جيدة و 3 مفصلات (16مم) مع طبقة اساس وبخ  وجهين من  الطلاء الزيتي </t>
  </si>
  <si>
    <t xml:space="preserve">تركيب بوابة فولاذية خارجية للمحل التجاري  مع قفل بمقبض معدني، و كشف و اطار جانبي باستخدام زوايا حديد أو بروفيلات مناسبة حسب توجيه المهندس المشرف وبحيث ,مع قفل ومفاتيح جيدة و 3 مفصلات (16مم) مع طبقة اساس وبخ  وجهين من  الطلاء الزيتي </t>
  </si>
  <si>
    <t>Supply and installationInstallation of an external steel gate for the commercial shop with a lock and metal handle, and a side frame using iron angles or suitable profiles as directed by the supervising engineer, along with a good lock and keys, and 3 hinges (16mm) with a primer and two coats of oil paint.</t>
  </si>
  <si>
    <t xml:space="preserve">Install aluminum window complete with the frame, glazing fixed by glazing bead and sealed with rubber, lock, rollers, sliding panel, weather stripping, and all necessary accessories and wire mesh fly screen. this includes filling the spaces between the wall and the door frame using foam, silicon with thickness 1.2 mm. </t>
  </si>
  <si>
    <t>Maintenance of Aluminum or PVC Items (doors and windows)including hinges, handles, closing holes, maintenance of rails,rubber and glass</t>
  </si>
  <si>
    <t xml:space="preserve">Opening PVC louver ventilation,Openable and closeable  </t>
  </si>
  <si>
    <t>Natural colored fine sand
• Sea or river sand
• Yellow or black color
• Waste-free
• Stone and rock-free
• Distributed and spread according to supervisory instructions</t>
  </si>
  <si>
    <t>تقديم جهاز انارة طرقية  (طاقة شمسية)</t>
  </si>
  <si>
    <t>Providing an  (solar-powered) street lighting system</t>
  </si>
  <si>
    <t>Supply, installation, and operation of lighting poles according to the following specifications
An integrated or separated LED Street lighting device with a power of 400 watts and contains an internal lithium battery with a capacity of not less than   3.2V   15000MAH -  It has a white LED projector with a 400-watt reflector - It has a motion sensor and a light sensor - It contains an  solar panel (Polycrystalline V6-12W) - It contains a charge regulation circuit - The device is equipped with remote control technology 
- Excavations of any kind need the base, with dimensions of 70 x 70 cm and a depth of ( 90-150) cm, with supplying and pouring works of 250 kg/m3 plain concrete, with or without a mold. The dimensions of the base are 70 x 70 x depth of ( 90-150) cm.
- Providing and installing a lighting pole:
made of galvanized iron metal with a length of (5-8) meters, conical or polygon, with an arm of iron metal placed on top of the pole with a length of 90 cm to install the lighting device. The bottom diameter of the column is not less than 4 inches with a thickness of 4 mm, this diameter and thickness continues with a length of 2 meter, and the upper diameter is not less than 3 inches with a thickness of 3.5 mm and length of 3 m so that they connected with a gradual change of diameter.
-The fixing bolts are 60 cm length, with a section of no less than 20 mm coarse thread, and the bolts are in a bent shape from the bottom to install inside the concrete base The bolts are connected inside the base by means of a second metal plate, thickness of 6 mm, with dimensions of 50 * 50 cm. It is welded with bolts and lowered into the base during concrete pouring.</t>
  </si>
  <si>
    <t>Supply, installation, and operation of lighting poles according to the following specifications
two integrated or separated LED Street lighting device with a power of 400 watts and contains an internal lithium battery with a capacity of not less than   3.2V   15000MAH -  It has a white LED projector with a 400-watt reflector - It has a motion sensor and a light sensor - It contains an  solar panel (Polycrystalline V6-12W) - It contains a charge regulation circuit - The device is equipped with remote control technology 
- Excavations of any kind need the base, with dimensions of 70 x 70 cm and a depth of ( 90-150) cm, with supplying and pouring works of 250 kg/m3 plain concrete, with or without a mold. The dimensions of the base are 70 x 70 x depth of ( 90-150) cm.
- Providing and installing a lighting pole:
made of galvanized iron metal with a length of (5-8) meters, conical or polygon, with an arm of iron metal placed on top of the pole with two arms, a length of 90 cm, to install the lighting device. The bottom diameter of the column is not less than 4 inches with a thickness of 4 mm, this diameter and thickness continues with a length of 2 meter, and the upper diameter is not less than 3 inches with a thickness of 3.5 mm and length of 3 m so that they connected with a gradual change of diameter.
-The fixing bolts are 60 cm length, with a section of no less than 20 mm coarse thread, and the bolts are in a bent shape from the bottom to install inside the concrete base The bolts are connected inside the base by means of a second metal plate, thickness of 6 mm, with dimensions of 50 * 50 cm. It is welded with bolts and lowered into the base during concrete pouring.</t>
  </si>
  <si>
    <t>Supply, installation, and operation of lighting poles according to the following specifications
An integrated or separated LED Street lighting device with a power of 400 watts and contains an internal lithium battery with a capacity of not less than   3.2V   15000MAH -  It has a white LED projector with a 400-watt reflector - It has a motion sensor and a light sensor - It contains an  solar panel (Polycrystalline V6-12W) - It contains a charge regulation circuit - The device is equipped with remote control technology   
- with arm of iron metal placed on top of the pole with a length of 90 cm to install the lighting device.</t>
  </si>
  <si>
    <t>توريد وترکیب وتثبيت وتشغيل أعمدة إنارة  وفق المواصفات التالية :
- جهاز إنارةLED  شوارع  مدمج أو منفصل بطاقة 400 واط  يحوي بطارية ليثيوم داخلية سعتها لا تقل عن 15000  ميلي امبير – 3.2 فولط - يحوي بلجكتور نوع LED لون ابيض مع عاكس باستطاعة 400 واط. يحوي حساس حركة وحساس ضوئي يحوي لوح شمسي  (الواح متعددة البلوراتV6-12W)  - يحوي دارة تنظيم شحن - الجهاز مزود بتقنية التحكم عن بعد
- حفريات مهما كان نوعها لزوم القاعدة بأبعاد 70*70 سم وعمق (150-90 )سم مع اعمال تقديم وصب  بيتون عادي عيار250كغ/م3 بقالب او بدون قالب ابعاد القاعدة 70*70 و عمق (150-90 )سم
- تقديم وتركيب عمود الانارة: من معدن حديد مزيبق بطول (8-5) متر مخروطي او مضلع مع وضع ذراع من معدن حديد مزيبق  اعلى العمود بطول 90 سم لتبيث جهاز الانارة. القطر السفلي للعمود لا تقل عن 4 انش بسماكة حديد 4 مم يستمر هذا القطر والسماكة بطول عن 2 متر، والقطر العلوي لا يقل عن 3 انش بسماكة لا تقل عن 3.5 مم  طول 3 م يتم توصيلها بتغيير تدريجي للقطر.
تكون براغي التبييت بطول 60 سم بمقطع لا يقل عن 20 مم سن خشن وتكون البراغي بشكل معكوف من الأسفل للتبيث داخل القاعدة البيتونية، يتم ربط البراغي داخل القاعدة عن طريق صفيحة معدنية ثانية سماكة 6 ملم بإبعاد 50*50سم يتم لحمها مع البراغي والتنزيل في القاعدة اثناء صب البيتون.</t>
  </si>
  <si>
    <t>توريد وترکیب وتثبيت وتشغيل أعمدة إنارة  وفق المواصفات التالية :
- جهازي إنارةLED  شوارع مدمج أو منفصل بطاقة 400 واط  يحوي بطارية ليثيوم داخلية سعتها لا تقل عن 15000  ميلي امبير – 3.2 فولط - يحوي بلجكتور نوع LED لون ابيض مع عاكس باستطاعة 400 واط. يحوي حساس حركة وحساس ضوئي يحوي لوح شمسي  (الواح متعددة البلوراتV6-12W)  - يحوي دارة تنظيم شحن - الجهاز مزود بتقنية التحكم عن بعد
- حفريات مهما كان نوعها لزوم القاعدة بأبعاد 70*70 سم وعمق (150-90 )سم مع اعمال تقديم وصب  بيتون عادي عيار250كغ/م3 بقالب او بدون قالب ابعاد القاعدة 70*70 و عمق (150-90 )سم
- تقديم وتركيب عمود الانارة: من معدن حديد مزيبق بطول (8-5) متر مخروطي او مضلع مع وضع ذراعين من معدن حديد مزيبق  اعلى العمود بطول 90 سم لتبيث جهاز الانارة. القطر السفلي للعمود لا تقل عن 4 انش بسماكة حديد 4 مم يستمر هذا القطر والسماكة بطول عن 2 متر، والقطر العلوي لا يقل عن 3 انش بسماكة لا تقل عن 3.5 مم  طول 3 م يتم توصيلها بتغيير تدريجي للقطر.
تكون براغي التبييت بطول 60 سم بمقطع لا يقل عن 20 مم سن خشن وتكون البراغي بشكل معكوف من الأسفل للتبيث داخل القاعدة البيتونية، يتم ربط البراغي داخل القاعدة عن طريق صفيحة معدنية ثانية سماكة 6 ملم بإبعاد 50*50سم يتم لحمها مع البراغي والتنزيل في القاعدة اثناء صب البيتون.</t>
  </si>
  <si>
    <t xml:space="preserve">توريد وترکیب وتثبيت وفق المواصفات التالية :
- جهاز إنارةLED  شوارع مدمج أو منفصل بطاقة 400 واط  يحوي بطارية ليثيوم داخلية سعتها لا تقل عن 15000  ميلي امبير – 3.2 فولط - يحوي بلجكتور نوع LED لون ابيض مع عاكس باستطاعة 400 واط. يحوي حساس حركة وحساس ضوئي يحوي لوح شمسي  (الواح متعددة البلوراتV6-12W)  - يحوي دارة تنظيم شحن - الجهاز مزود بتقنية التحكم عن بعد
- ذراع من معدن حديد مزيبق  اعلى العمود بطول 90 سم لتبيث جهاز الانارة. </t>
  </si>
  <si>
    <t>Annex 2 - BOQ - Lot 1 - Rehabilitation Works</t>
  </si>
  <si>
    <r>
      <t>تركيب فاصل خشبي</t>
    </r>
    <r>
      <rPr>
        <vertAlign val="superscript"/>
        <sz val="18"/>
        <color rgb="FF000000"/>
        <rFont val="Calibri"/>
        <family val="2"/>
      </rPr>
      <t xml:space="preserve"> </t>
    </r>
    <r>
      <rPr>
        <sz val="18"/>
        <color rgb="FF000000"/>
        <rFont val="Calibri"/>
        <family val="2"/>
      </rPr>
      <t xml:space="preserve"> متضمن الهيكل مع كل ما يلزم لتثبيت الألواح الخشبية</t>
    </r>
  </si>
  <si>
    <r>
      <rPr>
        <sz val="18"/>
        <color rgb="FF000000"/>
        <rFont val="Times New Roman"/>
        <family val="1"/>
      </rPr>
      <t xml:space="preserve">تركيب نافذة  المنيوم  مطلية كاملة مع الاطار .زجاج مثبت  ومختوم بالمطاط.قفل .بكرات سحاب  وجميع الملحقات اللازمة ومع الغربول  ويشمل ذلك ملء الفراغات بين الجدار واطار الباب باستخدام </t>
    </r>
    <r>
      <rPr>
        <sz val="18"/>
        <color rgb="FFFF0000"/>
        <rFont val="Times New Roman"/>
        <family val="1"/>
      </rPr>
      <t>الفوم</t>
    </r>
    <r>
      <rPr>
        <sz val="18"/>
        <color rgb="FF000000"/>
        <rFont val="Times New Roman"/>
        <family val="1"/>
      </rPr>
      <t xml:space="preserve"> و السيلكون </t>
    </r>
    <r>
      <rPr>
        <sz val="18"/>
        <color rgb="FFFF0000"/>
        <rFont val="Times New Roman"/>
        <family val="1"/>
      </rPr>
      <t>السماكة 1.2 مم</t>
    </r>
  </si>
  <si>
    <r>
      <t xml:space="preserve">صيانة الالمنيوم أو pvc(الأبواب والنوافذ) شامل تبديل الفصالات الايادي اغلاق الثقوب اصلاح السكك </t>
    </r>
    <r>
      <rPr>
        <sz val="18"/>
        <color rgb="FFFF0000"/>
        <rFont val="Times New Roman"/>
        <family val="1"/>
      </rPr>
      <t>والمطاط والزجاج</t>
    </r>
  </si>
  <si>
    <r>
      <rPr>
        <sz val="18"/>
        <color rgb="FF000000"/>
        <rFont val="Times New Roman"/>
        <family val="1"/>
      </rPr>
      <t xml:space="preserve">تقديم وتركيب باب الالمنيوم  مع اطار بعرض 6 سم و   وعواميد جانبية وقفل ومقبض مع الواح فايبر والقضبان الوسطى ويشمل ذلك ملء الفراغات بين الجدار واطار الباب باستخدام  المونه و السيلكون </t>
    </r>
    <r>
      <rPr>
        <sz val="18"/>
        <color rgb="FFFF0000"/>
        <rFont val="Times New Roman"/>
        <family val="1"/>
      </rPr>
      <t>السماكة (1.2) مم</t>
    </r>
  </si>
  <si>
    <r>
      <t xml:space="preserve">طاقة من PVC , مزودة بشقرات تهوية </t>
    </r>
    <r>
      <rPr>
        <sz val="18"/>
        <color rgb="FFFF0000"/>
        <rFont val="Times New Roman"/>
        <family val="1"/>
      </rPr>
      <t xml:space="preserve">قابلة للفتح والاغلاق </t>
    </r>
  </si>
  <si>
    <r>
      <t xml:space="preserve">رمل ناعم طبيعي ملون
•	رمل بحري أو نهري 
•	لون أصفر او </t>
    </r>
    <r>
      <rPr>
        <sz val="18"/>
        <color rgb="FFFF0000"/>
        <rFont val="Times New Roman"/>
        <family val="1"/>
      </rPr>
      <t>اسود</t>
    </r>
    <r>
      <rPr>
        <sz val="18"/>
        <rFont val="Times New Roman"/>
        <family val="1"/>
      </rPr>
      <t xml:space="preserve">
•	خالية من النفايات 
•	خالية من الحجارة والصخور 
•	يتم توزيعها وفرشها حسب رأي الاشراف</t>
    </r>
  </si>
  <si>
    <r>
      <t>M</t>
    </r>
    <r>
      <rPr>
        <vertAlign val="superscript"/>
        <sz val="18"/>
        <rFont val="Times New Roman"/>
        <family val="1"/>
      </rPr>
      <t>2</t>
    </r>
  </si>
  <si>
    <r>
      <t>بيتومين</t>
    </r>
    <r>
      <rPr>
        <vertAlign val="subscript"/>
        <sz val="18"/>
        <color rgb="FF000000"/>
        <rFont val="Calibri"/>
        <family val="2"/>
      </rPr>
      <t xml:space="preserve"> </t>
    </r>
    <r>
      <rPr>
        <sz val="18"/>
        <color rgb="FF000000"/>
        <rFont val="Calibri"/>
        <family val="2"/>
      </rPr>
      <t xml:space="preserve"> (زفت سائل)</t>
    </r>
  </si>
  <si>
    <r>
      <t>صيانة سور شبك معدني</t>
    </r>
    <r>
      <rPr>
        <vertAlign val="superscript"/>
        <sz val="18"/>
        <color rgb="FF000000"/>
        <rFont val="Calibri"/>
        <family val="2"/>
      </rPr>
      <t xml:space="preserve"> </t>
    </r>
  </si>
  <si>
    <r>
      <t>سور شبك معدني</t>
    </r>
    <r>
      <rPr>
        <vertAlign val="superscript"/>
        <sz val="18"/>
        <color rgb="FF000000"/>
        <rFont val="Calibri"/>
        <family val="2"/>
      </rPr>
      <t xml:space="preserve"> </t>
    </r>
  </si>
  <si>
    <r>
      <t>m</t>
    </r>
    <r>
      <rPr>
        <vertAlign val="superscript"/>
        <sz val="18"/>
        <color rgb="FF000000"/>
        <rFont val="Calibri"/>
        <family val="2"/>
        <scheme val="minor"/>
      </rPr>
      <t>2</t>
    </r>
    <r>
      <rPr>
        <sz val="18"/>
        <color rgb="FF00000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</si>
</sst>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_);[Red]\(&quot;$&quot;#,##0.00\)"/>
    <numFmt numFmtId="165" formatCode="_(&quot;$&quot;* #,##0.00_);_(&quot;$&quot;* \(#,##0.00\);_(&quot;$&quot;* &quot;-&quot;??_);_(@_)"/>
    <numFmt numFmtId="166" formatCode="&quot;$&quot;#,##0.0"/>
    <numFmt numFmtId="167" formatCode="&quot;$&quot;#,##0.00"/>
  </numFmts>
  <fonts count="55"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Gill Sans MT"/>
      <family val="2"/>
    </font>
    <font>
      <sz val="11"/>
      <color theme="1"/>
      <name val="Calibri"/>
      <family val="2"/>
    </font>
    <font>
      <sz val="11"/>
      <color rgb="FF000000"/>
      <name val="Calibri"/>
      <family val="2"/>
    </font>
    <font>
      <sz val="11"/>
      <color theme="1"/>
      <name val="Arial"/>
      <family val="2"/>
    </font>
    <font>
      <b/>
      <sz val="12"/>
      <color theme="0"/>
      <name val="Calibri"/>
      <family val="2"/>
    </font>
    <font>
      <b/>
      <sz val="11"/>
      <color theme="1"/>
      <name val="Arial"/>
      <family val="2"/>
    </font>
    <font>
      <sz val="11"/>
      <color rgb="FFFF0000"/>
      <name val="Arial"/>
      <family val="2"/>
    </font>
    <font>
      <sz val="9"/>
      <color rgb="FF000000"/>
      <name val="Calibri"/>
      <family val="2"/>
      <scheme val="minor"/>
    </font>
    <font>
      <sz val="9"/>
      <color theme="1"/>
      <name val="Calibri"/>
      <family val="2"/>
      <scheme val="minor"/>
    </font>
    <font>
      <sz val="11"/>
      <color rgb="FF000000"/>
      <name val="Arial"/>
      <family val="2"/>
    </font>
    <font>
      <b/>
      <sz val="10"/>
      <color theme="1"/>
      <name val="Calibri"/>
      <family val="2"/>
    </font>
    <font>
      <sz val="10"/>
      <color rgb="FF000000"/>
      <name val="Calibri"/>
      <family val="2"/>
      <scheme val="minor"/>
    </font>
    <font>
      <b/>
      <sz val="9"/>
      <color rgb="FF000000"/>
      <name val="Calibri"/>
      <family val="2"/>
      <scheme val="minor"/>
    </font>
    <font>
      <sz val="8"/>
      <name val="Arial"/>
      <family val="2"/>
    </font>
    <font>
      <b/>
      <sz val="14"/>
      <name val="Times New Roman"/>
      <family val="1"/>
    </font>
    <font>
      <sz val="11"/>
      <color theme="1"/>
      <name val="Times New Roman"/>
      <family val="1"/>
    </font>
    <font>
      <b/>
      <sz val="11"/>
      <color theme="1"/>
      <name val="Times New Roman"/>
      <family val="1"/>
    </font>
    <font>
      <sz val="10"/>
      <name val="Times New Roman"/>
      <family val="1"/>
    </font>
    <font>
      <sz val="10"/>
      <color theme="1"/>
      <name val="Times New Roman"/>
      <family val="1"/>
    </font>
    <font>
      <sz val="10"/>
      <color rgb="FF000000"/>
      <name val="Times New Roman"/>
      <family val="1"/>
    </font>
    <font>
      <b/>
      <sz val="10"/>
      <name val="Times New Roman"/>
      <family val="1"/>
    </font>
    <font>
      <b/>
      <sz val="10"/>
      <color theme="1"/>
      <name val="Times New Roman"/>
      <family val="1"/>
    </font>
    <font>
      <b/>
      <sz val="8"/>
      <color rgb="FF000000"/>
      <name val="Calibri"/>
      <family val="2"/>
    </font>
    <font>
      <sz val="8"/>
      <color rgb="FF000000"/>
      <name val="Calibri"/>
      <family val="2"/>
    </font>
    <font>
      <vertAlign val="subscript"/>
      <sz val="12"/>
      <color rgb="FF000000"/>
      <name val="Calibri"/>
      <family val="2"/>
    </font>
    <font>
      <sz val="8"/>
      <color rgb="FF000000"/>
      <name val="Times New Roman"/>
      <family val="1"/>
    </font>
    <font>
      <vertAlign val="superscript"/>
      <sz val="12"/>
      <color rgb="FF000000"/>
      <name val="Calibri"/>
      <family val="2"/>
    </font>
    <font>
      <b/>
      <sz val="14"/>
      <color rgb="FFFFFFFF"/>
      <name val="Calibri"/>
      <family val="2"/>
      <scheme val="minor"/>
    </font>
    <font>
      <sz val="11"/>
      <name val="Calibri"/>
      <family val="2"/>
      <scheme val="minor"/>
    </font>
    <font>
      <sz val="11"/>
      <color rgb="FFFFFFFF"/>
      <name val="Calibri"/>
      <family val="2"/>
      <scheme val="minor"/>
    </font>
    <font>
      <sz val="11"/>
      <name val="Arial"/>
      <family val="2"/>
    </font>
    <font>
      <sz val="11"/>
      <color rgb="FF000000"/>
      <name val="Calibri"/>
      <family val="2"/>
      <scheme val="minor"/>
    </font>
    <font>
      <vertAlign val="superscript"/>
      <sz val="9"/>
      <color rgb="FF000000"/>
      <name val="Calibri"/>
      <family val="2"/>
      <scheme val="minor"/>
    </font>
    <font>
      <b/>
      <sz val="12"/>
      <color theme="1"/>
      <name val="Times New Roman"/>
      <family val="1"/>
    </font>
    <font>
      <b/>
      <sz val="12"/>
      <name val="Times New Roman"/>
      <family val="1"/>
    </font>
    <font>
      <sz val="12"/>
      <name val="Times New Roman"/>
      <family val="1"/>
    </font>
    <font>
      <sz val="12"/>
      <color theme="1"/>
      <name val="Times New Roman"/>
      <family val="1"/>
    </font>
    <font>
      <b/>
      <sz val="20"/>
      <color theme="1"/>
      <name val="Times New Roman"/>
      <family val="1"/>
    </font>
    <font>
      <b/>
      <sz val="18"/>
      <name val="Times New Roman"/>
      <family val="1"/>
    </font>
    <font>
      <b/>
      <sz val="18"/>
      <color theme="1"/>
      <name val="Times New Roman"/>
      <family val="1"/>
    </font>
    <font>
      <sz val="18"/>
      <name val="Times New Roman"/>
      <family val="1"/>
    </font>
    <font>
      <vertAlign val="superscript"/>
      <sz val="18"/>
      <color rgb="FF000000"/>
      <name val="Calibri"/>
      <family val="2"/>
    </font>
    <font>
      <sz val="18"/>
      <color rgb="FF000000"/>
      <name val="Calibri"/>
      <family val="2"/>
    </font>
    <font>
      <sz val="18"/>
      <color rgb="FF000000"/>
      <name val="Times New Roman"/>
      <family val="1"/>
    </font>
    <font>
      <sz val="18"/>
      <color rgb="FFFF0000"/>
      <name val="Times New Roman"/>
      <family val="1"/>
    </font>
    <font>
      <sz val="18"/>
      <color theme="1"/>
      <name val="Times New Roman"/>
      <family val="1"/>
    </font>
    <font>
      <vertAlign val="superscript"/>
      <sz val="18"/>
      <name val="Times New Roman"/>
      <family val="1"/>
    </font>
    <font>
      <vertAlign val="subscript"/>
      <sz val="18"/>
      <color rgb="FF000000"/>
      <name val="Calibri"/>
      <family val="2"/>
    </font>
    <font>
      <vertAlign val="superscript"/>
      <sz val="18"/>
      <color rgb="FF000000"/>
      <name val="Calibri"/>
      <family val="2"/>
      <scheme val="minor"/>
    </font>
    <font>
      <sz val="18"/>
      <color rgb="FF000000"/>
      <name val="Calibri"/>
      <family val="2"/>
      <scheme val="minor"/>
    </font>
  </fonts>
  <fills count="27">
    <fill>
      <patternFill patternType="none"/>
    </fill>
    <fill>
      <patternFill patternType="gray125"/>
    </fill>
    <fill>
      <patternFill patternType="solid">
        <fgColor rgb="FF002060"/>
        <bgColor rgb="FF002060"/>
      </patternFill>
    </fill>
    <fill>
      <patternFill patternType="solid">
        <fgColor rgb="FFFFFF00"/>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rgb="FFFF0000"/>
        <bgColor indexed="64"/>
      </patternFill>
    </fill>
    <fill>
      <patternFill patternType="solid">
        <fgColor theme="9" tint="0.79998168889431442"/>
        <bgColor theme="9" tint="0.79998168889431442"/>
      </patternFill>
    </fill>
    <fill>
      <patternFill patternType="solid">
        <fgColor rgb="FFD9D9D9"/>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rgb="FF00B0F0"/>
        <bgColor indexed="64"/>
      </patternFill>
    </fill>
    <fill>
      <patternFill patternType="solid">
        <fgColor rgb="FFEEECE1"/>
        <bgColor indexed="64"/>
      </patternFill>
    </fill>
    <fill>
      <patternFill patternType="solid">
        <fgColor rgb="FF4472C4"/>
        <bgColor rgb="FF000000"/>
      </patternFill>
    </fill>
    <fill>
      <patternFill patternType="solid">
        <fgColor rgb="FFD0B0D0"/>
        <bgColor rgb="FF000000"/>
      </patternFill>
    </fill>
    <fill>
      <patternFill patternType="solid">
        <fgColor rgb="FFF7B9BA"/>
        <bgColor rgb="FF000000"/>
      </patternFill>
    </fill>
    <fill>
      <patternFill patternType="solid">
        <fgColor rgb="FF00B050"/>
        <bgColor indexed="64"/>
      </patternFill>
    </fill>
    <fill>
      <patternFill patternType="solid">
        <fgColor rgb="FFFBD4B4"/>
        <bgColor rgb="FF000000"/>
      </patternFill>
    </fill>
    <fill>
      <patternFill patternType="solid">
        <fgColor theme="4" tint="0.79998168889431442"/>
        <bgColor rgb="FF000000"/>
      </patternFill>
    </fill>
    <fill>
      <patternFill patternType="solid">
        <fgColor theme="6" tint="0.79998168889431442"/>
        <bgColor rgb="FF000000"/>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9"/>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indexed="64"/>
      </right>
      <top/>
      <bottom style="thin">
        <color indexed="64"/>
      </bottom>
      <diagonal/>
    </border>
    <border>
      <left style="thin">
        <color indexed="64"/>
      </left>
      <right/>
      <top style="thin">
        <color auto="1"/>
      </top>
      <bottom/>
      <diagonal/>
    </border>
    <border>
      <left style="thin">
        <color auto="1"/>
      </left>
      <right style="thin">
        <color auto="1"/>
      </right>
      <top style="thin">
        <color auto="1"/>
      </top>
      <bottom/>
      <diagonal/>
    </border>
    <border>
      <left/>
      <right/>
      <top/>
      <bottom style="thin">
        <color theme="4" tint="0.39997558519241921"/>
      </bottom>
      <diagonal/>
    </border>
    <border>
      <left style="thin">
        <color indexed="64"/>
      </left>
      <right/>
      <top/>
      <bottom/>
      <diagonal/>
    </border>
    <border>
      <left style="thin">
        <color indexed="64"/>
      </left>
      <right style="thin">
        <color indexed="64"/>
      </right>
      <top/>
      <bottom/>
      <diagonal/>
    </border>
    <border>
      <left style="thin">
        <color auto="1"/>
      </left>
      <right style="thin">
        <color auto="1"/>
      </right>
      <top style="thin">
        <color auto="1"/>
      </top>
      <bottom style="thin">
        <color theme="4" tint="0.39997558519241921"/>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double">
        <color rgb="FF000000"/>
      </right>
      <top style="medium">
        <color rgb="FF000000"/>
      </top>
      <bottom style="medium">
        <color rgb="FF000000"/>
      </bottom>
      <diagonal/>
    </border>
    <border>
      <left/>
      <right style="double">
        <color rgb="FF000000"/>
      </right>
      <top style="medium">
        <color rgb="FF000000"/>
      </top>
      <bottom/>
      <diagonal/>
    </border>
    <border>
      <left/>
      <right style="double">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diagonal/>
    </border>
    <border>
      <left/>
      <right style="double">
        <color rgb="FF000000"/>
      </right>
      <top/>
      <bottom/>
      <diagonal/>
    </border>
    <border>
      <left style="medium">
        <color rgb="FF000000"/>
      </left>
      <right style="double">
        <color rgb="FF000000"/>
      </right>
      <top style="medium">
        <color rgb="FF000000"/>
      </top>
      <bottom/>
      <diagonal/>
    </border>
    <border>
      <left style="medium">
        <color rgb="FF000000"/>
      </left>
      <right style="double">
        <color rgb="FF000000"/>
      </right>
      <top/>
      <bottom style="medium">
        <color rgb="FF000000"/>
      </bottom>
      <diagonal/>
    </border>
    <border>
      <left style="double">
        <color rgb="FF000000"/>
      </left>
      <right style="medium">
        <color rgb="FF000000"/>
      </right>
      <top style="medium">
        <color rgb="FF000000"/>
      </top>
      <bottom/>
      <diagonal/>
    </border>
    <border>
      <left style="double">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double">
        <color rgb="FF000000"/>
      </right>
      <top/>
      <bottom/>
      <diagonal/>
    </border>
    <border>
      <left style="medium">
        <color rgb="FF000000"/>
      </left>
      <right/>
      <top style="medium">
        <color rgb="FF000000"/>
      </top>
      <bottom/>
      <diagonal/>
    </border>
    <border>
      <left style="medium">
        <color rgb="FF000000"/>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3" fillId="0" borderId="0"/>
    <xf numFmtId="0" fontId="4" fillId="0" borderId="0"/>
    <xf numFmtId="0" fontId="2" fillId="0" borderId="0"/>
    <xf numFmtId="0" fontId="1" fillId="0" borderId="0"/>
    <xf numFmtId="165" fontId="4" fillId="0" borderId="0" applyFont="0" applyFill="0" applyBorder="0" applyAlignment="0" applyProtection="0"/>
    <xf numFmtId="0" fontId="8" fillId="0" borderId="0"/>
    <xf numFmtId="0" fontId="1" fillId="0" borderId="0"/>
  </cellStyleXfs>
  <cellXfs count="472">
    <xf numFmtId="0" fontId="0" fillId="0" borderId="0" xfId="0"/>
    <xf numFmtId="0" fontId="6" fillId="0" borderId="1" xfId="1" applyFont="1" applyBorder="1" applyAlignment="1">
      <alignment horizontal="center" vertical="center"/>
    </xf>
    <xf numFmtId="0" fontId="8" fillId="0" borderId="0" xfId="0" applyFont="1"/>
    <xf numFmtId="166" fontId="6" fillId="4" borderId="3" xfId="1" applyNumberFormat="1" applyFont="1" applyFill="1" applyBorder="1" applyAlignment="1">
      <alignment horizontal="center" vertical="center"/>
    </xf>
    <xf numFmtId="49" fontId="5" fillId="3" borderId="2" xfId="2" applyNumberFormat="1" applyFont="1" applyFill="1" applyBorder="1" applyAlignment="1">
      <alignment horizontal="center" vertical="center" wrapText="1"/>
    </xf>
    <xf numFmtId="2" fontId="0" fillId="0" borderId="0" xfId="0" applyNumberFormat="1"/>
    <xf numFmtId="0" fontId="9" fillId="2" borderId="4" xfId="1" applyFont="1" applyFill="1" applyBorder="1" applyAlignment="1">
      <alignment horizontal="center" vertical="center" textRotation="90"/>
    </xf>
    <xf numFmtId="0" fontId="9" fillId="2" borderId="2" xfId="1" applyFont="1" applyFill="1" applyBorder="1" applyAlignment="1">
      <alignment horizontal="center" vertical="center" textRotation="90"/>
    </xf>
    <xf numFmtId="0" fontId="0" fillId="0" borderId="0" xfId="0" applyAlignment="1">
      <alignment horizontal="center"/>
    </xf>
    <xf numFmtId="0" fontId="7" fillId="0" borderId="1" xfId="1" applyFont="1" applyBorder="1" applyAlignment="1">
      <alignment horizontal="center" vertical="center"/>
    </xf>
    <xf numFmtId="0" fontId="10" fillId="4" borderId="0" xfId="0" applyFont="1" applyFill="1" applyAlignment="1">
      <alignment horizontal="center"/>
    </xf>
    <xf numFmtId="0" fontId="0" fillId="0" borderId="1" xfId="0" applyBorder="1" applyAlignment="1">
      <alignment horizontal="center" vertical="center"/>
    </xf>
    <xf numFmtId="0" fontId="6" fillId="0" borderId="6" xfId="1" applyFont="1" applyBorder="1" applyAlignment="1">
      <alignment horizontal="center" vertical="center"/>
    </xf>
    <xf numFmtId="0" fontId="7" fillId="0" borderId="6" xfId="1" applyFont="1" applyBorder="1" applyAlignment="1">
      <alignment horizontal="center" vertical="center"/>
    </xf>
    <xf numFmtId="166" fontId="6" fillId="4" borderId="5" xfId="1" applyNumberFormat="1" applyFont="1" applyFill="1" applyBorder="1" applyAlignment="1">
      <alignment horizontal="center" vertical="center"/>
    </xf>
    <xf numFmtId="0" fontId="0" fillId="0" borderId="0" xfId="0" applyAlignment="1">
      <alignment horizontal="left"/>
    </xf>
    <xf numFmtId="0" fontId="0" fillId="0" borderId="0" xfId="0" pivotButton="1"/>
    <xf numFmtId="0" fontId="0" fillId="0" borderId="0" xfId="0" pivotButton="1" applyAlignment="1">
      <alignment horizontal="left"/>
    </xf>
    <xf numFmtId="0" fontId="10" fillId="5" borderId="0" xfId="0" applyFont="1" applyFill="1" applyAlignment="1">
      <alignment horizontal="left"/>
    </xf>
    <xf numFmtId="0" fontId="10" fillId="5" borderId="0" xfId="0" applyFont="1" applyFill="1" applyAlignment="1">
      <alignment horizontal="center"/>
    </xf>
    <xf numFmtId="0" fontId="11" fillId="0" borderId="0" xfId="0" applyFont="1"/>
    <xf numFmtId="2" fontId="11" fillId="0" borderId="0" xfId="0" applyNumberFormat="1" applyFont="1"/>
    <xf numFmtId="0" fontId="6" fillId="0" borderId="9" xfId="0" applyFont="1" applyBorder="1" applyAlignment="1">
      <alignment horizontal="center" vertical="center"/>
    </xf>
    <xf numFmtId="0" fontId="7" fillId="0" borderId="9" xfId="0" applyFont="1" applyBorder="1" applyAlignment="1">
      <alignment horizontal="center" vertical="center"/>
    </xf>
    <xf numFmtId="166" fontId="6" fillId="4" borderId="8" xfId="0" applyNumberFormat="1" applyFont="1" applyFill="1" applyBorder="1" applyAlignment="1">
      <alignment horizontal="center" vertical="center"/>
    </xf>
    <xf numFmtId="0" fontId="10" fillId="6" borderId="0" xfId="0" applyFont="1" applyFill="1" applyAlignment="1">
      <alignment horizontal="center"/>
    </xf>
    <xf numFmtId="49" fontId="5" fillId="6" borderId="2" xfId="2" applyNumberFormat="1" applyFont="1" applyFill="1" applyBorder="1" applyAlignment="1">
      <alignment horizontal="center" vertical="center" wrapText="1"/>
    </xf>
    <xf numFmtId="0" fontId="7" fillId="6" borderId="1" xfId="1" applyFont="1" applyFill="1" applyBorder="1" applyAlignment="1">
      <alignment horizontal="center" vertical="center"/>
    </xf>
    <xf numFmtId="0" fontId="6" fillId="6" borderId="1" xfId="1" applyFont="1" applyFill="1" applyBorder="1" applyAlignment="1">
      <alignment horizontal="center" vertical="center"/>
    </xf>
    <xf numFmtId="0" fontId="6" fillId="6" borderId="6" xfId="1" applyFont="1" applyFill="1" applyBorder="1" applyAlignment="1">
      <alignment horizontal="center" vertical="center"/>
    </xf>
    <xf numFmtId="0" fontId="6" fillId="6" borderId="9" xfId="0" applyFont="1" applyFill="1" applyBorder="1" applyAlignment="1">
      <alignment horizontal="center" vertical="center"/>
    </xf>
    <xf numFmtId="0" fontId="0" fillId="6" borderId="0" xfId="0" applyFill="1"/>
    <xf numFmtId="0" fontId="7" fillId="6" borderId="6" xfId="1" applyFont="1" applyFill="1" applyBorder="1" applyAlignment="1">
      <alignment horizontal="center" vertical="center"/>
    </xf>
    <xf numFmtId="0" fontId="7" fillId="6" borderId="9" xfId="0" applyFont="1" applyFill="1" applyBorder="1" applyAlignment="1">
      <alignment horizontal="center" vertical="center"/>
    </xf>
    <xf numFmtId="2" fontId="0" fillId="6" borderId="0" xfId="0" applyNumberFormat="1" applyFill="1"/>
    <xf numFmtId="0" fontId="8" fillId="6" borderId="0" xfId="0" applyFont="1" applyFill="1"/>
    <xf numFmtId="0" fontId="12" fillId="0" borderId="1" xfId="0" applyFont="1" applyBorder="1" applyAlignment="1">
      <alignment horizontal="left" vertical="center" wrapText="1"/>
    </xf>
    <xf numFmtId="0" fontId="0" fillId="0" borderId="0" xfId="0" applyAlignment="1">
      <alignment horizont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2" fillId="7" borderId="1" xfId="0" applyFont="1" applyFill="1" applyBorder="1" applyAlignment="1">
      <alignment horizontal="left" vertical="center" wrapText="1"/>
    </xf>
    <xf numFmtId="0" fontId="6" fillId="5" borderId="1" xfId="1" applyFont="1" applyFill="1" applyBorder="1" applyAlignment="1">
      <alignment horizontal="center" vertical="center"/>
    </xf>
    <xf numFmtId="0" fontId="6" fillId="0" borderId="10" xfId="1" applyFont="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9" fillId="2" borderId="1" xfId="1" applyFont="1" applyFill="1" applyBorder="1" applyAlignment="1">
      <alignment horizontal="center" vertical="center" textRotation="90"/>
    </xf>
    <xf numFmtId="49" fontId="5" fillId="3" borderId="1" xfId="2" applyNumberFormat="1" applyFont="1" applyFill="1" applyBorder="1" applyAlignment="1">
      <alignment horizontal="center" vertical="center" wrapText="1"/>
    </xf>
    <xf numFmtId="0" fontId="7" fillId="5" borderId="1" xfId="1" applyFont="1" applyFill="1" applyBorder="1" applyAlignment="1">
      <alignment horizontal="center" vertical="center"/>
    </xf>
    <xf numFmtId="166" fontId="6" fillId="4" borderId="1" xfId="1" applyNumberFormat="1" applyFont="1" applyFill="1" applyBorder="1" applyAlignment="1">
      <alignment horizontal="center" vertical="center"/>
    </xf>
    <xf numFmtId="0" fontId="7" fillId="5" borderId="10" xfId="1" applyFont="1" applyFill="1" applyBorder="1" applyAlignment="1">
      <alignment horizontal="center" vertical="center"/>
    </xf>
    <xf numFmtId="166" fontId="6" fillId="4" borderId="10" xfId="1" applyNumberFormat="1" applyFont="1" applyFill="1" applyBorder="1" applyAlignment="1">
      <alignment horizontal="center" vertical="center"/>
    </xf>
    <xf numFmtId="0" fontId="7" fillId="0" borderId="10" xfId="1" applyFont="1" applyBorder="1" applyAlignment="1">
      <alignment horizontal="center" vertical="center"/>
    </xf>
    <xf numFmtId="166" fontId="0" fillId="0" borderId="0" xfId="0" applyNumberFormat="1"/>
    <xf numFmtId="0" fontId="7" fillId="5" borderId="3" xfId="1" applyFont="1" applyFill="1" applyBorder="1" applyAlignment="1">
      <alignment horizontal="center" vertical="center"/>
    </xf>
    <xf numFmtId="0" fontId="7" fillId="0" borderId="3" xfId="1" applyFont="1" applyBorder="1" applyAlignment="1">
      <alignment horizontal="center" vertical="center"/>
    </xf>
    <xf numFmtId="0" fontId="7" fillId="5" borderId="8" xfId="1" applyFont="1" applyFill="1" applyBorder="1" applyAlignment="1">
      <alignment horizontal="center" vertical="center"/>
    </xf>
    <xf numFmtId="167" fontId="0" fillId="0" borderId="0" xfId="0" applyNumberFormat="1"/>
    <xf numFmtId="0" fontId="0" fillId="5" borderId="1" xfId="0" applyFill="1" applyBorder="1" applyAlignment="1">
      <alignment horizontal="center" vertical="center"/>
    </xf>
    <xf numFmtId="0" fontId="15" fillId="0" borderId="0" xfId="0" applyFont="1"/>
    <xf numFmtId="0" fontId="0" fillId="0" borderId="1" xfId="0" applyBorder="1" applyAlignment="1">
      <alignment horizontal="center"/>
    </xf>
    <xf numFmtId="0" fontId="7" fillId="0" borderId="0" xfId="1" applyFont="1" applyAlignment="1">
      <alignment horizontal="center" vertical="center"/>
    </xf>
    <xf numFmtId="0" fontId="0" fillId="0" borderId="10" xfId="0" applyBorder="1" applyAlignment="1">
      <alignment horizontal="center" vertical="center"/>
    </xf>
    <xf numFmtId="0" fontId="15" fillId="0" borderId="0" xfId="0" applyFont="1" applyAlignment="1">
      <alignment horizontal="center" vertical="center"/>
    </xf>
    <xf numFmtId="0" fontId="0" fillId="0" borderId="12" xfId="0" applyBorder="1"/>
    <xf numFmtId="0" fontId="8" fillId="7" borderId="11" xfId="0" applyFont="1" applyFill="1" applyBorder="1" applyAlignment="1">
      <alignment horizontal="center"/>
    </xf>
    <xf numFmtId="0" fontId="8" fillId="0" borderId="11" xfId="0" applyFont="1" applyBorder="1" applyAlignment="1">
      <alignment horizontal="center"/>
    </xf>
    <xf numFmtId="0" fontId="12" fillId="0" borderId="1" xfId="0" applyFont="1" applyBorder="1" applyAlignment="1">
      <alignment horizontal="center" vertical="center" wrapText="1"/>
    </xf>
    <xf numFmtId="0" fontId="8" fillId="6" borderId="0" xfId="0" applyFont="1" applyFill="1" applyAlignment="1">
      <alignment horizontal="center"/>
    </xf>
    <xf numFmtId="0" fontId="0" fillId="6" borderId="0" xfId="0" applyFill="1" applyAlignment="1">
      <alignment horizontal="center"/>
    </xf>
    <xf numFmtId="0" fontId="0" fillId="3" borderId="0" xfId="0" applyFill="1" applyAlignment="1">
      <alignment horizontal="center"/>
    </xf>
    <xf numFmtId="0" fontId="16" fillId="0" borderId="1" xfId="0" applyFont="1" applyBorder="1" applyAlignment="1">
      <alignment horizontal="right" vertical="center" wrapText="1" readingOrder="2"/>
    </xf>
    <xf numFmtId="0" fontId="12" fillId="0" borderId="1" xfId="0" applyFont="1" applyBorder="1" applyAlignment="1">
      <alignment horizontal="right" vertical="center" wrapText="1" readingOrder="2"/>
    </xf>
    <xf numFmtId="0" fontId="16" fillId="0" borderId="14" xfId="0" applyFont="1" applyBorder="1" applyAlignment="1">
      <alignment horizontal="center" vertical="center" wrapText="1"/>
    </xf>
    <xf numFmtId="0" fontId="17" fillId="0" borderId="1" xfId="0" applyFont="1" applyBorder="1" applyAlignment="1">
      <alignment horizontal="center" vertical="center" wrapText="1"/>
    </xf>
    <xf numFmtId="0" fontId="12" fillId="0" borderId="1" xfId="0" applyFont="1" applyBorder="1" applyAlignment="1">
      <alignment horizontal="center" vertical="center"/>
    </xf>
    <xf numFmtId="0" fontId="16" fillId="0" borderId="15" xfId="0" applyFont="1" applyBorder="1" applyAlignment="1">
      <alignment horizontal="center" vertical="center" wrapText="1"/>
    </xf>
    <xf numFmtId="0" fontId="12" fillId="0" borderId="1" xfId="0" applyFont="1" applyBorder="1" applyAlignment="1">
      <alignment horizontal="center" vertical="center" wrapText="1" readingOrder="2"/>
    </xf>
    <xf numFmtId="0" fontId="16" fillId="0" borderId="14" xfId="0" applyFont="1" applyBorder="1" applyAlignment="1">
      <alignment horizontal="left" vertical="center" wrapText="1"/>
    </xf>
    <xf numFmtId="0" fontId="10" fillId="5" borderId="7" xfId="0" applyFont="1" applyFill="1" applyBorder="1" applyAlignment="1">
      <alignment horizontal="left"/>
    </xf>
    <xf numFmtId="0" fontId="19" fillId="8" borderId="2" xfId="0" applyFont="1" applyFill="1" applyBorder="1" applyAlignment="1">
      <alignment horizontal="center" vertical="center" wrapText="1" readingOrder="1"/>
    </xf>
    <xf numFmtId="0" fontId="20" fillId="0" borderId="0" xfId="0" applyFont="1" applyAlignment="1">
      <alignment horizontal="center" vertical="center"/>
    </xf>
    <xf numFmtId="0" fontId="20" fillId="0" borderId="0" xfId="0" applyFont="1" applyAlignment="1">
      <alignment horizontal="center" vertical="center" readingOrder="1"/>
    </xf>
    <xf numFmtId="0" fontId="20" fillId="0" borderId="0" xfId="0" applyFont="1" applyAlignment="1">
      <alignment horizontal="center" vertical="center" readingOrder="2"/>
    </xf>
    <xf numFmtId="0" fontId="21" fillId="0" borderId="0" xfId="0" applyFont="1" applyAlignment="1">
      <alignment horizontal="center" vertical="center"/>
    </xf>
    <xf numFmtId="0" fontId="21" fillId="0" borderId="0" xfId="0" applyFont="1" applyAlignment="1">
      <alignment horizontal="center" vertical="center" readingOrder="1"/>
    </xf>
    <xf numFmtId="0" fontId="7" fillId="0" borderId="0" xfId="0" applyFont="1" applyAlignment="1">
      <alignment vertical="center"/>
    </xf>
    <xf numFmtId="0" fontId="27" fillId="11" borderId="19" xfId="0" applyFont="1" applyFill="1" applyBorder="1" applyAlignment="1">
      <alignment horizontal="center" vertical="center" wrapText="1"/>
    </xf>
    <xf numFmtId="0" fontId="27" fillId="11" borderId="20" xfId="0" applyFont="1" applyFill="1" applyBorder="1" applyAlignment="1">
      <alignment horizontal="center" vertical="center" wrapText="1" readingOrder="2"/>
    </xf>
    <xf numFmtId="0" fontId="28" fillId="0" borderId="17" xfId="0" applyFont="1" applyBorder="1" applyAlignment="1">
      <alignment vertical="center" wrapText="1"/>
    </xf>
    <xf numFmtId="0" fontId="28" fillId="0" borderId="20" xfId="0" applyFont="1" applyBorder="1" applyAlignment="1">
      <alignment horizontal="center" vertical="center" wrapText="1"/>
    </xf>
    <xf numFmtId="0" fontId="28" fillId="0" borderId="23" xfId="0" applyFont="1" applyBorder="1" applyAlignment="1">
      <alignment horizontal="center" vertical="center" wrapText="1" readingOrder="2"/>
    </xf>
    <xf numFmtId="0" fontId="28" fillId="0" borderId="20" xfId="0" applyFont="1" applyBorder="1" applyAlignment="1">
      <alignment horizontal="left" vertical="center" wrapText="1" indent="2"/>
    </xf>
    <xf numFmtId="0" fontId="28" fillId="13" borderId="20" xfId="0" applyFont="1" applyFill="1" applyBorder="1" applyAlignment="1">
      <alignment horizontal="justify" vertical="center" wrapText="1" readingOrder="2"/>
    </xf>
    <xf numFmtId="0" fontId="28" fillId="0" borderId="26" xfId="0" applyFont="1" applyBorder="1" applyAlignment="1">
      <alignment horizontal="center" vertical="center" wrapText="1"/>
    </xf>
    <xf numFmtId="0" fontId="28" fillId="13" borderId="26" xfId="0" applyFont="1" applyFill="1" applyBorder="1" applyAlignment="1">
      <alignment horizontal="justify" vertical="center" wrapText="1" readingOrder="2"/>
    </xf>
    <xf numFmtId="0" fontId="30" fillId="0" borderId="26" xfId="0" applyFont="1" applyBorder="1" applyAlignment="1">
      <alignment horizontal="center" vertical="center" wrapText="1"/>
    </xf>
    <xf numFmtId="0" fontId="30" fillId="0" borderId="20" xfId="0" applyFont="1" applyBorder="1" applyAlignment="1">
      <alignment horizontal="left" vertical="center" wrapText="1" indent="2"/>
    </xf>
    <xf numFmtId="0" fontId="28" fillId="13" borderId="26" xfId="0" applyFont="1" applyFill="1" applyBorder="1" applyAlignment="1">
      <alignment horizontal="left" vertical="center" wrapText="1" readingOrder="2"/>
    </xf>
    <xf numFmtId="0" fontId="28" fillId="13" borderId="26" xfId="0" applyFont="1" applyFill="1" applyBorder="1" applyAlignment="1">
      <alignment horizontal="center" vertical="center" wrapText="1" readingOrder="2"/>
    </xf>
    <xf numFmtId="0" fontId="28" fillId="13" borderId="20" xfId="0" applyFont="1" applyFill="1" applyBorder="1" applyAlignment="1">
      <alignment horizontal="center" vertical="center" wrapText="1" readingOrder="2"/>
    </xf>
    <xf numFmtId="0" fontId="28" fillId="0" borderId="26" xfId="0" applyFont="1" applyBorder="1" applyAlignment="1">
      <alignment horizontal="left" vertical="center" wrapText="1" indent="1"/>
    </xf>
    <xf numFmtId="0" fontId="28" fillId="0" borderId="26" xfId="0" applyFont="1" applyBorder="1" applyAlignment="1">
      <alignment vertical="center" wrapText="1"/>
    </xf>
    <xf numFmtId="0" fontId="30" fillId="0" borderId="20" xfId="0" applyFont="1" applyBorder="1" applyAlignment="1">
      <alignment horizontal="left" vertical="center" wrapText="1" indent="1"/>
    </xf>
    <xf numFmtId="0" fontId="28" fillId="0" borderId="20" xfId="0" applyFont="1" applyBorder="1" applyAlignment="1">
      <alignment horizontal="left" vertical="center" wrapText="1" indent="3"/>
    </xf>
    <xf numFmtId="0" fontId="28" fillId="0" borderId="20" xfId="0" applyFont="1" applyBorder="1" applyAlignment="1">
      <alignment horizontal="left" vertical="center" wrapText="1" indent="1"/>
    </xf>
    <xf numFmtId="0" fontId="28" fillId="13" borderId="20" xfId="0" applyFont="1" applyFill="1" applyBorder="1" applyAlignment="1">
      <alignment horizontal="left" vertical="center" wrapText="1" readingOrder="2"/>
    </xf>
    <xf numFmtId="0" fontId="0" fillId="0" borderId="20" xfId="0" applyBorder="1" applyAlignment="1">
      <alignment vertical="center" wrapText="1"/>
    </xf>
    <xf numFmtId="0" fontId="0" fillId="0" borderId="23" xfId="0" applyBorder="1" applyAlignment="1">
      <alignment vertical="center" wrapText="1"/>
    </xf>
    <xf numFmtId="0" fontId="28" fillId="0" borderId="20" xfId="0" applyFont="1" applyBorder="1" applyAlignment="1">
      <alignment vertical="center" wrapText="1"/>
    </xf>
    <xf numFmtId="0" fontId="0" fillId="13" borderId="20" xfId="0" applyFill="1" applyBorder="1" applyAlignment="1">
      <alignment vertical="center" wrapText="1"/>
    </xf>
    <xf numFmtId="0" fontId="0" fillId="0" borderId="20" xfId="0" applyBorder="1" applyAlignment="1">
      <alignment vertical="top" wrapText="1"/>
    </xf>
    <xf numFmtId="0" fontId="0" fillId="0" borderId="26" xfId="0" applyBorder="1" applyAlignment="1">
      <alignment vertical="top" wrapText="1"/>
    </xf>
    <xf numFmtId="0" fontId="30" fillId="0" borderId="27" xfId="0" applyFont="1" applyBorder="1" applyAlignment="1">
      <alignment horizontal="center" vertical="center" wrapText="1" readingOrder="2"/>
    </xf>
    <xf numFmtId="0" fontId="30" fillId="0" borderId="20" xfId="0" applyFont="1" applyBorder="1" applyAlignment="1">
      <alignment horizontal="left" vertical="center" wrapText="1" indent="3"/>
    </xf>
    <xf numFmtId="0" fontId="28" fillId="0" borderId="20" xfId="0" applyFont="1" applyBorder="1" applyAlignment="1">
      <alignment horizontal="left" vertical="center" wrapText="1" indent="4"/>
    </xf>
    <xf numFmtId="0" fontId="28" fillId="13" borderId="20" xfId="0" applyFont="1" applyFill="1" applyBorder="1" applyAlignment="1">
      <alignment horizontal="left" vertical="center" wrapText="1" indent="1" readingOrder="2"/>
    </xf>
    <xf numFmtId="0" fontId="28" fillId="0" borderId="26" xfId="0" applyFont="1" applyBorder="1" applyAlignment="1">
      <alignment horizontal="justify" vertical="center" wrapText="1"/>
    </xf>
    <xf numFmtId="0" fontId="28" fillId="0" borderId="19" xfId="0" applyFont="1" applyBorder="1" applyAlignment="1">
      <alignment horizontal="center" vertical="center" wrapText="1"/>
    </xf>
    <xf numFmtId="0" fontId="28" fillId="13" borderId="19" xfId="0" applyFont="1" applyFill="1" applyBorder="1" applyAlignment="1">
      <alignment horizontal="center" vertical="center" wrapText="1" readingOrder="2"/>
    </xf>
    <xf numFmtId="0" fontId="28" fillId="13" borderId="26" xfId="0" applyFont="1" applyFill="1" applyBorder="1" applyAlignment="1">
      <alignment horizontal="right" vertical="center" wrapText="1" readingOrder="2"/>
    </xf>
    <xf numFmtId="0" fontId="30" fillId="0" borderId="26" xfId="0" applyFont="1" applyBorder="1" applyAlignment="1">
      <alignment vertical="center" wrapText="1"/>
    </xf>
    <xf numFmtId="0" fontId="30" fillId="0" borderId="20" xfId="0" applyFont="1" applyBorder="1" applyAlignment="1">
      <alignment horizontal="center" vertical="center" wrapText="1"/>
    </xf>
    <xf numFmtId="0" fontId="30" fillId="0" borderId="26" xfId="0" applyFont="1" applyBorder="1" applyAlignment="1">
      <alignment horizontal="left" vertical="center" wrapText="1" indent="1"/>
    </xf>
    <xf numFmtId="0" fontId="30" fillId="0" borderId="26" xfId="0" applyFont="1" applyBorder="1" applyAlignment="1">
      <alignment horizontal="justify" vertical="center" wrapText="1"/>
    </xf>
    <xf numFmtId="0" fontId="28" fillId="13" borderId="20" xfId="0" applyFont="1" applyFill="1" applyBorder="1" applyAlignment="1">
      <alignment horizontal="right" vertical="center" wrapText="1" readingOrder="2"/>
    </xf>
    <xf numFmtId="0" fontId="28" fillId="0" borderId="20" xfId="0" applyFont="1" applyBorder="1" applyAlignment="1">
      <alignment horizontal="left" vertical="center" wrapText="1" indent="6"/>
    </xf>
    <xf numFmtId="0" fontId="28" fillId="0" borderId="20" xfId="0" applyFont="1" applyBorder="1" applyAlignment="1">
      <alignment horizontal="justify" vertical="center" wrapText="1"/>
    </xf>
    <xf numFmtId="0" fontId="28" fillId="13" borderId="19" xfId="0" applyFont="1" applyFill="1" applyBorder="1" applyAlignment="1">
      <alignment horizontal="left" vertical="center" wrapText="1" readingOrder="2"/>
    </xf>
    <xf numFmtId="0" fontId="30" fillId="0" borderId="20" xfId="0" applyFont="1" applyBorder="1" applyAlignment="1">
      <alignment horizontal="justify" vertical="center" wrapText="1"/>
    </xf>
    <xf numFmtId="0" fontId="28" fillId="0" borderId="26" xfId="0" applyFont="1" applyBorder="1" applyAlignment="1">
      <alignment horizontal="left" vertical="center" wrapText="1" indent="2"/>
    </xf>
    <xf numFmtId="0" fontId="30" fillId="0" borderId="20" xfId="0" applyFont="1" applyBorder="1" applyAlignment="1">
      <alignment horizontal="left" vertical="center" wrapText="1" indent="4"/>
    </xf>
    <xf numFmtId="0" fontId="30" fillId="0" borderId="20" xfId="0" applyFont="1" applyBorder="1" applyAlignment="1">
      <alignment vertical="center" wrapText="1"/>
    </xf>
    <xf numFmtId="0" fontId="0" fillId="13" borderId="26" xfId="0" applyFill="1" applyBorder="1" applyAlignment="1">
      <alignment vertical="center" wrapText="1"/>
    </xf>
    <xf numFmtId="0" fontId="30" fillId="0" borderId="23" xfId="0" applyFont="1" applyBorder="1" applyAlignment="1">
      <alignment horizontal="left" vertical="center" wrapText="1" readingOrder="2"/>
    </xf>
    <xf numFmtId="0" fontId="30" fillId="0" borderId="23" xfId="0" applyFont="1" applyBorder="1" applyAlignment="1">
      <alignment horizontal="center" vertical="center" wrapText="1" readingOrder="2"/>
    </xf>
    <xf numFmtId="0" fontId="30" fillId="0" borderId="22" xfId="0" applyFont="1" applyBorder="1" applyAlignment="1">
      <alignment horizontal="left" vertical="center" wrapText="1" readingOrder="2"/>
    </xf>
    <xf numFmtId="0" fontId="28" fillId="0" borderId="19" xfId="0" applyFont="1" applyBorder="1" applyAlignment="1">
      <alignment vertical="center" wrapText="1"/>
    </xf>
    <xf numFmtId="0" fontId="30" fillId="0" borderId="26" xfId="0" applyFont="1" applyBorder="1" applyAlignment="1">
      <alignment horizontal="right" vertical="center" wrapText="1"/>
    </xf>
    <xf numFmtId="0" fontId="28" fillId="13" borderId="26" xfId="0" applyFont="1" applyFill="1" applyBorder="1" applyAlignment="1">
      <alignment vertical="center" wrapText="1"/>
    </xf>
    <xf numFmtId="0" fontId="30" fillId="0" borderId="26" xfId="0" applyFont="1" applyBorder="1" applyAlignment="1">
      <alignment horizontal="left" vertical="center" wrapText="1" indent="3"/>
    </xf>
    <xf numFmtId="0" fontId="28" fillId="0" borderId="17" xfId="0" applyFont="1" applyBorder="1" applyAlignment="1">
      <alignment horizontal="justify" vertical="center" wrapText="1"/>
    </xf>
    <xf numFmtId="0" fontId="30" fillId="0" borderId="19" xfId="0" applyFont="1" applyBorder="1" applyAlignment="1">
      <alignment horizontal="justify" vertical="center" wrapText="1"/>
    </xf>
    <xf numFmtId="0" fontId="28" fillId="13" borderId="19" xfId="0" applyFont="1" applyFill="1" applyBorder="1" applyAlignment="1">
      <alignment horizontal="justify" vertical="center" wrapText="1" readingOrder="2"/>
    </xf>
    <xf numFmtId="0" fontId="28" fillId="13" borderId="26" xfId="0" applyFont="1" applyFill="1" applyBorder="1" applyAlignment="1">
      <alignment horizontal="left" vertical="center" wrapText="1" indent="1" readingOrder="2"/>
    </xf>
    <xf numFmtId="0" fontId="28" fillId="13" borderId="20" xfId="0" applyFont="1" applyFill="1" applyBorder="1" applyAlignment="1">
      <alignment horizontal="center" vertical="center" wrapText="1"/>
    </xf>
    <xf numFmtId="0" fontId="28" fillId="13" borderId="19" xfId="0" applyFont="1" applyFill="1" applyBorder="1" applyAlignment="1">
      <alignment horizontal="right" vertical="center" wrapText="1" readingOrder="2"/>
    </xf>
    <xf numFmtId="0" fontId="7" fillId="0" borderId="25" xfId="0" applyFont="1" applyBorder="1" applyAlignment="1">
      <alignment vertical="center" wrapText="1"/>
    </xf>
    <xf numFmtId="0" fontId="28" fillId="0" borderId="26" xfId="0" applyFont="1" applyBorder="1" applyAlignment="1">
      <alignment horizontal="right" vertical="center" wrapText="1"/>
    </xf>
    <xf numFmtId="0" fontId="28" fillId="13" borderId="26" xfId="0" applyFont="1" applyFill="1" applyBorder="1" applyAlignment="1">
      <alignment horizontal="left" vertical="center" wrapText="1" indent="2" readingOrder="2"/>
    </xf>
    <xf numFmtId="0" fontId="28" fillId="13" borderId="26" xfId="0" applyFont="1" applyFill="1" applyBorder="1" applyAlignment="1">
      <alignment horizontal="left" vertical="center" wrapText="1" indent="3" readingOrder="2"/>
    </xf>
    <xf numFmtId="0" fontId="7" fillId="12" borderId="25" xfId="0" applyFont="1" applyFill="1" applyBorder="1" applyAlignment="1">
      <alignment vertical="center" wrapText="1"/>
    </xf>
    <xf numFmtId="0" fontId="28" fillId="0" borderId="25" xfId="0" applyFont="1" applyBorder="1" applyAlignment="1">
      <alignment horizontal="left" vertical="center" wrapText="1" readingOrder="2"/>
    </xf>
    <xf numFmtId="0" fontId="28" fillId="0" borderId="14" xfId="0" applyFont="1" applyBorder="1" applyAlignment="1">
      <alignment horizontal="justify" vertical="center" wrapText="1"/>
    </xf>
    <xf numFmtId="0" fontId="28" fillId="0" borderId="18" xfId="0" applyFont="1" applyBorder="1" applyAlignment="1">
      <alignment vertical="center" wrapText="1"/>
    </xf>
    <xf numFmtId="0" fontId="28" fillId="0" borderId="21" xfId="0" applyFont="1" applyBorder="1" applyAlignment="1">
      <alignment horizontal="center" vertical="center" wrapText="1" readingOrder="2"/>
    </xf>
    <xf numFmtId="0" fontId="28" fillId="0" borderId="18" xfId="0" applyFont="1" applyBorder="1" applyAlignment="1">
      <alignment horizontal="center" vertical="center" wrapText="1"/>
    </xf>
    <xf numFmtId="0" fontId="28" fillId="13" borderId="18" xfId="0" applyFont="1" applyFill="1" applyBorder="1" applyAlignment="1">
      <alignment horizontal="center" vertical="center" wrapText="1" readingOrder="2"/>
    </xf>
    <xf numFmtId="0" fontId="28" fillId="3" borderId="27" xfId="0" applyFont="1" applyFill="1" applyBorder="1" applyAlignment="1">
      <alignment horizontal="left" vertical="center" wrapText="1" readingOrder="2"/>
    </xf>
    <xf numFmtId="0" fontId="28" fillId="3" borderId="23" xfId="0" applyFont="1" applyFill="1" applyBorder="1" applyAlignment="1">
      <alignment horizontal="left" vertical="center" wrapText="1" readingOrder="2"/>
    </xf>
    <xf numFmtId="0" fontId="28" fillId="3" borderId="23" xfId="0" applyFont="1" applyFill="1" applyBorder="1" applyAlignment="1">
      <alignment horizontal="center" vertical="center" wrapText="1" readingOrder="2"/>
    </xf>
    <xf numFmtId="0" fontId="0" fillId="3" borderId="0" xfId="0" applyFill="1"/>
    <xf numFmtId="0" fontId="30" fillId="3" borderId="23" xfId="0" applyFont="1" applyFill="1" applyBorder="1" applyAlignment="1">
      <alignment horizontal="center" vertical="center" wrapText="1" readingOrder="2"/>
    </xf>
    <xf numFmtId="0" fontId="30" fillId="3" borderId="27" xfId="0" applyFont="1" applyFill="1" applyBorder="1" applyAlignment="1">
      <alignment horizontal="center" vertical="center" wrapText="1"/>
    </xf>
    <xf numFmtId="0" fontId="0" fillId="3" borderId="23" xfId="0" applyFill="1" applyBorder="1" applyAlignment="1">
      <alignment vertical="center" wrapText="1"/>
    </xf>
    <xf numFmtId="0" fontId="28" fillId="3" borderId="23" xfId="0" applyFont="1" applyFill="1" applyBorder="1" applyAlignment="1">
      <alignment horizontal="center" vertical="center" wrapText="1"/>
    </xf>
    <xf numFmtId="0" fontId="33" fillId="15" borderId="42" xfId="4" applyFont="1" applyFill="1" applyBorder="1" applyAlignment="1">
      <alignment horizontal="center" vertical="center" wrapText="1"/>
    </xf>
    <xf numFmtId="0" fontId="33" fillId="16" borderId="43" xfId="4" applyFont="1" applyFill="1" applyBorder="1" applyAlignment="1">
      <alignment horizontal="center" vertical="center" wrapText="1"/>
    </xf>
    <xf numFmtId="0" fontId="14" fillId="17" borderId="0" xfId="4" applyFont="1" applyFill="1" applyAlignment="1">
      <alignment horizontal="center" vertical="center"/>
    </xf>
    <xf numFmtId="165" fontId="14" fillId="17" borderId="0" xfId="4" applyNumberFormat="1" applyFont="1" applyFill="1" applyAlignment="1">
      <alignment horizontal="center" vertical="center"/>
    </xf>
    <xf numFmtId="0" fontId="14" fillId="0" borderId="0" xfId="4" applyFont="1"/>
    <xf numFmtId="165" fontId="14" fillId="0" borderId="0" xfId="4" applyNumberFormat="1" applyFont="1"/>
    <xf numFmtId="0" fontId="1" fillId="0" borderId="0" xfId="4"/>
    <xf numFmtId="164" fontId="14" fillId="0" borderId="0" xfId="4" applyNumberFormat="1" applyFont="1"/>
    <xf numFmtId="0" fontId="17" fillId="18" borderId="38" xfId="4" applyFont="1" applyFill="1" applyBorder="1" applyAlignment="1">
      <alignment horizontal="center" vertical="center" wrapText="1"/>
    </xf>
    <xf numFmtId="0" fontId="17" fillId="18" borderId="4" xfId="4" applyFont="1" applyFill="1" applyBorder="1" applyAlignment="1">
      <alignment horizontal="center" vertical="center" wrapText="1"/>
    </xf>
    <xf numFmtId="0" fontId="17" fillId="18" borderId="4" xfId="4" applyFont="1" applyFill="1" applyBorder="1" applyAlignment="1">
      <alignment horizontal="center" vertical="center" wrapText="1" readingOrder="2"/>
    </xf>
    <xf numFmtId="0" fontId="17" fillId="18" borderId="4" xfId="4" applyFont="1" applyFill="1" applyBorder="1" applyAlignment="1">
      <alignment horizontal="center" vertical="center"/>
    </xf>
    <xf numFmtId="0" fontId="17" fillId="18" borderId="39" xfId="4" applyFont="1" applyFill="1" applyBorder="1" applyAlignment="1">
      <alignment horizontal="center" vertical="center" wrapText="1"/>
    </xf>
    <xf numFmtId="0" fontId="35" fillId="15" borderId="1" xfId="4" applyFont="1" applyFill="1" applyBorder="1" applyAlignment="1">
      <alignment horizontal="center" vertical="center" wrapText="1"/>
    </xf>
    <xf numFmtId="0" fontId="35" fillId="16" borderId="1" xfId="4" applyFont="1" applyFill="1" applyBorder="1" applyAlignment="1">
      <alignment horizontal="center" vertical="center" wrapText="1"/>
    </xf>
    <xf numFmtId="0" fontId="36" fillId="0" borderId="38" xfId="4" applyFont="1" applyBorder="1" applyAlignment="1">
      <alignment horizontal="center" vertical="center"/>
    </xf>
    <xf numFmtId="0" fontId="12" fillId="0" borderId="4" xfId="4" applyFont="1" applyBorder="1" applyAlignment="1">
      <alignment horizontal="center" vertical="center" wrapText="1"/>
    </xf>
    <xf numFmtId="0" fontId="12" fillId="0" borderId="4" xfId="4" applyFont="1" applyBorder="1" applyAlignment="1">
      <alignment vertical="top" wrapText="1"/>
    </xf>
    <xf numFmtId="0" fontId="16" fillId="0" borderId="4" xfId="4" applyFont="1" applyBorder="1" applyAlignment="1">
      <alignment horizontal="right" vertical="top" wrapText="1" readingOrder="2"/>
    </xf>
    <xf numFmtId="0" fontId="17" fillId="0" borderId="4" xfId="4" applyFont="1" applyBorder="1" applyAlignment="1">
      <alignment horizontal="center" vertical="center" wrapText="1"/>
    </xf>
    <xf numFmtId="0" fontId="14" fillId="0" borderId="1" xfId="4" applyFont="1" applyBorder="1" applyAlignment="1">
      <alignment horizontal="center" vertical="center"/>
    </xf>
    <xf numFmtId="0" fontId="12" fillId="0" borderId="4" xfId="4" applyFont="1" applyBorder="1" applyAlignment="1">
      <alignment horizontal="center" vertical="center"/>
    </xf>
    <xf numFmtId="0" fontId="12" fillId="0" borderId="43" xfId="4" applyFont="1" applyBorder="1" applyAlignment="1">
      <alignment horizontal="center" vertical="center" wrapText="1"/>
    </xf>
    <xf numFmtId="0" fontId="12" fillId="0" borderId="4" xfId="4" applyFont="1" applyBorder="1" applyAlignment="1">
      <alignment horizontal="right" vertical="top" wrapText="1" readingOrder="2"/>
    </xf>
    <xf numFmtId="0" fontId="12" fillId="0" borderId="37" xfId="4" applyFont="1" applyBorder="1" applyAlignment="1">
      <alignment vertical="top" wrapText="1"/>
    </xf>
    <xf numFmtId="0" fontId="16" fillId="0" borderId="37" xfId="4" applyFont="1" applyBorder="1" applyAlignment="1">
      <alignment horizontal="right" vertical="top" wrapText="1" readingOrder="2"/>
    </xf>
    <xf numFmtId="0" fontId="12" fillId="0" borderId="1" xfId="4" applyFont="1" applyBorder="1" applyAlignment="1">
      <alignment horizontal="center" vertical="center" wrapText="1"/>
    </xf>
    <xf numFmtId="0" fontId="36" fillId="0" borderId="1" xfId="4" applyFont="1" applyBorder="1" applyAlignment="1">
      <alignment horizontal="center" vertical="center"/>
    </xf>
    <xf numFmtId="0" fontId="12" fillId="0" borderId="1" xfId="4" applyFont="1" applyBorder="1" applyAlignment="1">
      <alignment vertical="top" wrapText="1"/>
    </xf>
    <xf numFmtId="0" fontId="16" fillId="0" borderId="1" xfId="4" applyFont="1" applyBorder="1" applyAlignment="1">
      <alignment horizontal="right" vertical="top" wrapText="1" readingOrder="2"/>
    </xf>
    <xf numFmtId="0" fontId="1" fillId="0" borderId="1" xfId="4" applyBorder="1" applyAlignment="1">
      <alignment horizontal="center" vertical="center"/>
    </xf>
    <xf numFmtId="0" fontId="33" fillId="19" borderId="43" xfId="4" applyFont="1" applyFill="1" applyBorder="1" applyAlignment="1">
      <alignment horizontal="center" vertical="center" wrapText="1"/>
    </xf>
    <xf numFmtId="0" fontId="33" fillId="20" borderId="1" xfId="4" applyFont="1" applyFill="1" applyBorder="1" applyAlignment="1">
      <alignment horizontal="center" vertical="center" wrapText="1"/>
    </xf>
    <xf numFmtId="0" fontId="33" fillId="16" borderId="3" xfId="4" applyFont="1" applyFill="1" applyBorder="1" applyAlignment="1">
      <alignment horizontal="center" vertical="center" wrapText="1"/>
    </xf>
    <xf numFmtId="0" fontId="17" fillId="18" borderId="1" xfId="4" applyFont="1" applyFill="1" applyBorder="1" applyAlignment="1">
      <alignment horizontal="center" vertical="center" wrapText="1"/>
    </xf>
    <xf numFmtId="0" fontId="17" fillId="18" borderId="1" xfId="4" applyFont="1" applyFill="1" applyBorder="1" applyAlignment="1">
      <alignment horizontal="center" vertical="center" wrapText="1" readingOrder="2"/>
    </xf>
    <xf numFmtId="0" fontId="17" fillId="18" borderId="1" xfId="4" applyFont="1" applyFill="1" applyBorder="1" applyAlignment="1">
      <alignment horizontal="center" vertical="center"/>
    </xf>
    <xf numFmtId="0" fontId="35" fillId="19" borderId="1" xfId="4" applyFont="1" applyFill="1" applyBorder="1" applyAlignment="1">
      <alignment horizontal="center" vertical="center" wrapText="1"/>
    </xf>
    <xf numFmtId="0" fontId="35" fillId="20" borderId="1" xfId="4" applyFont="1" applyFill="1" applyBorder="1" applyAlignment="1">
      <alignment horizontal="center" vertical="center" wrapText="1"/>
    </xf>
    <xf numFmtId="0" fontId="17" fillId="0" borderId="1" xfId="4" applyFont="1" applyBorder="1" applyAlignment="1">
      <alignment horizontal="center" vertical="center" wrapText="1"/>
    </xf>
    <xf numFmtId="0" fontId="12" fillId="0" borderId="1" xfId="4" applyFont="1" applyBorder="1" applyAlignment="1">
      <alignment horizontal="center" vertical="center"/>
    </xf>
    <xf numFmtId="0" fontId="12" fillId="0" borderId="1" xfId="4" applyFont="1" applyBorder="1" applyAlignment="1">
      <alignment horizontal="right" vertical="top" wrapText="1" readingOrder="2"/>
    </xf>
    <xf numFmtId="0" fontId="1" fillId="0" borderId="1" xfId="4" applyBorder="1" applyAlignment="1">
      <alignment horizontal="center"/>
    </xf>
    <xf numFmtId="0" fontId="1" fillId="0" borderId="1" xfId="4" applyBorder="1"/>
    <xf numFmtId="0" fontId="1" fillId="0" borderId="1" xfId="4" applyBorder="1" applyAlignment="1">
      <alignment wrapText="1"/>
    </xf>
    <xf numFmtId="0" fontId="21" fillId="0" borderId="0" xfId="6" applyFont="1" applyAlignment="1">
      <alignment horizontal="center" vertical="center"/>
    </xf>
    <xf numFmtId="0" fontId="21" fillId="0" borderId="0" xfId="6" applyFont="1" applyAlignment="1">
      <alignment horizontal="center" vertical="center" readingOrder="1"/>
    </xf>
    <xf numFmtId="0" fontId="20" fillId="0" borderId="0" xfId="6" applyFont="1" applyAlignment="1">
      <alignment horizontal="center" vertical="center"/>
    </xf>
    <xf numFmtId="0" fontId="20" fillId="0" borderId="0" xfId="6" applyFont="1" applyAlignment="1">
      <alignment horizontal="center" vertical="center" readingOrder="2"/>
    </xf>
    <xf numFmtId="0" fontId="20" fillId="0" borderId="0" xfId="6" applyFont="1" applyAlignment="1">
      <alignment horizontal="center" vertical="center" readingOrder="1"/>
    </xf>
    <xf numFmtId="0" fontId="19" fillId="8" borderId="4" xfId="6" applyFont="1" applyFill="1" applyBorder="1" applyAlignment="1">
      <alignment horizontal="center" vertical="center" wrapText="1"/>
    </xf>
    <xf numFmtId="0" fontId="19" fillId="8" borderId="2" xfId="6" applyFont="1" applyFill="1" applyBorder="1" applyAlignment="1">
      <alignment horizontal="center" vertical="center" wrapText="1"/>
    </xf>
    <xf numFmtId="0" fontId="19" fillId="8" borderId="2" xfId="6" applyFont="1" applyFill="1" applyBorder="1" applyAlignment="1">
      <alignment horizontal="center" vertical="center" wrapText="1" readingOrder="1"/>
    </xf>
    <xf numFmtId="0" fontId="19" fillId="8" borderId="2" xfId="6" applyFont="1" applyFill="1" applyBorder="1" applyAlignment="1">
      <alignment horizontal="center" vertical="center" wrapText="1" readingOrder="2"/>
    </xf>
    <xf numFmtId="0" fontId="21" fillId="10" borderId="1" xfId="7" applyFont="1" applyFill="1" applyBorder="1" applyAlignment="1">
      <alignment horizontal="center" vertical="center" wrapText="1"/>
    </xf>
    <xf numFmtId="0" fontId="25" fillId="10" borderId="1" xfId="6" applyFont="1" applyFill="1" applyBorder="1" applyAlignment="1">
      <alignment horizontal="center" vertical="center" wrapText="1" readingOrder="1"/>
    </xf>
    <xf numFmtId="0" fontId="22" fillId="10" borderId="1" xfId="6" applyFont="1" applyFill="1" applyBorder="1" applyAlignment="1">
      <alignment horizontal="center" vertical="center" wrapText="1" readingOrder="2"/>
    </xf>
    <xf numFmtId="0" fontId="22" fillId="10" borderId="1" xfId="6" applyFont="1" applyFill="1" applyBorder="1" applyAlignment="1">
      <alignment horizontal="center" vertical="center" wrapText="1" readingOrder="1"/>
    </xf>
    <xf numFmtId="0" fontId="22" fillId="10" borderId="1" xfId="6" applyFont="1" applyFill="1" applyBorder="1" applyAlignment="1">
      <alignment horizontal="center" vertical="center"/>
    </xf>
    <xf numFmtId="0" fontId="21" fillId="21" borderId="1" xfId="7" applyFont="1" applyFill="1" applyBorder="1" applyAlignment="1">
      <alignment horizontal="center" vertical="center" wrapText="1"/>
    </xf>
    <xf numFmtId="0" fontId="25" fillId="21" borderId="1" xfId="6" applyFont="1" applyFill="1" applyBorder="1" applyAlignment="1">
      <alignment horizontal="center" vertical="center" wrapText="1" readingOrder="1"/>
    </xf>
    <xf numFmtId="0" fontId="22" fillId="21" borderId="1" xfId="6" applyFont="1" applyFill="1" applyBorder="1" applyAlignment="1">
      <alignment horizontal="center" vertical="center" wrapText="1" readingOrder="2"/>
    </xf>
    <xf numFmtId="0" fontId="22" fillId="21" borderId="1" xfId="6" applyFont="1" applyFill="1" applyBorder="1" applyAlignment="1">
      <alignment horizontal="center" vertical="center" wrapText="1" readingOrder="1"/>
    </xf>
    <xf numFmtId="0" fontId="22" fillId="21" borderId="1" xfId="6" applyFont="1" applyFill="1" applyBorder="1" applyAlignment="1">
      <alignment horizontal="center" vertical="center"/>
    </xf>
    <xf numFmtId="0" fontId="25" fillId="21" borderId="43" xfId="6" applyFont="1" applyFill="1" applyBorder="1" applyAlignment="1">
      <alignment horizontal="center" vertical="center" wrapText="1" readingOrder="1"/>
    </xf>
    <xf numFmtId="0" fontId="22" fillId="21" borderId="43" xfId="6" applyFont="1" applyFill="1" applyBorder="1" applyAlignment="1">
      <alignment horizontal="center" vertical="center" wrapText="1" readingOrder="2"/>
    </xf>
    <xf numFmtId="0" fontId="21" fillId="9" borderId="1" xfId="7" applyFont="1" applyFill="1" applyBorder="1" applyAlignment="1">
      <alignment horizontal="center" vertical="center" wrapText="1"/>
    </xf>
    <xf numFmtId="0" fontId="25" fillId="9" borderId="1" xfId="6" applyFont="1" applyFill="1" applyBorder="1" applyAlignment="1">
      <alignment horizontal="center" vertical="center" wrapText="1" readingOrder="1"/>
    </xf>
    <xf numFmtId="0" fontId="22" fillId="9" borderId="1" xfId="6" applyFont="1" applyFill="1" applyBorder="1" applyAlignment="1">
      <alignment horizontal="center" vertical="center" wrapText="1" readingOrder="2"/>
    </xf>
    <xf numFmtId="0" fontId="22" fillId="9" borderId="1" xfId="6" applyFont="1" applyFill="1" applyBorder="1" applyAlignment="1">
      <alignment horizontal="center" vertical="center" wrapText="1" readingOrder="1"/>
    </xf>
    <xf numFmtId="0" fontId="22" fillId="9" borderId="1" xfId="6" applyFont="1" applyFill="1" applyBorder="1" applyAlignment="1">
      <alignment horizontal="center" vertical="center"/>
    </xf>
    <xf numFmtId="0" fontId="25" fillId="9" borderId="43" xfId="6" applyFont="1" applyFill="1" applyBorder="1" applyAlignment="1">
      <alignment horizontal="center" vertical="center" wrapText="1" readingOrder="1"/>
    </xf>
    <xf numFmtId="0" fontId="22" fillId="9" borderId="43" xfId="6" applyFont="1" applyFill="1" applyBorder="1" applyAlignment="1">
      <alignment horizontal="center" vertical="center" wrapText="1" readingOrder="2"/>
    </xf>
    <xf numFmtId="0" fontId="25" fillId="10" borderId="43" xfId="6" applyFont="1" applyFill="1" applyBorder="1" applyAlignment="1">
      <alignment horizontal="center" vertical="center" wrapText="1" readingOrder="1"/>
    </xf>
    <xf numFmtId="0" fontId="22" fillId="10" borderId="43" xfId="6" applyFont="1" applyFill="1" applyBorder="1" applyAlignment="1">
      <alignment horizontal="center" vertical="center" wrapText="1" readingOrder="2"/>
    </xf>
    <xf numFmtId="0" fontId="25" fillId="10" borderId="6" xfId="6" applyFont="1" applyFill="1" applyBorder="1" applyAlignment="1">
      <alignment horizontal="center" vertical="center" wrapText="1" readingOrder="1"/>
    </xf>
    <xf numFmtId="0" fontId="22" fillId="10" borderId="6" xfId="6" applyFont="1" applyFill="1" applyBorder="1" applyAlignment="1">
      <alignment horizontal="center" vertical="center" wrapText="1" readingOrder="2"/>
    </xf>
    <xf numFmtId="0" fontId="22" fillId="10" borderId="6" xfId="6" applyFont="1" applyFill="1" applyBorder="1" applyAlignment="1">
      <alignment horizontal="center" vertical="center" wrapText="1" readingOrder="1"/>
    </xf>
    <xf numFmtId="0" fontId="22" fillId="10" borderId="6" xfId="6" applyFont="1" applyFill="1" applyBorder="1" applyAlignment="1">
      <alignment horizontal="center" vertical="center"/>
    </xf>
    <xf numFmtId="0" fontId="21" fillId="22" borderId="1" xfId="7" applyFont="1" applyFill="1" applyBorder="1" applyAlignment="1">
      <alignment horizontal="center" vertical="center" wrapText="1"/>
    </xf>
    <xf numFmtId="0" fontId="22" fillId="22" borderId="43" xfId="7" applyFont="1" applyFill="1" applyBorder="1" applyAlignment="1">
      <alignment horizontal="center" vertical="center" wrapText="1" readingOrder="2"/>
    </xf>
    <xf numFmtId="0" fontId="22" fillId="22" borderId="1" xfId="7" applyFont="1" applyFill="1" applyBorder="1" applyAlignment="1">
      <alignment horizontal="center" vertical="center" wrapText="1" readingOrder="2"/>
    </xf>
    <xf numFmtId="0" fontId="22" fillId="22" borderId="1" xfId="7" applyFont="1" applyFill="1" applyBorder="1" applyAlignment="1">
      <alignment horizontal="center" vertical="center" wrapText="1" readingOrder="1"/>
    </xf>
    <xf numFmtId="0" fontId="22" fillId="22" borderId="1" xfId="7" applyFont="1" applyFill="1" applyBorder="1" applyAlignment="1">
      <alignment horizontal="center" vertical="center"/>
    </xf>
    <xf numFmtId="0" fontId="20" fillId="22" borderId="0" xfId="6" applyFont="1" applyFill="1" applyAlignment="1">
      <alignment horizontal="center" vertical="center"/>
    </xf>
    <xf numFmtId="0" fontId="25" fillId="22" borderId="1" xfId="6" applyFont="1" applyFill="1" applyBorder="1" applyAlignment="1">
      <alignment horizontal="center" vertical="center" wrapText="1" readingOrder="1"/>
    </xf>
    <xf numFmtId="0" fontId="22" fillId="22" borderId="1" xfId="6" applyFont="1" applyFill="1" applyBorder="1" applyAlignment="1">
      <alignment horizontal="center" vertical="center" wrapText="1" readingOrder="2"/>
    </xf>
    <xf numFmtId="0" fontId="22" fillId="22" borderId="1" xfId="6" applyFont="1" applyFill="1" applyBorder="1" applyAlignment="1">
      <alignment horizontal="center" vertical="center" wrapText="1" readingOrder="1"/>
    </xf>
    <xf numFmtId="0" fontId="22" fillId="22" borderId="1" xfId="6" applyFont="1" applyFill="1" applyBorder="1" applyAlignment="1">
      <alignment horizontal="center" vertical="center"/>
    </xf>
    <xf numFmtId="0" fontId="21" fillId="22" borderId="1" xfId="7" applyFont="1" applyFill="1" applyBorder="1" applyAlignment="1">
      <alignment horizontal="center" vertical="center" wrapText="1" readingOrder="1"/>
    </xf>
    <xf numFmtId="0" fontId="20" fillId="22" borderId="1" xfId="6" applyFont="1" applyFill="1" applyBorder="1" applyAlignment="1">
      <alignment horizontal="center" vertical="center"/>
    </xf>
    <xf numFmtId="0" fontId="21" fillId="23" borderId="1" xfId="7" applyFont="1" applyFill="1" applyBorder="1" applyAlignment="1">
      <alignment horizontal="center" vertical="center" wrapText="1"/>
    </xf>
    <xf numFmtId="0" fontId="25" fillId="23" borderId="1" xfId="6" applyFont="1" applyFill="1" applyBorder="1" applyAlignment="1">
      <alignment horizontal="center" vertical="center" wrapText="1" readingOrder="1"/>
    </xf>
    <xf numFmtId="0" fontId="22" fillId="23" borderId="1" xfId="6" applyFont="1" applyFill="1" applyBorder="1" applyAlignment="1">
      <alignment horizontal="center" vertical="center" wrapText="1" readingOrder="2"/>
    </xf>
    <xf numFmtId="0" fontId="22" fillId="23" borderId="1" xfId="6" applyFont="1" applyFill="1" applyBorder="1" applyAlignment="1">
      <alignment horizontal="center" vertical="center" wrapText="1" readingOrder="1"/>
    </xf>
    <xf numFmtId="0" fontId="22" fillId="23" borderId="1" xfId="6" applyFont="1" applyFill="1" applyBorder="1" applyAlignment="1">
      <alignment horizontal="center" vertical="center"/>
    </xf>
    <xf numFmtId="0" fontId="20" fillId="23" borderId="0" xfId="6" applyFont="1" applyFill="1" applyAlignment="1">
      <alignment horizontal="center" vertical="center"/>
    </xf>
    <xf numFmtId="0" fontId="26" fillId="9" borderId="1" xfId="6" applyFont="1" applyFill="1" applyBorder="1" applyAlignment="1">
      <alignment horizontal="center" vertical="center" wrapText="1" readingOrder="1"/>
    </xf>
    <xf numFmtId="0" fontId="23" fillId="9" borderId="1" xfId="6" applyFont="1" applyFill="1" applyBorder="1" applyAlignment="1">
      <alignment horizontal="center" vertical="center" wrapText="1" readingOrder="2"/>
    </xf>
    <xf numFmtId="0" fontId="24" fillId="9" borderId="1" xfId="6" applyFont="1" applyFill="1" applyBorder="1" applyAlignment="1">
      <alignment horizontal="center" vertical="center" wrapText="1" readingOrder="1"/>
    </xf>
    <xf numFmtId="0" fontId="23" fillId="9" borderId="1" xfId="6" applyFont="1" applyFill="1" applyBorder="1" applyAlignment="1">
      <alignment horizontal="center" vertical="center"/>
    </xf>
    <xf numFmtId="0" fontId="21" fillId="24" borderId="1" xfId="7" applyFont="1" applyFill="1" applyBorder="1" applyAlignment="1">
      <alignment horizontal="center" vertical="center" wrapText="1"/>
    </xf>
    <xf numFmtId="0" fontId="25" fillId="24" borderId="1" xfId="6" applyFont="1" applyFill="1" applyBorder="1" applyAlignment="1">
      <alignment horizontal="center" vertical="center" wrapText="1" readingOrder="1"/>
    </xf>
    <xf numFmtId="0" fontId="22" fillId="24" borderId="1" xfId="6" applyFont="1" applyFill="1" applyBorder="1" applyAlignment="1">
      <alignment horizontal="center" vertical="center" wrapText="1" readingOrder="2"/>
    </xf>
    <xf numFmtId="0" fontId="22" fillId="24" borderId="1" xfId="6" applyFont="1" applyFill="1" applyBorder="1" applyAlignment="1">
      <alignment horizontal="center" vertical="center" wrapText="1" readingOrder="1"/>
    </xf>
    <xf numFmtId="0" fontId="22" fillId="24" borderId="1" xfId="6" applyFont="1" applyFill="1" applyBorder="1" applyAlignment="1">
      <alignment horizontal="center" vertical="center"/>
    </xf>
    <xf numFmtId="0" fontId="25" fillId="24" borderId="43" xfId="6" applyFont="1" applyFill="1" applyBorder="1" applyAlignment="1">
      <alignment horizontal="center" vertical="center" wrapText="1" readingOrder="1"/>
    </xf>
    <xf numFmtId="0" fontId="22" fillId="24" borderId="43" xfId="6" applyFont="1" applyFill="1" applyBorder="1" applyAlignment="1">
      <alignment horizontal="center" vertical="center" wrapText="1" readingOrder="2"/>
    </xf>
    <xf numFmtId="0" fontId="26" fillId="24" borderId="1" xfId="6" applyFont="1" applyFill="1" applyBorder="1" applyAlignment="1">
      <alignment horizontal="center" vertical="center" wrapText="1" readingOrder="1"/>
    </xf>
    <xf numFmtId="0" fontId="23" fillId="24" borderId="1" xfId="6" applyFont="1" applyFill="1" applyBorder="1" applyAlignment="1">
      <alignment horizontal="center" vertical="center" wrapText="1" readingOrder="2"/>
    </xf>
    <xf numFmtId="0" fontId="24" fillId="24" borderId="1" xfId="6" applyFont="1" applyFill="1" applyBorder="1" applyAlignment="1">
      <alignment horizontal="center" vertical="center" wrapText="1" readingOrder="1"/>
    </xf>
    <xf numFmtId="0" fontId="23" fillId="24" borderId="1" xfId="6" applyFont="1" applyFill="1" applyBorder="1" applyAlignment="1">
      <alignment horizontal="center" vertical="center"/>
    </xf>
    <xf numFmtId="0" fontId="21" fillId="10" borderId="6" xfId="7" applyFont="1" applyFill="1" applyBorder="1" applyAlignment="1">
      <alignment horizontal="center" vertical="center" wrapText="1"/>
    </xf>
    <xf numFmtId="0" fontId="21" fillId="0" borderId="40" xfId="7" applyFont="1" applyBorder="1" applyAlignment="1">
      <alignment horizontal="center" vertical="center" wrapText="1"/>
    </xf>
    <xf numFmtId="0" fontId="25" fillId="0" borderId="41" xfId="7" applyFont="1" applyBorder="1" applyAlignment="1">
      <alignment horizontal="center" vertical="center" wrapText="1" readingOrder="1"/>
    </xf>
    <xf numFmtId="0" fontId="20" fillId="0" borderId="40" xfId="7" applyFont="1" applyBorder="1" applyAlignment="1">
      <alignment horizontal="center" vertical="center"/>
    </xf>
    <xf numFmtId="0" fontId="22" fillId="0" borderId="6" xfId="7" applyFont="1" applyBorder="1" applyAlignment="1">
      <alignment horizontal="center" vertical="center" wrapText="1" readingOrder="2"/>
    </xf>
    <xf numFmtId="0" fontId="22" fillId="0" borderId="6" xfId="7" applyFont="1" applyBorder="1" applyAlignment="1">
      <alignment horizontal="center" vertical="center" wrapText="1" readingOrder="1"/>
    </xf>
    <xf numFmtId="0" fontId="22" fillId="0" borderId="6" xfId="7" applyFont="1" applyBorder="1" applyAlignment="1">
      <alignment horizontal="center" vertical="center"/>
    </xf>
    <xf numFmtId="0" fontId="38" fillId="0" borderId="40" xfId="3" applyFont="1" applyBorder="1" applyAlignment="1">
      <alignment horizontal="center" vertical="center" wrapText="1"/>
    </xf>
    <xf numFmtId="0" fontId="39" fillId="0" borderId="41" xfId="0" applyFont="1" applyBorder="1" applyAlignment="1">
      <alignment horizontal="center" vertical="center" wrapText="1" readingOrder="1"/>
    </xf>
    <xf numFmtId="0" fontId="40" fillId="0" borderId="41" xfId="0" applyFont="1" applyBorder="1" applyAlignment="1">
      <alignment horizontal="center" vertical="center" wrapText="1" readingOrder="2"/>
    </xf>
    <xf numFmtId="0" fontId="40" fillId="0" borderId="6" xfId="0" applyFont="1" applyBorder="1" applyAlignment="1">
      <alignment horizontal="center" vertical="center" wrapText="1" readingOrder="2"/>
    </xf>
    <xf numFmtId="0" fontId="40" fillId="0" borderId="6" xfId="0" applyFont="1" applyBorder="1" applyAlignment="1">
      <alignment horizontal="center" vertical="center" wrapText="1" readingOrder="1"/>
    </xf>
    <xf numFmtId="0" fontId="40" fillId="0" borderId="6" xfId="0" applyFont="1" applyBorder="1" applyAlignment="1">
      <alignment horizontal="center" vertical="center"/>
    </xf>
    <xf numFmtId="0" fontId="41" fillId="0" borderId="0" xfId="0" applyFont="1" applyAlignment="1">
      <alignment horizontal="center" vertical="center"/>
    </xf>
    <xf numFmtId="0" fontId="41" fillId="0" borderId="0" xfId="0" applyFont="1" applyAlignment="1">
      <alignment horizontal="center" vertical="center" wrapText="1"/>
    </xf>
    <xf numFmtId="0" fontId="14" fillId="0" borderId="1" xfId="4" applyFont="1" applyBorder="1" applyAlignment="1">
      <alignment horizontal="center" vertical="center"/>
    </xf>
    <xf numFmtId="0" fontId="36" fillId="0" borderId="1" xfId="4" applyFont="1" applyBorder="1" applyAlignment="1">
      <alignment horizontal="center" vertical="center"/>
    </xf>
    <xf numFmtId="0" fontId="12" fillId="0" borderId="1" xfId="4" applyFont="1" applyBorder="1" applyAlignment="1">
      <alignment horizontal="center" vertical="center" wrapText="1"/>
    </xf>
    <xf numFmtId="0" fontId="32" fillId="14" borderId="0" xfId="4" applyFont="1" applyFill="1" applyAlignment="1">
      <alignment horizontal="center" vertical="center" wrapText="1"/>
    </xf>
    <xf numFmtId="0" fontId="32" fillId="14" borderId="37" xfId="4" applyFont="1" applyFill="1" applyBorder="1" applyAlignment="1">
      <alignment horizontal="center" vertical="center" wrapText="1"/>
    </xf>
    <xf numFmtId="164" fontId="14" fillId="9" borderId="6" xfId="4" applyNumberFormat="1" applyFont="1" applyFill="1" applyBorder="1" applyAlignment="1">
      <alignment horizontal="center" vertical="center"/>
    </xf>
    <xf numFmtId="164" fontId="14" fillId="9" borderId="2" xfId="4" applyNumberFormat="1" applyFont="1" applyFill="1" applyBorder="1" applyAlignment="1">
      <alignment horizontal="center" vertical="center"/>
    </xf>
    <xf numFmtId="165" fontId="14" fillId="9" borderId="6" xfId="4" applyNumberFormat="1" applyFont="1" applyFill="1" applyBorder="1" applyAlignment="1">
      <alignment horizontal="center" vertical="center"/>
    </xf>
    <xf numFmtId="165" fontId="14" fillId="9" borderId="2" xfId="4" applyNumberFormat="1" applyFont="1" applyFill="1" applyBorder="1" applyAlignment="1">
      <alignment horizontal="center" vertical="center"/>
    </xf>
    <xf numFmtId="165" fontId="33" fillId="15" borderId="41" xfId="5" applyFont="1" applyFill="1" applyBorder="1" applyAlignment="1">
      <alignment horizontal="center" vertical="center" wrapText="1"/>
    </xf>
    <xf numFmtId="165" fontId="33" fillId="15" borderId="37" xfId="5" applyFont="1" applyFill="1" applyBorder="1" applyAlignment="1">
      <alignment horizontal="center" vertical="center" wrapText="1"/>
    </xf>
    <xf numFmtId="165" fontId="33" fillId="19" borderId="41" xfId="5" applyFont="1" applyFill="1" applyBorder="1" applyAlignment="1">
      <alignment horizontal="center" vertical="center" wrapText="1"/>
    </xf>
    <xf numFmtId="165" fontId="33" fillId="19" borderId="37" xfId="5" applyFont="1" applyFill="1" applyBorder="1" applyAlignment="1">
      <alignment horizontal="center" vertical="center" wrapText="1"/>
    </xf>
    <xf numFmtId="165" fontId="33" fillId="19" borderId="40" xfId="5" applyFont="1" applyFill="1" applyBorder="1" applyAlignment="1">
      <alignment horizontal="center" vertical="center" wrapText="1"/>
    </xf>
    <xf numFmtId="0" fontId="34" fillId="14" borderId="8" xfId="4" applyFont="1" applyFill="1" applyBorder="1" applyAlignment="1">
      <alignment horizontal="center" wrapText="1"/>
    </xf>
    <xf numFmtId="0" fontId="34" fillId="14" borderId="0" xfId="4" applyFont="1" applyFill="1" applyAlignment="1">
      <alignment horizontal="center" wrapText="1"/>
    </xf>
    <xf numFmtId="0" fontId="34" fillId="14" borderId="37" xfId="4" applyFont="1" applyFill="1" applyBorder="1" applyAlignment="1">
      <alignment horizontal="center" wrapText="1"/>
    </xf>
    <xf numFmtId="0" fontId="14" fillId="0" borderId="6" xfId="4" applyFont="1" applyBorder="1" applyAlignment="1">
      <alignment horizontal="center" vertical="center"/>
    </xf>
    <xf numFmtId="0" fontId="14" fillId="0" borderId="9" xfId="4" applyFont="1" applyBorder="1" applyAlignment="1">
      <alignment horizontal="center" vertical="center"/>
    </xf>
    <xf numFmtId="0" fontId="14" fillId="0" borderId="2" xfId="4" applyFont="1" applyBorder="1" applyAlignment="1">
      <alignment horizontal="center" vertical="center"/>
    </xf>
    <xf numFmtId="165" fontId="33" fillId="15" borderId="4" xfId="5" applyFont="1" applyFill="1" applyBorder="1" applyAlignment="1">
      <alignment horizontal="center" vertical="center" wrapText="1"/>
    </xf>
    <xf numFmtId="165" fontId="33" fillId="16" borderId="41" xfId="5" applyFont="1" applyFill="1" applyBorder="1" applyAlignment="1">
      <alignment horizontal="center" vertical="center" wrapText="1"/>
    </xf>
    <xf numFmtId="165" fontId="33" fillId="16" borderId="4" xfId="5" applyFont="1" applyFill="1" applyBorder="1" applyAlignment="1">
      <alignment horizontal="center" vertical="center" wrapText="1"/>
    </xf>
    <xf numFmtId="0" fontId="36" fillId="0" borderId="5" xfId="4" applyFont="1" applyBorder="1" applyAlignment="1">
      <alignment horizontal="center" vertical="center"/>
    </xf>
    <xf numFmtId="0" fontId="36" fillId="0" borderId="8" xfId="4" applyFont="1" applyBorder="1" applyAlignment="1">
      <alignment horizontal="center" vertical="center"/>
    </xf>
    <xf numFmtId="0" fontId="36" fillId="0" borderId="38" xfId="4" applyFont="1" applyBorder="1" applyAlignment="1">
      <alignment horizontal="center" vertical="center"/>
    </xf>
    <xf numFmtId="0" fontId="12" fillId="0" borderId="41" xfId="4" applyFont="1" applyBorder="1" applyAlignment="1">
      <alignment horizontal="center" vertical="center" wrapText="1"/>
    </xf>
    <xf numFmtId="0" fontId="12" fillId="0" borderId="37" xfId="4" applyFont="1" applyBorder="1" applyAlignment="1">
      <alignment horizontal="center" vertical="center" wrapText="1"/>
    </xf>
    <xf numFmtId="0" fontId="12" fillId="0" borderId="4" xfId="4" applyFont="1" applyBorder="1" applyAlignment="1">
      <alignment horizontal="center" vertical="center" wrapText="1"/>
    </xf>
    <xf numFmtId="0" fontId="12" fillId="0" borderId="6" xfId="4" applyFont="1" applyBorder="1" applyAlignment="1">
      <alignment horizontal="center" vertical="center" wrapText="1"/>
    </xf>
    <xf numFmtId="0" fontId="12" fillId="0" borderId="9" xfId="4" applyFont="1" applyBorder="1" applyAlignment="1">
      <alignment horizontal="center" vertical="center" wrapText="1"/>
    </xf>
    <xf numFmtId="0" fontId="12" fillId="0" borderId="2" xfId="4" applyFont="1" applyBorder="1" applyAlignment="1">
      <alignment horizontal="center" vertical="center" wrapText="1"/>
    </xf>
    <xf numFmtId="0" fontId="27" fillId="11" borderId="16" xfId="0" applyFont="1" applyFill="1" applyBorder="1" applyAlignment="1">
      <alignment vertical="center" wrapText="1"/>
    </xf>
    <xf numFmtId="0" fontId="27" fillId="11" borderId="17" xfId="0" applyFont="1" applyFill="1" applyBorder="1" applyAlignment="1">
      <alignment vertical="center" wrapText="1"/>
    </xf>
    <xf numFmtId="0" fontId="27" fillId="11" borderId="16" xfId="0" applyFont="1" applyFill="1" applyBorder="1" applyAlignment="1">
      <alignment horizontal="center" vertical="center" wrapText="1"/>
    </xf>
    <xf numFmtId="0" fontId="27" fillId="11" borderId="17" xfId="0" applyFont="1" applyFill="1" applyBorder="1" applyAlignment="1">
      <alignment horizontal="center" vertical="center" wrapText="1"/>
    </xf>
    <xf numFmtId="0" fontId="27" fillId="11" borderId="28" xfId="0" applyFont="1" applyFill="1" applyBorder="1" applyAlignment="1">
      <alignment horizontal="center" vertical="center" wrapText="1" readingOrder="2"/>
    </xf>
    <xf numFmtId="0" fontId="27" fillId="11" borderId="29" xfId="0" applyFont="1" applyFill="1" applyBorder="1" applyAlignment="1">
      <alignment horizontal="center" vertical="center" wrapText="1" readingOrder="2"/>
    </xf>
    <xf numFmtId="0" fontId="27" fillId="11" borderId="30" xfId="0" applyFont="1" applyFill="1" applyBorder="1" applyAlignment="1">
      <alignment horizontal="center" vertical="center" wrapText="1"/>
    </xf>
    <xf numFmtId="0" fontId="27" fillId="11" borderId="31" xfId="0" applyFont="1" applyFill="1" applyBorder="1" applyAlignment="1">
      <alignment horizontal="center" vertical="center" wrapText="1"/>
    </xf>
    <xf numFmtId="0" fontId="27" fillId="11" borderId="16" xfId="0" applyFont="1" applyFill="1" applyBorder="1" applyAlignment="1">
      <alignment horizontal="center" vertical="center" wrapText="1" readingOrder="2"/>
    </xf>
    <xf numFmtId="0" fontId="27" fillId="11" borderId="17" xfId="0" applyFont="1" applyFill="1" applyBorder="1" applyAlignment="1">
      <alignment horizontal="center" vertical="center" wrapText="1" readingOrder="2"/>
    </xf>
    <xf numFmtId="0" fontId="27" fillId="12" borderId="32" xfId="0" applyFont="1" applyFill="1" applyBorder="1" applyAlignment="1">
      <alignment horizontal="center" vertical="center" wrapText="1"/>
    </xf>
    <xf numFmtId="0" fontId="27" fillId="12" borderId="33" xfId="0" applyFont="1" applyFill="1" applyBorder="1" applyAlignment="1">
      <alignment horizontal="center"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6" xfId="0" applyFont="1" applyBorder="1" applyAlignment="1">
      <alignment horizontal="center" vertical="center" wrapText="1"/>
    </xf>
    <xf numFmtId="0" fontId="28" fillId="0" borderId="17" xfId="0" applyFont="1" applyBorder="1" applyAlignment="1">
      <alignment horizontal="center" vertical="center" wrapText="1"/>
    </xf>
    <xf numFmtId="0" fontId="28" fillId="3" borderId="28" xfId="0" applyFont="1" applyFill="1" applyBorder="1" applyAlignment="1">
      <alignment horizontal="center" vertical="center" wrapText="1" readingOrder="2"/>
    </xf>
    <xf numFmtId="0" fontId="28" fillId="3" borderId="29" xfId="0" applyFont="1" applyFill="1" applyBorder="1" applyAlignment="1">
      <alignment horizontal="center" vertical="center" wrapText="1" readingOrder="2"/>
    </xf>
    <xf numFmtId="0" fontId="28" fillId="13" borderId="16" xfId="0" applyFont="1" applyFill="1" applyBorder="1" applyAlignment="1">
      <alignment horizontal="justify" vertical="center" wrapText="1" readingOrder="2"/>
    </xf>
    <xf numFmtId="0" fontId="28" fillId="13" borderId="17" xfId="0" applyFont="1" applyFill="1" applyBorder="1" applyAlignment="1">
      <alignment horizontal="justify" vertical="center" wrapText="1" readingOrder="2"/>
    </xf>
    <xf numFmtId="0" fontId="28" fillId="0" borderId="15" xfId="0" applyFont="1" applyBorder="1" applyAlignment="1">
      <alignment vertical="center" wrapText="1"/>
    </xf>
    <xf numFmtId="0" fontId="28" fillId="0" borderId="15" xfId="0" applyFont="1" applyBorder="1" applyAlignment="1">
      <alignment horizontal="center" vertical="center" wrapText="1"/>
    </xf>
    <xf numFmtId="0" fontId="28" fillId="3" borderId="34" xfId="0" applyFont="1" applyFill="1" applyBorder="1" applyAlignment="1">
      <alignment horizontal="center" vertical="center" wrapText="1" readingOrder="2"/>
    </xf>
    <xf numFmtId="0" fontId="28" fillId="0" borderId="16" xfId="0" applyFont="1" applyBorder="1" applyAlignment="1">
      <alignment horizontal="left" vertical="center" wrapText="1" indent="1"/>
    </xf>
    <xf numFmtId="0" fontId="28" fillId="0" borderId="17" xfId="0" applyFont="1" applyBorder="1" applyAlignment="1">
      <alignment horizontal="left" vertical="center" wrapText="1" indent="1"/>
    </xf>
    <xf numFmtId="0" fontId="28" fillId="3" borderId="28" xfId="0" applyFont="1" applyFill="1" applyBorder="1" applyAlignment="1">
      <alignment horizontal="left" vertical="center" wrapText="1" indent="1" readingOrder="2"/>
    </xf>
    <xf numFmtId="0" fontId="28" fillId="3" borderId="29" xfId="0" applyFont="1" applyFill="1" applyBorder="1" applyAlignment="1">
      <alignment horizontal="left" vertical="center" wrapText="1" indent="1" readingOrder="2"/>
    </xf>
    <xf numFmtId="0" fontId="28" fillId="0" borderId="30" xfId="0" applyFont="1" applyBorder="1" applyAlignment="1">
      <alignment vertical="center" wrapText="1"/>
    </xf>
    <xf numFmtId="0" fontId="28" fillId="0" borderId="31" xfId="0" applyFont="1" applyBorder="1" applyAlignment="1">
      <alignment vertical="center" wrapText="1"/>
    </xf>
    <xf numFmtId="0" fontId="28" fillId="0" borderId="28" xfId="0" applyFont="1" applyBorder="1" applyAlignment="1">
      <alignment horizontal="left" vertical="center" wrapText="1" readingOrder="2"/>
    </xf>
    <xf numFmtId="0" fontId="28" fillId="0" borderId="29" xfId="0" applyFont="1" applyBorder="1" applyAlignment="1">
      <alignment horizontal="left" vertical="center" wrapText="1" readingOrder="2"/>
    </xf>
    <xf numFmtId="0" fontId="28" fillId="3" borderId="28" xfId="0" applyFont="1" applyFill="1" applyBorder="1" applyAlignment="1">
      <alignment horizontal="left" vertical="center" wrapText="1" readingOrder="2"/>
    </xf>
    <xf numFmtId="0" fontId="28" fillId="3" borderId="29" xfId="0" applyFont="1" applyFill="1" applyBorder="1" applyAlignment="1">
      <alignment horizontal="left" vertical="center" wrapText="1" readingOrder="2"/>
    </xf>
    <xf numFmtId="0" fontId="28" fillId="0" borderId="28" xfId="0" applyFont="1" applyBorder="1" applyAlignment="1">
      <alignment horizontal="center" vertical="center" wrapText="1" readingOrder="2"/>
    </xf>
    <xf numFmtId="0" fontId="28" fillId="0" borderId="29" xfId="0" applyFont="1" applyBorder="1" applyAlignment="1">
      <alignment horizontal="center" vertical="center" wrapText="1" readingOrder="2"/>
    </xf>
    <xf numFmtId="0" fontId="28" fillId="0" borderId="16" xfId="0" applyFont="1" applyBorder="1" applyAlignment="1">
      <alignment horizontal="left" vertical="center" wrapText="1" indent="3"/>
    </xf>
    <xf numFmtId="0" fontId="28" fillId="0" borderId="15" xfId="0" applyFont="1" applyBorder="1" applyAlignment="1">
      <alignment horizontal="left" vertical="center" wrapText="1" indent="3"/>
    </xf>
    <xf numFmtId="0" fontId="28" fillId="0" borderId="17" xfId="0" applyFont="1" applyBorder="1" applyAlignment="1">
      <alignment horizontal="left" vertical="center" wrapText="1" indent="3"/>
    </xf>
    <xf numFmtId="0" fontId="30" fillId="3" borderId="28" xfId="0" applyFont="1" applyFill="1" applyBorder="1" applyAlignment="1">
      <alignment horizontal="center" vertical="center" wrapText="1" readingOrder="2"/>
    </xf>
    <xf numFmtId="0" fontId="30" fillId="3" borderId="34" xfId="0" applyFont="1" applyFill="1" applyBorder="1" applyAlignment="1">
      <alignment horizontal="center" vertical="center" wrapText="1" readingOrder="2"/>
    </xf>
    <xf numFmtId="0" fontId="30" fillId="3" borderId="29" xfId="0" applyFont="1" applyFill="1" applyBorder="1" applyAlignment="1">
      <alignment horizontal="center" vertical="center" wrapText="1" readingOrder="2"/>
    </xf>
    <xf numFmtId="0" fontId="30" fillId="0" borderId="28" xfId="0" applyFont="1" applyBorder="1" applyAlignment="1">
      <alignment horizontal="left" vertical="center" wrapText="1" indent="1" readingOrder="2"/>
    </xf>
    <xf numFmtId="0" fontId="30" fillId="0" borderId="29" xfId="0" applyFont="1" applyBorder="1" applyAlignment="1">
      <alignment horizontal="left" vertical="center" wrapText="1" indent="1" readingOrder="2"/>
    </xf>
    <xf numFmtId="0" fontId="28" fillId="13" borderId="16" xfId="0" applyFont="1" applyFill="1" applyBorder="1" applyAlignment="1">
      <alignment horizontal="left" vertical="center" wrapText="1" readingOrder="2"/>
    </xf>
    <xf numFmtId="0" fontId="28" fillId="13" borderId="17" xfId="0" applyFont="1" applyFill="1" applyBorder="1" applyAlignment="1">
      <alignment horizontal="left" vertical="center" wrapText="1" readingOrder="2"/>
    </xf>
    <xf numFmtId="0" fontId="30" fillId="0" borderId="16" xfId="0" applyFont="1" applyBorder="1" applyAlignment="1">
      <alignment horizontal="left" vertical="center" wrapText="1" indent="1"/>
    </xf>
    <xf numFmtId="0" fontId="30" fillId="0" borderId="15" xfId="0" applyFont="1" applyBorder="1" applyAlignment="1">
      <alignment horizontal="left" vertical="center" wrapText="1" indent="1"/>
    </xf>
    <xf numFmtId="0" fontId="30" fillId="0" borderId="17" xfId="0" applyFont="1" applyBorder="1" applyAlignment="1">
      <alignment horizontal="left" vertical="center" wrapText="1" indent="1"/>
    </xf>
    <xf numFmtId="0" fontId="28" fillId="3" borderId="28" xfId="0" applyFont="1" applyFill="1" applyBorder="1" applyAlignment="1">
      <alignment horizontal="right" vertical="center" wrapText="1" readingOrder="2"/>
    </xf>
    <xf numFmtId="0" fontId="28" fillId="3" borderId="34" xfId="0" applyFont="1" applyFill="1" applyBorder="1" applyAlignment="1">
      <alignment horizontal="right" vertical="center" wrapText="1" readingOrder="2"/>
    </xf>
    <xf numFmtId="0" fontId="28" fillId="3" borderId="29" xfId="0" applyFont="1" applyFill="1" applyBorder="1" applyAlignment="1">
      <alignment horizontal="right" vertical="center" wrapText="1" readingOrder="2"/>
    </xf>
    <xf numFmtId="0" fontId="30" fillId="0" borderId="28" xfId="0" applyFont="1" applyBorder="1" applyAlignment="1">
      <alignment horizontal="left" vertical="center" wrapText="1" readingOrder="2"/>
    </xf>
    <xf numFmtId="0" fontId="30" fillId="0" borderId="34" xfId="0" applyFont="1" applyBorder="1" applyAlignment="1">
      <alignment horizontal="left" vertical="center" wrapText="1" readingOrder="2"/>
    </xf>
    <xf numFmtId="0" fontId="30" fillId="0" borderId="29" xfId="0" applyFont="1" applyBorder="1" applyAlignment="1">
      <alignment horizontal="left" vertical="center" wrapText="1" readingOrder="2"/>
    </xf>
    <xf numFmtId="0" fontId="30" fillId="0" borderId="30" xfId="0" applyFont="1" applyBorder="1" applyAlignment="1">
      <alignment horizontal="left" vertical="center" wrapText="1" indent="1"/>
    </xf>
    <xf numFmtId="0" fontId="30" fillId="0" borderId="31" xfId="0" applyFont="1" applyBorder="1" applyAlignment="1">
      <alignment horizontal="left" vertical="center" wrapText="1" inden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28" fillId="0" borderId="34" xfId="0" applyFont="1" applyBorder="1" applyAlignment="1">
      <alignment horizontal="center" vertical="center" wrapText="1" readingOrder="2"/>
    </xf>
    <xf numFmtId="0" fontId="28" fillId="13" borderId="15" xfId="0" applyFont="1" applyFill="1" applyBorder="1" applyAlignment="1">
      <alignment horizontal="left" vertical="center" wrapText="1" readingOrder="2"/>
    </xf>
    <xf numFmtId="0" fontId="28" fillId="0" borderId="16" xfId="0" applyFont="1" applyBorder="1" applyAlignment="1">
      <alignment horizontal="left" vertical="center" wrapText="1" indent="2"/>
    </xf>
    <xf numFmtId="0" fontId="28" fillId="0" borderId="15" xfId="0" applyFont="1" applyBorder="1" applyAlignment="1">
      <alignment horizontal="left" vertical="center" wrapText="1" indent="2"/>
    </xf>
    <xf numFmtId="0" fontId="28" fillId="0" borderId="17" xfId="0" applyFont="1" applyBorder="1" applyAlignment="1">
      <alignment horizontal="left" vertical="center" wrapText="1" indent="2"/>
    </xf>
    <xf numFmtId="0" fontId="28" fillId="3" borderId="34" xfId="0" applyFont="1" applyFill="1" applyBorder="1" applyAlignment="1">
      <alignment horizontal="left" vertical="center" wrapText="1" readingOrder="2"/>
    </xf>
    <xf numFmtId="0" fontId="28" fillId="0" borderId="28" xfId="0" applyFont="1" applyBorder="1" applyAlignment="1">
      <alignment horizontal="justify" vertical="center" wrapText="1" readingOrder="2"/>
    </xf>
    <xf numFmtId="0" fontId="28" fillId="0" borderId="34" xfId="0" applyFont="1" applyBorder="1" applyAlignment="1">
      <alignment horizontal="justify" vertical="center" wrapText="1" readingOrder="2"/>
    </xf>
    <xf numFmtId="0" fontId="28" fillId="0" borderId="29" xfId="0" applyFont="1" applyBorder="1" applyAlignment="1">
      <alignment horizontal="justify" vertical="center" wrapText="1" readingOrder="2"/>
    </xf>
    <xf numFmtId="0" fontId="30" fillId="0" borderId="16" xfId="0" applyFont="1" applyBorder="1" applyAlignment="1">
      <alignment vertical="center" wrapText="1"/>
    </xf>
    <xf numFmtId="0" fontId="30" fillId="0" borderId="17" xfId="0" applyFont="1" applyBorder="1" applyAlignment="1">
      <alignment vertical="center" wrapText="1"/>
    </xf>
    <xf numFmtId="0" fontId="30" fillId="0" borderId="28" xfId="0" applyFont="1" applyBorder="1" applyAlignment="1">
      <alignment horizontal="center" vertical="center" wrapText="1" readingOrder="2"/>
    </xf>
    <xf numFmtId="0" fontId="30" fillId="0" borderId="29" xfId="0" applyFont="1" applyBorder="1" applyAlignment="1">
      <alignment horizontal="center" vertical="center" wrapText="1" readingOrder="2"/>
    </xf>
    <xf numFmtId="0" fontId="30" fillId="0" borderId="30" xfId="0" applyFont="1" applyBorder="1" applyAlignment="1">
      <alignment vertical="center" wrapText="1"/>
    </xf>
    <xf numFmtId="0" fontId="30" fillId="0" borderId="31" xfId="0" applyFont="1" applyBorder="1" applyAlignment="1">
      <alignment vertical="center" wrapText="1"/>
    </xf>
    <xf numFmtId="0" fontId="30" fillId="0" borderId="30" xfId="0" applyFont="1" applyBorder="1" applyAlignment="1">
      <alignment horizontal="left" vertical="center" wrapText="1" indent="2"/>
    </xf>
    <xf numFmtId="0" fontId="30" fillId="0" borderId="31" xfId="0" applyFont="1" applyBorder="1" applyAlignment="1">
      <alignment horizontal="left" vertical="center" wrapText="1" indent="2"/>
    </xf>
    <xf numFmtId="0" fontId="30" fillId="0" borderId="30" xfId="0" applyFont="1" applyBorder="1" applyAlignment="1">
      <alignment horizontal="justify" vertical="center" wrapText="1"/>
    </xf>
    <xf numFmtId="0" fontId="30" fillId="0" borderId="31" xfId="0" applyFont="1" applyBorder="1" applyAlignment="1">
      <alignment horizontal="justify" vertical="center" wrapText="1"/>
    </xf>
    <xf numFmtId="0" fontId="30" fillId="0" borderId="34" xfId="0" applyFont="1" applyBorder="1" applyAlignment="1">
      <alignment horizontal="center" vertical="center" wrapText="1" readingOrder="2"/>
    </xf>
    <xf numFmtId="0" fontId="28" fillId="13" borderId="16" xfId="0" applyFont="1" applyFill="1" applyBorder="1" applyAlignment="1">
      <alignment horizontal="center" vertical="center" wrapText="1" readingOrder="2"/>
    </xf>
    <xf numFmtId="0" fontId="28" fillId="13" borderId="17" xfId="0" applyFont="1" applyFill="1" applyBorder="1" applyAlignment="1">
      <alignment horizontal="center" vertical="center" wrapText="1" readingOrder="2"/>
    </xf>
    <xf numFmtId="0" fontId="28" fillId="0" borderId="16" xfId="0" applyFont="1" applyBorder="1" applyAlignment="1">
      <alignment horizontal="justify" vertical="center" wrapText="1"/>
    </xf>
    <xf numFmtId="0" fontId="28" fillId="0" borderId="15" xfId="0" applyFont="1" applyBorder="1" applyAlignment="1">
      <alignment horizontal="justify" vertical="center" wrapText="1"/>
    </xf>
    <xf numFmtId="0" fontId="28" fillId="0" borderId="17" xfId="0" applyFont="1" applyBorder="1" applyAlignment="1">
      <alignment horizontal="justify" vertical="center" wrapText="1"/>
    </xf>
    <xf numFmtId="0" fontId="28" fillId="13" borderId="15" xfId="0" applyFont="1" applyFill="1" applyBorder="1" applyAlignment="1">
      <alignment horizontal="justify" vertical="center" wrapText="1" readingOrder="2"/>
    </xf>
    <xf numFmtId="0" fontId="28" fillId="3" borderId="28" xfId="0" applyFont="1" applyFill="1" applyBorder="1" applyAlignment="1">
      <alignment horizontal="center" vertical="center" wrapText="1"/>
    </xf>
    <xf numFmtId="0" fontId="28" fillId="3" borderId="34" xfId="0" applyFont="1" applyFill="1" applyBorder="1" applyAlignment="1">
      <alignment horizontal="center" vertical="center" wrapText="1"/>
    </xf>
    <xf numFmtId="0" fontId="28" fillId="3" borderId="29" xfId="0" applyFont="1" applyFill="1" applyBorder="1" applyAlignment="1">
      <alignment horizontal="center" vertical="center" wrapText="1"/>
    </xf>
    <xf numFmtId="0" fontId="28" fillId="0" borderId="28"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29" xfId="0" applyFont="1" applyBorder="1" applyAlignment="1">
      <alignment horizontal="center" vertical="center" wrapText="1"/>
    </xf>
    <xf numFmtId="0" fontId="30" fillId="0" borderId="15" xfId="0" applyFont="1" applyBorder="1" applyAlignment="1">
      <alignment vertical="center" wrapText="1"/>
    </xf>
    <xf numFmtId="0" fontId="28" fillId="13" borderId="16" xfId="0" applyFont="1" applyFill="1" applyBorder="1" applyAlignment="1">
      <alignment horizontal="left" vertical="center" wrapText="1" indent="1" readingOrder="2"/>
    </xf>
    <xf numFmtId="0" fontId="28" fillId="13" borderId="17" xfId="0" applyFont="1" applyFill="1" applyBorder="1" applyAlignment="1">
      <alignment horizontal="left" vertical="center" wrapText="1" indent="1" readingOrder="2"/>
    </xf>
    <xf numFmtId="0" fontId="7" fillId="0" borderId="35" xfId="0" applyFont="1" applyBorder="1" applyAlignment="1">
      <alignment vertical="center" wrapText="1"/>
    </xf>
    <xf numFmtId="0" fontId="7" fillId="0" borderId="36" xfId="0" applyFont="1" applyBorder="1" applyAlignment="1">
      <alignment vertical="center" wrapText="1"/>
    </xf>
    <xf numFmtId="0" fontId="7" fillId="0" borderId="24" xfId="0" applyFont="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8" fillId="0" borderId="20" xfId="0" applyFont="1" applyBorder="1" applyAlignment="1">
      <alignment vertical="center" wrapText="1"/>
    </xf>
    <xf numFmtId="0" fontId="30" fillId="0" borderId="15" xfId="0" applyFont="1" applyBorder="1" applyAlignment="1">
      <alignment horizontal="center" vertical="center" wrapText="1"/>
    </xf>
    <xf numFmtId="0" fontId="28" fillId="13" borderId="15" xfId="0" applyFont="1" applyFill="1" applyBorder="1" applyAlignment="1">
      <alignment horizontal="left" vertical="center" wrapText="1" indent="1" readingOrder="2"/>
    </xf>
    <xf numFmtId="0" fontId="27" fillId="12" borderId="32" xfId="0" applyFont="1" applyFill="1" applyBorder="1" applyAlignment="1">
      <alignment horizontal="center" vertical="center" wrapText="1" readingOrder="2"/>
    </xf>
    <xf numFmtId="0" fontId="27" fillId="12" borderId="33" xfId="0" applyFont="1" applyFill="1" applyBorder="1" applyAlignment="1">
      <alignment horizontal="center" vertical="center" wrapText="1" readingOrder="2"/>
    </xf>
    <xf numFmtId="0" fontId="42" fillId="26" borderId="0" xfId="0" applyFont="1" applyFill="1" applyAlignment="1">
      <alignment horizontal="center" vertical="center"/>
    </xf>
    <xf numFmtId="0" fontId="43" fillId="8" borderId="4"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3" fillId="8" borderId="2" xfId="0" applyFont="1" applyFill="1" applyBorder="1" applyAlignment="1">
      <alignment horizontal="center" vertical="center" wrapText="1" readingOrder="1"/>
    </xf>
    <xf numFmtId="0" fontId="43" fillId="8" borderId="2" xfId="0" applyFont="1" applyFill="1" applyBorder="1" applyAlignment="1">
      <alignment horizontal="center" vertical="center" wrapText="1" readingOrder="2"/>
    </xf>
    <xf numFmtId="0" fontId="44" fillId="9" borderId="1" xfId="3" applyFont="1" applyFill="1" applyBorder="1" applyAlignment="1">
      <alignment horizontal="center" vertical="center" wrapText="1"/>
    </xf>
    <xf numFmtId="0" fontId="43" fillId="9" borderId="1" xfId="0" applyFont="1" applyFill="1" applyBorder="1" applyAlignment="1">
      <alignment horizontal="center" vertical="center" wrapText="1" readingOrder="1"/>
    </xf>
    <xf numFmtId="0" fontId="45" fillId="9" borderId="1" xfId="0" applyFont="1" applyFill="1" applyBorder="1" applyAlignment="1">
      <alignment horizontal="center" vertical="center" wrapText="1" readingOrder="2"/>
    </xf>
    <xf numFmtId="0" fontId="45" fillId="9" borderId="1" xfId="0" applyFont="1" applyFill="1" applyBorder="1" applyAlignment="1">
      <alignment horizontal="center" vertical="center" wrapText="1" readingOrder="1"/>
    </xf>
    <xf numFmtId="0" fontId="45" fillId="9" borderId="1" xfId="0" applyFont="1" applyFill="1" applyBorder="1" applyAlignment="1">
      <alignment horizontal="center" vertical="center"/>
    </xf>
    <xf numFmtId="0" fontId="44" fillId="10" borderId="1" xfId="3" applyFont="1" applyFill="1" applyBorder="1" applyAlignment="1">
      <alignment horizontal="center" vertical="center" wrapText="1"/>
    </xf>
    <xf numFmtId="0" fontId="43" fillId="10" borderId="1" xfId="0" applyFont="1" applyFill="1" applyBorder="1" applyAlignment="1">
      <alignment horizontal="center" vertical="center" wrapText="1" readingOrder="1"/>
    </xf>
    <xf numFmtId="0" fontId="45" fillId="10" borderId="1" xfId="0" applyFont="1" applyFill="1" applyBorder="1" applyAlignment="1">
      <alignment horizontal="center" vertical="center" wrapText="1" readingOrder="2"/>
    </xf>
    <xf numFmtId="0" fontId="45" fillId="10" borderId="1" xfId="0" applyFont="1" applyFill="1" applyBorder="1" applyAlignment="1">
      <alignment horizontal="center" vertical="center" wrapText="1" readingOrder="1"/>
    </xf>
    <xf numFmtId="0" fontId="45" fillId="10" borderId="1" xfId="0" applyFont="1" applyFill="1" applyBorder="1" applyAlignment="1">
      <alignment horizontal="center" vertical="center"/>
    </xf>
    <xf numFmtId="0" fontId="44" fillId="9" borderId="1" xfId="0" applyFont="1" applyFill="1" applyBorder="1" applyAlignment="1">
      <alignment horizontal="center" vertical="center" wrapText="1" readingOrder="1"/>
    </xf>
    <xf numFmtId="0" fontId="50" fillId="9" borderId="1" xfId="0" applyFont="1" applyFill="1" applyBorder="1" applyAlignment="1">
      <alignment horizontal="center" vertical="center" wrapText="1" readingOrder="2"/>
    </xf>
    <xf numFmtId="0" fontId="48" fillId="9" borderId="1" xfId="0" applyFont="1" applyFill="1" applyBorder="1" applyAlignment="1">
      <alignment horizontal="center" vertical="center" wrapText="1" readingOrder="1"/>
    </xf>
    <xf numFmtId="0" fontId="50" fillId="9" borderId="1" xfId="0" applyFont="1" applyFill="1" applyBorder="1" applyAlignment="1">
      <alignment horizontal="center" vertical="center"/>
    </xf>
    <xf numFmtId="0" fontId="48" fillId="9" borderId="1" xfId="0" applyFont="1" applyFill="1" applyBorder="1" applyAlignment="1">
      <alignment horizontal="right" vertical="center" wrapText="1" readingOrder="2"/>
    </xf>
    <xf numFmtId="0" fontId="45" fillId="9" borderId="1" xfId="0" applyFont="1" applyFill="1" applyBorder="1" applyAlignment="1">
      <alignment horizontal="left" vertical="center" wrapText="1" readingOrder="1"/>
    </xf>
    <xf numFmtId="0" fontId="45" fillId="9" borderId="43" xfId="0" applyFont="1" applyFill="1" applyBorder="1" applyAlignment="1">
      <alignment horizontal="center" vertical="center" wrapText="1" readingOrder="2"/>
    </xf>
    <xf numFmtId="0" fontId="43" fillId="9" borderId="43" xfId="0" applyFont="1" applyFill="1" applyBorder="1" applyAlignment="1">
      <alignment horizontal="center" vertical="center" wrapText="1" readingOrder="1"/>
    </xf>
    <xf numFmtId="0" fontId="45" fillId="10" borderId="1" xfId="0" applyFont="1" applyFill="1" applyBorder="1" applyAlignment="1">
      <alignment vertical="center" wrapText="1" readingOrder="2"/>
    </xf>
    <xf numFmtId="0" fontId="45" fillId="10" borderId="1" xfId="0" applyFont="1" applyFill="1" applyBorder="1" applyAlignment="1">
      <alignment horizontal="left" vertical="center" wrapText="1" readingOrder="1"/>
    </xf>
    <xf numFmtId="0" fontId="44" fillId="21" borderId="1" xfId="7" applyFont="1" applyFill="1" applyBorder="1" applyAlignment="1">
      <alignment horizontal="center" vertical="center" wrapText="1"/>
    </xf>
    <xf numFmtId="0" fontId="43" fillId="21" borderId="43" xfId="6" applyFont="1" applyFill="1" applyBorder="1" applyAlignment="1">
      <alignment horizontal="center" vertical="center" wrapText="1" readingOrder="1"/>
    </xf>
    <xf numFmtId="0" fontId="45" fillId="21" borderId="43" xfId="6" applyFont="1" applyFill="1" applyBorder="1" applyAlignment="1">
      <alignment horizontal="center" vertical="center" wrapText="1" readingOrder="2"/>
    </xf>
    <xf numFmtId="0" fontId="45" fillId="21" borderId="1" xfId="6" applyFont="1" applyFill="1" applyBorder="1" applyAlignment="1">
      <alignment horizontal="center" vertical="center" wrapText="1" readingOrder="2"/>
    </xf>
    <xf numFmtId="0" fontId="45" fillId="21" borderId="1" xfId="6" applyFont="1" applyFill="1" applyBorder="1" applyAlignment="1">
      <alignment horizontal="center" vertical="center" wrapText="1" readingOrder="1"/>
    </xf>
    <xf numFmtId="0" fontId="45" fillId="21" borderId="1" xfId="6" applyFont="1" applyFill="1" applyBorder="1" applyAlignment="1">
      <alignment horizontal="center" vertical="center"/>
    </xf>
    <xf numFmtId="0" fontId="43" fillId="21" borderId="1" xfId="0" applyFont="1" applyFill="1" applyBorder="1" applyAlignment="1">
      <alignment horizontal="center" vertical="center" wrapText="1" readingOrder="1"/>
    </xf>
    <xf numFmtId="0" fontId="45" fillId="21" borderId="1" xfId="0" applyFont="1" applyFill="1" applyBorder="1" applyAlignment="1">
      <alignment horizontal="center" vertical="center" wrapText="1" readingOrder="2"/>
    </xf>
    <xf numFmtId="0" fontId="45" fillId="21" borderId="1" xfId="0" applyFont="1" applyFill="1" applyBorder="1" applyAlignment="1">
      <alignment horizontal="center" vertical="center" wrapText="1" readingOrder="1"/>
    </xf>
    <xf numFmtId="0" fontId="45" fillId="21" borderId="1" xfId="0" applyFont="1" applyFill="1" applyBorder="1" applyAlignment="1">
      <alignment horizontal="center" vertical="center"/>
    </xf>
    <xf numFmtId="0" fontId="44" fillId="25" borderId="1" xfId="3" applyFont="1" applyFill="1" applyBorder="1" applyAlignment="1">
      <alignment horizontal="center" vertical="center" wrapText="1"/>
    </xf>
    <xf numFmtId="0" fontId="43" fillId="25" borderId="1" xfId="0" applyFont="1" applyFill="1" applyBorder="1" applyAlignment="1">
      <alignment horizontal="center" vertical="center" wrapText="1" readingOrder="1"/>
    </xf>
    <xf numFmtId="0" fontId="45" fillId="25" borderId="1" xfId="0" applyFont="1" applyFill="1" applyBorder="1" applyAlignment="1">
      <alignment horizontal="center" vertical="center" wrapText="1" readingOrder="2"/>
    </xf>
    <xf numFmtId="0" fontId="45" fillId="25" borderId="1" xfId="0" applyFont="1" applyFill="1" applyBorder="1" applyAlignment="1">
      <alignment horizontal="center" vertical="center" wrapText="1" readingOrder="1"/>
    </xf>
    <xf numFmtId="0" fontId="45" fillId="25" borderId="1" xfId="0" applyFont="1" applyFill="1" applyBorder="1" applyAlignment="1">
      <alignment horizontal="center" vertical="center"/>
    </xf>
    <xf numFmtId="0" fontId="45" fillId="10" borderId="1" xfId="0" applyFont="1" applyFill="1" applyBorder="1" applyAlignment="1">
      <alignment horizontal="right" vertical="center" wrapText="1" readingOrder="2"/>
    </xf>
    <xf numFmtId="0" fontId="43" fillId="10" borderId="6" xfId="0" applyFont="1" applyFill="1" applyBorder="1" applyAlignment="1">
      <alignment horizontal="center" vertical="center" wrapText="1" readingOrder="1"/>
    </xf>
    <xf numFmtId="0" fontId="45" fillId="10" borderId="6" xfId="0" applyFont="1" applyFill="1" applyBorder="1" applyAlignment="1">
      <alignment horizontal="center" vertical="center" wrapText="1" readingOrder="2"/>
    </xf>
    <xf numFmtId="0" fontId="45" fillId="10" borderId="6" xfId="0" applyFont="1" applyFill="1" applyBorder="1" applyAlignment="1">
      <alignment horizontal="center" vertical="center" wrapText="1" readingOrder="1"/>
    </xf>
    <xf numFmtId="0" fontId="45" fillId="10" borderId="6" xfId="0" applyFont="1" applyFill="1" applyBorder="1" applyAlignment="1">
      <alignment horizontal="center" vertical="center"/>
    </xf>
  </cellXfs>
  <cellStyles count="8">
    <cellStyle name="Currency 2" xfId="5" xr:uid="{FD17EC35-83D5-45E1-9478-772A6DAE6614}"/>
    <cellStyle name="Normal" xfId="0" builtinId="0"/>
    <cellStyle name="Normal 2" xfId="1" xr:uid="{00000000-0005-0000-0000-000001000000}"/>
    <cellStyle name="Normal 2 2" xfId="2" xr:uid="{00000000-0005-0000-0000-000002000000}"/>
    <cellStyle name="Normal 2 3" xfId="6" xr:uid="{CDA81E6A-A798-472B-8917-B29EA3C30DA8}"/>
    <cellStyle name="Normal 3" xfId="3" xr:uid="{231499CA-03DF-4AD4-A2E3-9FC886D09AD0}"/>
    <cellStyle name="Normal 3 2" xfId="7" xr:uid="{F824D717-BEF9-4431-8AAD-0D84E026EFC3}"/>
    <cellStyle name="Normal 4" xfId="4" xr:uid="{C0E24471-93D6-4178-98EA-9440AC53D3C2}"/>
  </cellStyles>
  <dxfs count="375">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C000"/>
        </patternFill>
      </fill>
    </dxf>
    <dxf>
      <alignment horizontal="center"/>
    </dxf>
    <dxf>
      <fill>
        <patternFill patternType="none">
          <bgColor auto="1"/>
        </patternFill>
      </fill>
    </dxf>
    <dxf>
      <alignment horizontal="left"/>
    </dxf>
    <dxf>
      <alignment horizontal="center"/>
    </dxf>
    <dxf>
      <alignment horizontal="left"/>
    </dxf>
    <dxf>
      <alignment horizontal="left"/>
    </dxf>
    <dxf>
      <alignment horizontal="left"/>
    </dxf>
    <dxf>
      <alignment horizontal="left"/>
    </dxf>
    <dxf>
      <alignment horizontal="general"/>
    </dxf>
    <dxf>
      <alignment horizontal="general"/>
    </dxf>
    <dxf>
      <alignment horizontal="general"/>
    </dxf>
    <dxf>
      <alignment horizontal="center"/>
    </dxf>
    <dxf>
      <font>
        <b/>
        <family val="2"/>
      </font>
      <fill>
        <patternFill>
          <fgColor theme="4" tint="0.79998168889431442"/>
          <bgColor theme="4" tint="0.79998168889431442"/>
        </patternFill>
      </fill>
      <alignment horizontal="general" vertical="bottom" textRotation="0" wrapText="0" indent="0" justifyLastLine="0" shrinkToFit="0" readingOrder="0"/>
    </dxf>
    <dxf>
      <font>
        <b/>
        <family val="2"/>
      </font>
      <fill>
        <patternFill>
          <fgColor theme="4" tint="0.79998168889431442"/>
          <bgColor theme="4" tint="0.79998168889431442"/>
        </patternFill>
      </fill>
      <alignment horizontal="general" vertical="bottom" textRotation="0" wrapText="0" indent="0" justifyLastLine="0" shrinkToFit="0" readingOrder="0"/>
    </dxf>
    <dxf>
      <fill>
        <patternFill>
          <bgColor rgb="FFFFFF00"/>
        </patternFill>
      </fill>
    </dxf>
    <dxf>
      <alignment horizontal="center"/>
    </dxf>
    <dxf>
      <font>
        <strike val="0"/>
        <outline val="0"/>
        <shadow val="0"/>
        <u val="none"/>
        <vertAlign val="baseline"/>
        <sz val="12"/>
        <name val="Times New Roman"/>
        <family val="1"/>
        <scheme val="none"/>
      </font>
      <alignment horizontal="center" vertical="center" indent="0" justifyLastLine="0" shrinkToFit="0"/>
    </dxf>
    <dxf>
      <font>
        <b val="0"/>
        <i val="0"/>
        <strike val="0"/>
        <condense val="0"/>
        <extend val="0"/>
        <outline val="0"/>
        <shadow val="0"/>
        <u val="none"/>
        <vertAlign val="baseline"/>
        <sz val="12"/>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alignment horizontal="center" vertical="center" textRotation="0" wrapText="1" indent="0" justifyLastLine="0" shrinkToFit="0" readingOrder="2"/>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alignment horizontal="center" vertical="center" textRotation="0" wrapText="1" indent="0" justifyLastLine="0" shrinkToFit="0" readingOrder="2"/>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Times New Roman"/>
        <family val="1"/>
        <scheme val="none"/>
      </font>
      <alignment horizontal="center" vertical="center" textRotation="0" wrapText="1" indent="0" justifyLastLine="0" shrinkToFit="0" readingOrder="1"/>
      <border diagonalUp="0" diagonalDown="0" outline="0">
        <left/>
        <right style="thin">
          <color auto="1"/>
        </right>
        <top style="thin">
          <color indexed="64"/>
        </top>
        <bottom style="thin">
          <color indexed="64"/>
        </bottom>
      </border>
    </dxf>
    <dxf>
      <font>
        <b/>
        <i val="0"/>
        <strike val="0"/>
        <condense val="0"/>
        <extend val="0"/>
        <outline val="0"/>
        <shadow val="0"/>
        <u val="none"/>
        <vertAlign val="baseline"/>
        <sz val="12"/>
        <color theme="1"/>
        <name val="Times New Roman"/>
        <family val="1"/>
        <scheme val="none"/>
      </font>
      <numFmt numFmtId="0" formatCode="General"/>
      <alignment horizontal="center"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2"/>
        <color theme="1"/>
        <name val="Times New Roman"/>
        <family val="1"/>
        <scheme val="none"/>
      </font>
      <numFmt numFmtId="0" formatCode="General"/>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Times New Roman"/>
        <family val="1"/>
        <scheme val="none"/>
      </font>
      <alignment horizontal="center" vertical="center" indent="0" justifyLastLine="0" shrinkToFit="0"/>
    </dxf>
    <dxf>
      <border>
        <bottom style="thin">
          <color indexed="64"/>
        </bottom>
      </border>
    </dxf>
    <dxf>
      <font>
        <b/>
        <i val="0"/>
        <strike val="0"/>
        <condense val="0"/>
        <extend val="0"/>
        <outline val="0"/>
        <shadow val="0"/>
        <u val="none"/>
        <vertAlign val="baseline"/>
        <sz val="14"/>
        <color auto="1"/>
        <name val="Times New Roman"/>
        <family val="1"/>
        <scheme val="none"/>
      </font>
      <fill>
        <patternFill patternType="solid">
          <fgColor indexed="64"/>
          <bgColor theme="0" tint="-0.14999847407452621"/>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1"/>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2"/>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2"/>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Times New Roman"/>
        <family val="1"/>
        <scheme val="none"/>
      </font>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auto="1"/>
        <name val="Times New Roman"/>
        <family val="1"/>
        <scheme val="none"/>
      </font>
      <fill>
        <patternFill patternType="solid">
          <fgColor indexed="64"/>
          <bgColor theme="6" tint="0.59999389629810485"/>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1"/>
      <border diagonalUp="0" diagonalDown="0" outline="0">
        <left/>
        <right style="thin">
          <color indexed="64"/>
        </right>
        <top style="thin">
          <color indexed="64"/>
        </top>
        <bottom/>
      </border>
    </dxf>
    <dxf>
      <font>
        <b/>
        <i val="0"/>
        <strike val="0"/>
        <condense val="0"/>
        <extend val="0"/>
        <outline val="0"/>
        <shadow val="0"/>
        <u val="none"/>
        <vertAlign val="baseline"/>
        <sz val="10"/>
        <color auto="1"/>
        <name val="Times New Roman"/>
        <family val="1"/>
        <scheme val="none"/>
      </font>
      <alignment horizontal="center" vertical="center" textRotation="0" wrapText="1" indent="0" justifyLastLine="0" shrinkToFit="0" readingOrder="1"/>
      <border diagonalUp="0" diagonalDown="0" outline="0">
        <left/>
        <right style="thin">
          <color auto="1"/>
        </right>
        <top style="thin">
          <color indexed="64"/>
        </top>
        <bottom style="thin">
          <color indexed="64"/>
        </bottom>
      </border>
    </dxf>
    <dxf>
      <font>
        <b/>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border diagonalUp="0" diagonalDown="0" outline="0">
        <left/>
        <right/>
        <top style="thin">
          <color indexed="64"/>
        </top>
        <bottom/>
      </border>
    </dxf>
    <dxf>
      <font>
        <b/>
        <i val="0"/>
        <strike val="0"/>
        <condense val="0"/>
        <extend val="0"/>
        <outline val="0"/>
        <shadow val="0"/>
        <u val="none"/>
        <vertAlign val="baseline"/>
        <sz val="11"/>
        <color theme="1"/>
        <name val="Times New Roman"/>
        <family val="1"/>
        <scheme val="none"/>
      </font>
      <numFmt numFmtId="0" formatCode="General"/>
      <alignment horizontal="center"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1"/>
        <color theme="1"/>
        <name val="Times New Roman"/>
        <family val="1"/>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Times New Roman"/>
        <family val="1"/>
        <scheme val="none"/>
      </font>
      <numFmt numFmtId="0" formatCode="General"/>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Times New Roman"/>
        <family val="1"/>
        <scheme val="none"/>
      </font>
      <alignment horizontal="center" vertical="center" indent="0" justifyLastLine="0" shrinkToFit="0"/>
    </dxf>
    <dxf>
      <border>
        <bottom style="thin">
          <color indexed="64"/>
        </bottom>
      </border>
    </dxf>
    <dxf>
      <font>
        <b/>
        <i val="0"/>
        <strike val="0"/>
        <condense val="0"/>
        <extend val="0"/>
        <outline val="0"/>
        <shadow val="0"/>
        <u val="none"/>
        <vertAlign val="baseline"/>
        <sz val="14"/>
        <color auto="1"/>
        <name val="Times New Roman"/>
        <family val="1"/>
        <scheme val="none"/>
      </font>
      <fill>
        <patternFill patternType="solid">
          <fgColor indexed="64"/>
          <bgColor theme="0" tint="-0.14999847407452621"/>
        </patternFill>
      </fill>
      <alignment horizontal="center" vertical="center" textRotation="90" wrapText="1" indent="0" justifyLastLine="0" shrinkToFit="0" readingOrder="0"/>
      <border diagonalUp="0" diagonalDown="0" outline="0">
        <left style="thin">
          <color indexed="64"/>
        </left>
        <right style="thin">
          <color indexed="64"/>
        </right>
        <top/>
        <bottom/>
      </border>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166" formatCode="&quot;$&quot;#,##0.0"/>
      <fill>
        <patternFill patternType="solid">
          <fgColor indexed="64"/>
          <bgColor rgb="FF92D050"/>
        </patternFill>
      </fill>
      <alignment horizontal="center" vertical="center" textRotation="0" wrapText="0" indent="0" justifyLastLine="0" shrinkToFit="0" readingOrder="0"/>
      <border diagonalUp="0" diagonalDown="0" outline="0">
        <left style="thin">
          <color indexed="64"/>
        </left>
        <right/>
        <top/>
        <bottom/>
      </border>
      <protection locked="1" hidden="0"/>
    </dxf>
    <dxf>
      <font>
        <b val="0"/>
        <i val="0"/>
        <strike val="0"/>
        <condense val="0"/>
        <extend val="0"/>
        <outline val="0"/>
        <shadow val="0"/>
        <u val="none"/>
        <vertAlign val="baseline"/>
        <sz val="11"/>
        <color theme="1"/>
        <name val="Calibri"/>
        <family val="2"/>
        <scheme val="none"/>
      </font>
      <numFmt numFmtId="166" formatCode="&quot;$&quot;#,##0.0"/>
      <fill>
        <patternFill patternType="solid">
          <fgColor indexed="64"/>
          <bgColor rgb="FF92D050"/>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rgb="FF9CC2E5"/>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auto="1"/>
        </right>
        <top style="thin">
          <color auto="1"/>
        </top>
        <bottom style="thin">
          <color auto="1"/>
        </bottom>
      </border>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4.xml"/><Relationship Id="rId21" Type="http://schemas.openxmlformats.org/officeDocument/2006/relationships/externalLink" Target="externalLinks/externalLink8.xml"/><Relationship Id="rId42" Type="http://schemas.openxmlformats.org/officeDocument/2006/relationships/externalLink" Target="externalLinks/externalLink29.xml"/><Relationship Id="rId63" Type="http://schemas.openxmlformats.org/officeDocument/2006/relationships/externalLink" Target="externalLinks/externalLink50.xml"/><Relationship Id="rId84" Type="http://schemas.openxmlformats.org/officeDocument/2006/relationships/externalLink" Target="externalLinks/externalLink71.xml"/><Relationship Id="rId16" Type="http://schemas.openxmlformats.org/officeDocument/2006/relationships/externalLink" Target="externalLinks/externalLink3.xml"/><Relationship Id="rId107" Type="http://schemas.openxmlformats.org/officeDocument/2006/relationships/externalLink" Target="externalLinks/externalLink94.xml"/><Relationship Id="rId11" Type="http://schemas.openxmlformats.org/officeDocument/2006/relationships/worksheet" Target="worksheets/sheet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53" Type="http://schemas.openxmlformats.org/officeDocument/2006/relationships/externalLink" Target="externalLinks/externalLink40.xml"/><Relationship Id="rId58" Type="http://schemas.openxmlformats.org/officeDocument/2006/relationships/externalLink" Target="externalLinks/externalLink45.xml"/><Relationship Id="rId74" Type="http://schemas.openxmlformats.org/officeDocument/2006/relationships/externalLink" Target="externalLinks/externalLink61.xml"/><Relationship Id="rId79" Type="http://schemas.openxmlformats.org/officeDocument/2006/relationships/externalLink" Target="externalLinks/externalLink66.xml"/><Relationship Id="rId102" Type="http://schemas.openxmlformats.org/officeDocument/2006/relationships/externalLink" Target="externalLinks/externalLink89.xml"/><Relationship Id="rId123" Type="http://schemas.openxmlformats.org/officeDocument/2006/relationships/externalLink" Target="externalLinks/externalLink110.xml"/><Relationship Id="rId128" Type="http://schemas.openxmlformats.org/officeDocument/2006/relationships/pivotCacheDefinition" Target="pivotCache/pivotCacheDefinition3.xml"/><Relationship Id="rId5" Type="http://schemas.openxmlformats.org/officeDocument/2006/relationships/worksheet" Target="worksheets/sheet5.xml"/><Relationship Id="rId90" Type="http://schemas.openxmlformats.org/officeDocument/2006/relationships/externalLink" Target="externalLinks/externalLink77.xml"/><Relationship Id="rId95" Type="http://schemas.openxmlformats.org/officeDocument/2006/relationships/externalLink" Target="externalLinks/externalLink82.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43" Type="http://schemas.openxmlformats.org/officeDocument/2006/relationships/externalLink" Target="externalLinks/externalLink30.xml"/><Relationship Id="rId48" Type="http://schemas.openxmlformats.org/officeDocument/2006/relationships/externalLink" Target="externalLinks/externalLink35.xml"/><Relationship Id="rId64" Type="http://schemas.openxmlformats.org/officeDocument/2006/relationships/externalLink" Target="externalLinks/externalLink51.xml"/><Relationship Id="rId69" Type="http://schemas.openxmlformats.org/officeDocument/2006/relationships/externalLink" Target="externalLinks/externalLink56.xml"/><Relationship Id="rId113" Type="http://schemas.openxmlformats.org/officeDocument/2006/relationships/externalLink" Target="externalLinks/externalLink100.xml"/><Relationship Id="rId118" Type="http://schemas.openxmlformats.org/officeDocument/2006/relationships/externalLink" Target="externalLinks/externalLink105.xml"/><Relationship Id="rId134" Type="http://schemas.openxmlformats.org/officeDocument/2006/relationships/customXml" Target="../customXml/item1.xml"/><Relationship Id="rId80" Type="http://schemas.openxmlformats.org/officeDocument/2006/relationships/externalLink" Target="externalLinks/externalLink67.xml"/><Relationship Id="rId85" Type="http://schemas.openxmlformats.org/officeDocument/2006/relationships/externalLink" Target="externalLinks/externalLink72.xml"/><Relationship Id="rId12" Type="http://schemas.openxmlformats.org/officeDocument/2006/relationships/worksheet" Target="worksheets/sheet12.xml"/><Relationship Id="rId17" Type="http://schemas.openxmlformats.org/officeDocument/2006/relationships/externalLink" Target="externalLinks/externalLink4.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59" Type="http://schemas.openxmlformats.org/officeDocument/2006/relationships/externalLink" Target="externalLinks/externalLink46.xml"/><Relationship Id="rId103" Type="http://schemas.openxmlformats.org/officeDocument/2006/relationships/externalLink" Target="externalLinks/externalLink90.xml"/><Relationship Id="rId108" Type="http://schemas.openxmlformats.org/officeDocument/2006/relationships/externalLink" Target="externalLinks/externalLink95.xml"/><Relationship Id="rId124" Type="http://schemas.openxmlformats.org/officeDocument/2006/relationships/externalLink" Target="externalLinks/externalLink111.xml"/><Relationship Id="rId129" Type="http://schemas.openxmlformats.org/officeDocument/2006/relationships/theme" Target="theme/theme1.xml"/><Relationship Id="rId54" Type="http://schemas.openxmlformats.org/officeDocument/2006/relationships/externalLink" Target="externalLinks/externalLink41.xml"/><Relationship Id="rId70" Type="http://schemas.openxmlformats.org/officeDocument/2006/relationships/externalLink" Target="externalLinks/externalLink57.xml"/><Relationship Id="rId75" Type="http://schemas.openxmlformats.org/officeDocument/2006/relationships/externalLink" Target="externalLinks/externalLink62.xml"/><Relationship Id="rId91" Type="http://schemas.openxmlformats.org/officeDocument/2006/relationships/externalLink" Target="externalLinks/externalLink78.xml"/><Relationship Id="rId96" Type="http://schemas.openxmlformats.org/officeDocument/2006/relationships/externalLink" Target="externalLinks/externalLink8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49" Type="http://schemas.openxmlformats.org/officeDocument/2006/relationships/externalLink" Target="externalLinks/externalLink36.xml"/><Relationship Id="rId114" Type="http://schemas.openxmlformats.org/officeDocument/2006/relationships/externalLink" Target="externalLinks/externalLink101.xml"/><Relationship Id="rId119" Type="http://schemas.openxmlformats.org/officeDocument/2006/relationships/externalLink" Target="externalLinks/externalLink106.xml"/><Relationship Id="rId44" Type="http://schemas.openxmlformats.org/officeDocument/2006/relationships/externalLink" Target="externalLinks/externalLink31.xml"/><Relationship Id="rId60" Type="http://schemas.openxmlformats.org/officeDocument/2006/relationships/externalLink" Target="externalLinks/externalLink47.xml"/><Relationship Id="rId65" Type="http://schemas.openxmlformats.org/officeDocument/2006/relationships/externalLink" Target="externalLinks/externalLink52.xml"/><Relationship Id="rId81" Type="http://schemas.openxmlformats.org/officeDocument/2006/relationships/externalLink" Target="externalLinks/externalLink68.xml"/><Relationship Id="rId86" Type="http://schemas.openxmlformats.org/officeDocument/2006/relationships/externalLink" Target="externalLinks/externalLink73.xml"/><Relationship Id="rId130" Type="http://schemas.openxmlformats.org/officeDocument/2006/relationships/styles" Target="styles.xml"/><Relationship Id="rId135" Type="http://schemas.openxmlformats.org/officeDocument/2006/relationships/customXml" Target="../customXml/item2.xml"/><Relationship Id="rId13" Type="http://schemas.openxmlformats.org/officeDocument/2006/relationships/worksheet" Target="worksheets/sheet13.xml"/><Relationship Id="rId18" Type="http://schemas.openxmlformats.org/officeDocument/2006/relationships/externalLink" Target="externalLinks/externalLink5.xml"/><Relationship Id="rId39" Type="http://schemas.openxmlformats.org/officeDocument/2006/relationships/externalLink" Target="externalLinks/externalLink26.xml"/><Relationship Id="rId109" Type="http://schemas.openxmlformats.org/officeDocument/2006/relationships/externalLink" Target="externalLinks/externalLink96.xml"/><Relationship Id="rId34" Type="http://schemas.openxmlformats.org/officeDocument/2006/relationships/externalLink" Target="externalLinks/externalLink21.xml"/><Relationship Id="rId50" Type="http://schemas.openxmlformats.org/officeDocument/2006/relationships/externalLink" Target="externalLinks/externalLink37.xml"/><Relationship Id="rId55" Type="http://schemas.openxmlformats.org/officeDocument/2006/relationships/externalLink" Target="externalLinks/externalLink42.xml"/><Relationship Id="rId76" Type="http://schemas.openxmlformats.org/officeDocument/2006/relationships/externalLink" Target="externalLinks/externalLink63.xml"/><Relationship Id="rId97" Type="http://schemas.openxmlformats.org/officeDocument/2006/relationships/externalLink" Target="externalLinks/externalLink84.xml"/><Relationship Id="rId104" Type="http://schemas.openxmlformats.org/officeDocument/2006/relationships/externalLink" Target="externalLinks/externalLink91.xml"/><Relationship Id="rId120" Type="http://schemas.openxmlformats.org/officeDocument/2006/relationships/externalLink" Target="externalLinks/externalLink107.xml"/><Relationship Id="rId125" Type="http://schemas.openxmlformats.org/officeDocument/2006/relationships/externalLink" Target="externalLinks/externalLink112.xml"/><Relationship Id="rId7" Type="http://schemas.openxmlformats.org/officeDocument/2006/relationships/worksheet" Target="worksheets/sheet7.xml"/><Relationship Id="rId71" Type="http://schemas.openxmlformats.org/officeDocument/2006/relationships/externalLink" Target="externalLinks/externalLink58.xml"/><Relationship Id="rId92" Type="http://schemas.openxmlformats.org/officeDocument/2006/relationships/externalLink" Target="externalLinks/externalLink79.xml"/><Relationship Id="rId2" Type="http://schemas.openxmlformats.org/officeDocument/2006/relationships/worksheet" Target="worksheets/sheet2.xml"/><Relationship Id="rId29" Type="http://schemas.openxmlformats.org/officeDocument/2006/relationships/externalLink" Target="externalLinks/externalLink16.xml"/><Relationship Id="rId24" Type="http://schemas.openxmlformats.org/officeDocument/2006/relationships/externalLink" Target="externalLinks/externalLink11.xml"/><Relationship Id="rId40" Type="http://schemas.openxmlformats.org/officeDocument/2006/relationships/externalLink" Target="externalLinks/externalLink27.xml"/><Relationship Id="rId45" Type="http://schemas.openxmlformats.org/officeDocument/2006/relationships/externalLink" Target="externalLinks/externalLink32.xml"/><Relationship Id="rId66" Type="http://schemas.openxmlformats.org/officeDocument/2006/relationships/externalLink" Target="externalLinks/externalLink53.xml"/><Relationship Id="rId87" Type="http://schemas.openxmlformats.org/officeDocument/2006/relationships/externalLink" Target="externalLinks/externalLink74.xml"/><Relationship Id="rId110" Type="http://schemas.openxmlformats.org/officeDocument/2006/relationships/externalLink" Target="externalLinks/externalLink97.xml"/><Relationship Id="rId115" Type="http://schemas.openxmlformats.org/officeDocument/2006/relationships/externalLink" Target="externalLinks/externalLink102.xml"/><Relationship Id="rId131" Type="http://schemas.openxmlformats.org/officeDocument/2006/relationships/sharedStrings" Target="sharedStrings.xml"/><Relationship Id="rId136" Type="http://schemas.openxmlformats.org/officeDocument/2006/relationships/customXml" Target="../customXml/item3.xml"/><Relationship Id="rId61" Type="http://schemas.openxmlformats.org/officeDocument/2006/relationships/externalLink" Target="externalLinks/externalLink48.xml"/><Relationship Id="rId82" Type="http://schemas.openxmlformats.org/officeDocument/2006/relationships/externalLink" Target="externalLinks/externalLink69.xml"/><Relationship Id="rId19" Type="http://schemas.openxmlformats.org/officeDocument/2006/relationships/externalLink" Target="externalLinks/externalLink6.xml"/><Relationship Id="rId14" Type="http://schemas.openxmlformats.org/officeDocument/2006/relationships/externalLink" Target="externalLinks/externalLink1.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56" Type="http://schemas.openxmlformats.org/officeDocument/2006/relationships/externalLink" Target="externalLinks/externalLink43.xml"/><Relationship Id="rId77" Type="http://schemas.openxmlformats.org/officeDocument/2006/relationships/externalLink" Target="externalLinks/externalLink64.xml"/><Relationship Id="rId100" Type="http://schemas.openxmlformats.org/officeDocument/2006/relationships/externalLink" Target="externalLinks/externalLink87.xml"/><Relationship Id="rId105" Type="http://schemas.openxmlformats.org/officeDocument/2006/relationships/externalLink" Target="externalLinks/externalLink92.xml"/><Relationship Id="rId126" Type="http://schemas.openxmlformats.org/officeDocument/2006/relationships/pivotCacheDefinition" Target="pivotCache/pivotCacheDefinition1.xml"/><Relationship Id="rId8" Type="http://schemas.openxmlformats.org/officeDocument/2006/relationships/worksheet" Target="worksheets/sheet8.xml"/><Relationship Id="rId51" Type="http://schemas.openxmlformats.org/officeDocument/2006/relationships/externalLink" Target="externalLinks/externalLink38.xml"/><Relationship Id="rId72" Type="http://schemas.openxmlformats.org/officeDocument/2006/relationships/externalLink" Target="externalLinks/externalLink59.xml"/><Relationship Id="rId93" Type="http://schemas.openxmlformats.org/officeDocument/2006/relationships/externalLink" Target="externalLinks/externalLink80.xml"/><Relationship Id="rId98" Type="http://schemas.openxmlformats.org/officeDocument/2006/relationships/externalLink" Target="externalLinks/externalLink85.xml"/><Relationship Id="rId121" Type="http://schemas.openxmlformats.org/officeDocument/2006/relationships/externalLink" Target="externalLinks/externalLink108.xml"/><Relationship Id="rId3" Type="http://schemas.openxmlformats.org/officeDocument/2006/relationships/worksheet" Target="worksheets/sheet3.xml"/><Relationship Id="rId25" Type="http://schemas.openxmlformats.org/officeDocument/2006/relationships/externalLink" Target="externalLinks/externalLink12.xml"/><Relationship Id="rId46" Type="http://schemas.openxmlformats.org/officeDocument/2006/relationships/externalLink" Target="externalLinks/externalLink33.xml"/><Relationship Id="rId67" Type="http://schemas.openxmlformats.org/officeDocument/2006/relationships/externalLink" Target="externalLinks/externalLink54.xml"/><Relationship Id="rId116" Type="http://schemas.openxmlformats.org/officeDocument/2006/relationships/externalLink" Target="externalLinks/externalLink103.xml"/><Relationship Id="rId20" Type="http://schemas.openxmlformats.org/officeDocument/2006/relationships/externalLink" Target="externalLinks/externalLink7.xml"/><Relationship Id="rId41" Type="http://schemas.openxmlformats.org/officeDocument/2006/relationships/externalLink" Target="externalLinks/externalLink28.xml"/><Relationship Id="rId62" Type="http://schemas.openxmlformats.org/officeDocument/2006/relationships/externalLink" Target="externalLinks/externalLink49.xml"/><Relationship Id="rId83" Type="http://schemas.openxmlformats.org/officeDocument/2006/relationships/externalLink" Target="externalLinks/externalLink70.xml"/><Relationship Id="rId88" Type="http://schemas.openxmlformats.org/officeDocument/2006/relationships/externalLink" Target="externalLinks/externalLink75.xml"/><Relationship Id="rId111" Type="http://schemas.openxmlformats.org/officeDocument/2006/relationships/externalLink" Target="externalLinks/externalLink98.xml"/><Relationship Id="rId132" Type="http://schemas.openxmlformats.org/officeDocument/2006/relationships/sheetMetadata" Target="metadata.xml"/><Relationship Id="rId15" Type="http://schemas.openxmlformats.org/officeDocument/2006/relationships/externalLink" Target="externalLinks/externalLink2.xml"/><Relationship Id="rId36" Type="http://schemas.openxmlformats.org/officeDocument/2006/relationships/externalLink" Target="externalLinks/externalLink23.xml"/><Relationship Id="rId57" Type="http://schemas.openxmlformats.org/officeDocument/2006/relationships/externalLink" Target="externalLinks/externalLink44.xml"/><Relationship Id="rId106" Type="http://schemas.openxmlformats.org/officeDocument/2006/relationships/externalLink" Target="externalLinks/externalLink93.xml"/><Relationship Id="rId127" Type="http://schemas.openxmlformats.org/officeDocument/2006/relationships/pivotCacheDefinition" Target="pivotCache/pivotCacheDefinition2.xml"/><Relationship Id="rId10" Type="http://schemas.openxmlformats.org/officeDocument/2006/relationships/worksheet" Target="worksheets/sheet10.xml"/><Relationship Id="rId31" Type="http://schemas.openxmlformats.org/officeDocument/2006/relationships/externalLink" Target="externalLinks/externalLink18.xml"/><Relationship Id="rId52" Type="http://schemas.openxmlformats.org/officeDocument/2006/relationships/externalLink" Target="externalLinks/externalLink39.xml"/><Relationship Id="rId73" Type="http://schemas.openxmlformats.org/officeDocument/2006/relationships/externalLink" Target="externalLinks/externalLink60.xml"/><Relationship Id="rId78" Type="http://schemas.openxmlformats.org/officeDocument/2006/relationships/externalLink" Target="externalLinks/externalLink65.xml"/><Relationship Id="rId94" Type="http://schemas.openxmlformats.org/officeDocument/2006/relationships/externalLink" Target="externalLinks/externalLink81.xml"/><Relationship Id="rId99" Type="http://schemas.openxmlformats.org/officeDocument/2006/relationships/externalLink" Target="externalLinks/externalLink86.xml"/><Relationship Id="rId101" Type="http://schemas.openxmlformats.org/officeDocument/2006/relationships/externalLink" Target="externalLinks/externalLink88.xml"/><Relationship Id="rId122" Type="http://schemas.openxmlformats.org/officeDocument/2006/relationships/externalLink" Target="externalLinks/externalLink109.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13.xml"/><Relationship Id="rId47" Type="http://schemas.openxmlformats.org/officeDocument/2006/relationships/externalLink" Target="externalLinks/externalLink34.xml"/><Relationship Id="rId68" Type="http://schemas.openxmlformats.org/officeDocument/2006/relationships/externalLink" Target="externalLinks/externalLink55.xml"/><Relationship Id="rId89" Type="http://schemas.openxmlformats.org/officeDocument/2006/relationships/externalLink" Target="externalLinks/externalLink76.xml"/><Relationship Id="rId112" Type="http://schemas.openxmlformats.org/officeDocument/2006/relationships/externalLink" Target="externalLinks/externalLink99.xml"/><Relationship Id="rId133"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Repair cost for single shelter units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trendline>
            <c:spPr>
              <a:ln w="31750" cap="rnd">
                <a:solidFill>
                  <a:srgbClr val="FF0000"/>
                </a:solidFill>
                <a:prstDash val="sysDot"/>
              </a:ln>
              <a:effectLst/>
            </c:spPr>
            <c:trendlineType val="linear"/>
            <c:dispRSqr val="0"/>
            <c:dispEq val="0"/>
          </c:trendline>
          <c:val>
            <c:numRef>
              <c:f>'single shelter unit'!$D$2:$D$452</c:f>
              <c:numCache>
                <c:formatCode>"$"#,##0.0</c:formatCode>
                <c:ptCount val="451"/>
                <c:pt idx="0">
                  <c:v>340.34999999999997</c:v>
                </c:pt>
                <c:pt idx="1">
                  <c:v>349.70000000000005</c:v>
                </c:pt>
                <c:pt idx="2">
                  <c:v>355.8</c:v>
                </c:pt>
                <c:pt idx="3">
                  <c:v>396.9</c:v>
                </c:pt>
                <c:pt idx="4">
                  <c:v>401.5</c:v>
                </c:pt>
                <c:pt idx="5">
                  <c:v>403.2</c:v>
                </c:pt>
                <c:pt idx="6">
                  <c:v>408</c:v>
                </c:pt>
                <c:pt idx="7">
                  <c:v>414.55</c:v>
                </c:pt>
                <c:pt idx="8">
                  <c:v>421</c:v>
                </c:pt>
                <c:pt idx="9">
                  <c:v>421.55</c:v>
                </c:pt>
                <c:pt idx="10">
                  <c:v>423.1</c:v>
                </c:pt>
                <c:pt idx="11">
                  <c:v>424.1</c:v>
                </c:pt>
                <c:pt idx="12">
                  <c:v>425</c:v>
                </c:pt>
                <c:pt idx="13">
                  <c:v>426.29999999999995</c:v>
                </c:pt>
                <c:pt idx="14">
                  <c:v>427.2</c:v>
                </c:pt>
                <c:pt idx="15">
                  <c:v>438.4</c:v>
                </c:pt>
                <c:pt idx="16">
                  <c:v>439.8</c:v>
                </c:pt>
                <c:pt idx="17">
                  <c:v>441.1</c:v>
                </c:pt>
                <c:pt idx="18">
                  <c:v>441.84999999999997</c:v>
                </c:pt>
                <c:pt idx="19">
                  <c:v>447.79999999999995</c:v>
                </c:pt>
                <c:pt idx="20">
                  <c:v>451.75</c:v>
                </c:pt>
                <c:pt idx="21">
                  <c:v>462.3</c:v>
                </c:pt>
                <c:pt idx="22">
                  <c:v>466.9</c:v>
                </c:pt>
                <c:pt idx="23">
                  <c:v>468.2</c:v>
                </c:pt>
                <c:pt idx="24">
                  <c:v>473.2</c:v>
                </c:pt>
                <c:pt idx="25">
                  <c:v>479.05</c:v>
                </c:pt>
                <c:pt idx="26">
                  <c:v>481.6</c:v>
                </c:pt>
                <c:pt idx="27">
                  <c:v>489.3</c:v>
                </c:pt>
                <c:pt idx="28">
                  <c:v>490.09999999999997</c:v>
                </c:pt>
                <c:pt idx="29">
                  <c:v>498.1</c:v>
                </c:pt>
                <c:pt idx="30">
                  <c:v>498.95</c:v>
                </c:pt>
                <c:pt idx="31">
                  <c:v>512.79999999999995</c:v>
                </c:pt>
                <c:pt idx="32">
                  <c:v>514</c:v>
                </c:pt>
                <c:pt idx="33">
                  <c:v>518.07999999999993</c:v>
                </c:pt>
                <c:pt idx="34">
                  <c:v>518.6</c:v>
                </c:pt>
                <c:pt idx="35">
                  <c:v>520.6</c:v>
                </c:pt>
                <c:pt idx="36">
                  <c:v>523</c:v>
                </c:pt>
                <c:pt idx="37">
                  <c:v>524.178</c:v>
                </c:pt>
                <c:pt idx="38">
                  <c:v>532.35</c:v>
                </c:pt>
                <c:pt idx="39">
                  <c:v>535.4</c:v>
                </c:pt>
                <c:pt idx="40">
                  <c:v>537.9</c:v>
                </c:pt>
                <c:pt idx="41">
                  <c:v>541.79999999999995</c:v>
                </c:pt>
                <c:pt idx="42">
                  <c:v>542.4</c:v>
                </c:pt>
                <c:pt idx="43">
                  <c:v>543</c:v>
                </c:pt>
                <c:pt idx="44">
                  <c:v>545</c:v>
                </c:pt>
                <c:pt idx="45">
                  <c:v>548.1</c:v>
                </c:pt>
                <c:pt idx="46">
                  <c:v>548.20000000000005</c:v>
                </c:pt>
                <c:pt idx="47">
                  <c:v>550.29999999999995</c:v>
                </c:pt>
                <c:pt idx="48">
                  <c:v>555.6</c:v>
                </c:pt>
                <c:pt idx="49">
                  <c:v>557.5</c:v>
                </c:pt>
                <c:pt idx="50">
                  <c:v>557.59999999999991</c:v>
                </c:pt>
                <c:pt idx="51">
                  <c:v>559.4</c:v>
                </c:pt>
                <c:pt idx="52">
                  <c:v>560.4</c:v>
                </c:pt>
                <c:pt idx="53">
                  <c:v>562.09999999999991</c:v>
                </c:pt>
                <c:pt idx="54">
                  <c:v>563.9</c:v>
                </c:pt>
                <c:pt idx="55">
                  <c:v>567.4</c:v>
                </c:pt>
                <c:pt idx="56">
                  <c:v>571.79999999999995</c:v>
                </c:pt>
                <c:pt idx="57">
                  <c:v>572.29999999999995</c:v>
                </c:pt>
                <c:pt idx="58">
                  <c:v>574.9</c:v>
                </c:pt>
                <c:pt idx="59">
                  <c:v>575</c:v>
                </c:pt>
                <c:pt idx="60">
                  <c:v>575.20000000000005</c:v>
                </c:pt>
                <c:pt idx="61">
                  <c:v>583.4</c:v>
                </c:pt>
                <c:pt idx="62">
                  <c:v>584.9</c:v>
                </c:pt>
                <c:pt idx="63">
                  <c:v>585.4</c:v>
                </c:pt>
                <c:pt idx="64">
                  <c:v>587</c:v>
                </c:pt>
                <c:pt idx="65">
                  <c:v>590.4</c:v>
                </c:pt>
                <c:pt idx="66">
                  <c:v>591.4</c:v>
                </c:pt>
                <c:pt idx="67">
                  <c:v>598.29999999999995</c:v>
                </c:pt>
                <c:pt idx="68">
                  <c:v>598.4799999999999</c:v>
                </c:pt>
                <c:pt idx="69">
                  <c:v>600.59999999999991</c:v>
                </c:pt>
                <c:pt idx="70">
                  <c:v>601.85</c:v>
                </c:pt>
                <c:pt idx="71">
                  <c:v>605.29999999999995</c:v>
                </c:pt>
                <c:pt idx="72">
                  <c:v>607.59999999999991</c:v>
                </c:pt>
                <c:pt idx="73">
                  <c:v>615.54999999999995</c:v>
                </c:pt>
                <c:pt idx="74">
                  <c:v>616.9</c:v>
                </c:pt>
                <c:pt idx="75">
                  <c:v>617.35</c:v>
                </c:pt>
                <c:pt idx="76">
                  <c:v>619.4</c:v>
                </c:pt>
                <c:pt idx="77">
                  <c:v>621.4</c:v>
                </c:pt>
                <c:pt idx="78">
                  <c:v>622.90000000000009</c:v>
                </c:pt>
                <c:pt idx="79">
                  <c:v>625.65</c:v>
                </c:pt>
                <c:pt idx="80">
                  <c:v>631.05000000000007</c:v>
                </c:pt>
                <c:pt idx="81">
                  <c:v>634.4</c:v>
                </c:pt>
                <c:pt idx="82">
                  <c:v>635.59999999999991</c:v>
                </c:pt>
                <c:pt idx="83">
                  <c:v>637.9</c:v>
                </c:pt>
                <c:pt idx="84">
                  <c:v>638.18000000000006</c:v>
                </c:pt>
                <c:pt idx="85">
                  <c:v>638.79999999999995</c:v>
                </c:pt>
                <c:pt idx="86">
                  <c:v>641.70000000000005</c:v>
                </c:pt>
                <c:pt idx="87">
                  <c:v>645.25</c:v>
                </c:pt>
                <c:pt idx="88">
                  <c:v>646</c:v>
                </c:pt>
                <c:pt idx="89">
                  <c:v>646.29999999999995</c:v>
                </c:pt>
                <c:pt idx="90">
                  <c:v>650.09999999999991</c:v>
                </c:pt>
                <c:pt idx="91">
                  <c:v>651.52</c:v>
                </c:pt>
                <c:pt idx="92">
                  <c:v>651.6</c:v>
                </c:pt>
                <c:pt idx="93">
                  <c:v>651.90399999999988</c:v>
                </c:pt>
                <c:pt idx="94">
                  <c:v>655.4</c:v>
                </c:pt>
                <c:pt idx="95">
                  <c:v>658</c:v>
                </c:pt>
                <c:pt idx="96">
                  <c:v>663.34999999999991</c:v>
                </c:pt>
                <c:pt idx="97">
                  <c:v>663.5</c:v>
                </c:pt>
                <c:pt idx="98">
                  <c:v>664.2</c:v>
                </c:pt>
                <c:pt idx="99">
                  <c:v>664.7</c:v>
                </c:pt>
                <c:pt idx="100">
                  <c:v>669.9</c:v>
                </c:pt>
                <c:pt idx="101">
                  <c:v>673</c:v>
                </c:pt>
                <c:pt idx="102">
                  <c:v>673.28</c:v>
                </c:pt>
                <c:pt idx="103">
                  <c:v>675.6</c:v>
                </c:pt>
                <c:pt idx="104">
                  <c:v>675.6</c:v>
                </c:pt>
                <c:pt idx="105">
                  <c:v>676.2</c:v>
                </c:pt>
                <c:pt idx="106">
                  <c:v>679.9</c:v>
                </c:pt>
                <c:pt idx="107">
                  <c:v>683.5</c:v>
                </c:pt>
                <c:pt idx="108">
                  <c:v>686.6</c:v>
                </c:pt>
                <c:pt idx="109">
                  <c:v>688.45</c:v>
                </c:pt>
                <c:pt idx="110">
                  <c:v>689.7</c:v>
                </c:pt>
                <c:pt idx="111">
                  <c:v>690.3</c:v>
                </c:pt>
                <c:pt idx="112">
                  <c:v>693</c:v>
                </c:pt>
                <c:pt idx="113">
                  <c:v>694.54</c:v>
                </c:pt>
                <c:pt idx="114">
                  <c:v>696.6</c:v>
                </c:pt>
                <c:pt idx="115">
                  <c:v>696.7</c:v>
                </c:pt>
                <c:pt idx="116">
                  <c:v>696.80000000000007</c:v>
                </c:pt>
                <c:pt idx="117">
                  <c:v>700.9</c:v>
                </c:pt>
                <c:pt idx="118">
                  <c:v>705.59999999999991</c:v>
                </c:pt>
                <c:pt idx="119">
                  <c:v>706.59999999999991</c:v>
                </c:pt>
                <c:pt idx="120">
                  <c:v>707.4</c:v>
                </c:pt>
                <c:pt idx="121">
                  <c:v>710.4</c:v>
                </c:pt>
                <c:pt idx="122">
                  <c:v>710.6</c:v>
                </c:pt>
                <c:pt idx="123">
                  <c:v>711.05</c:v>
                </c:pt>
                <c:pt idx="124">
                  <c:v>711.59999999999991</c:v>
                </c:pt>
                <c:pt idx="125">
                  <c:v>713.6</c:v>
                </c:pt>
                <c:pt idx="126">
                  <c:v>719.2</c:v>
                </c:pt>
                <c:pt idx="127">
                  <c:v>722</c:v>
                </c:pt>
                <c:pt idx="128">
                  <c:v>722.4</c:v>
                </c:pt>
                <c:pt idx="129">
                  <c:v>723.5</c:v>
                </c:pt>
                <c:pt idx="130">
                  <c:v>723.9</c:v>
                </c:pt>
                <c:pt idx="131">
                  <c:v>726</c:v>
                </c:pt>
                <c:pt idx="132">
                  <c:v>726.8</c:v>
                </c:pt>
                <c:pt idx="133">
                  <c:v>730.9</c:v>
                </c:pt>
                <c:pt idx="134">
                  <c:v>731</c:v>
                </c:pt>
                <c:pt idx="135">
                  <c:v>731.1</c:v>
                </c:pt>
                <c:pt idx="136">
                  <c:v>735.59999999999991</c:v>
                </c:pt>
                <c:pt idx="137">
                  <c:v>739.5</c:v>
                </c:pt>
                <c:pt idx="138">
                  <c:v>741.6</c:v>
                </c:pt>
                <c:pt idx="139">
                  <c:v>741.8</c:v>
                </c:pt>
                <c:pt idx="140">
                  <c:v>741.95</c:v>
                </c:pt>
                <c:pt idx="141">
                  <c:v>742.5</c:v>
                </c:pt>
                <c:pt idx="142">
                  <c:v>743.3</c:v>
                </c:pt>
                <c:pt idx="143">
                  <c:v>744.7</c:v>
                </c:pt>
                <c:pt idx="144">
                  <c:v>746.7</c:v>
                </c:pt>
                <c:pt idx="145">
                  <c:v>747.45</c:v>
                </c:pt>
                <c:pt idx="146">
                  <c:v>747.65</c:v>
                </c:pt>
                <c:pt idx="147">
                  <c:v>748.6</c:v>
                </c:pt>
                <c:pt idx="148">
                  <c:v>750.34999999999991</c:v>
                </c:pt>
                <c:pt idx="149">
                  <c:v>751.8</c:v>
                </c:pt>
                <c:pt idx="150">
                  <c:v>754.25</c:v>
                </c:pt>
                <c:pt idx="151">
                  <c:v>756.34999999999991</c:v>
                </c:pt>
                <c:pt idx="152">
                  <c:v>756.8</c:v>
                </c:pt>
                <c:pt idx="153">
                  <c:v>760.5</c:v>
                </c:pt>
                <c:pt idx="154">
                  <c:v>761.39999999999986</c:v>
                </c:pt>
                <c:pt idx="155">
                  <c:v>762</c:v>
                </c:pt>
                <c:pt idx="156">
                  <c:v>762.57999999999993</c:v>
                </c:pt>
                <c:pt idx="157">
                  <c:v>764.55</c:v>
                </c:pt>
                <c:pt idx="158">
                  <c:v>767.8</c:v>
                </c:pt>
                <c:pt idx="159">
                  <c:v>770</c:v>
                </c:pt>
                <c:pt idx="160">
                  <c:v>772.25</c:v>
                </c:pt>
                <c:pt idx="161">
                  <c:v>775.84999999999991</c:v>
                </c:pt>
                <c:pt idx="162">
                  <c:v>776.85</c:v>
                </c:pt>
                <c:pt idx="163">
                  <c:v>780.06799999999998</c:v>
                </c:pt>
                <c:pt idx="164">
                  <c:v>781.85</c:v>
                </c:pt>
                <c:pt idx="165">
                  <c:v>783</c:v>
                </c:pt>
                <c:pt idx="166">
                  <c:v>784.75</c:v>
                </c:pt>
                <c:pt idx="167">
                  <c:v>784.8</c:v>
                </c:pt>
                <c:pt idx="168">
                  <c:v>785.55</c:v>
                </c:pt>
                <c:pt idx="169">
                  <c:v>787</c:v>
                </c:pt>
                <c:pt idx="170">
                  <c:v>791.05</c:v>
                </c:pt>
                <c:pt idx="171">
                  <c:v>794.09999999999991</c:v>
                </c:pt>
                <c:pt idx="172">
                  <c:v>798.8</c:v>
                </c:pt>
                <c:pt idx="173">
                  <c:v>799.45</c:v>
                </c:pt>
                <c:pt idx="174">
                  <c:v>799.9</c:v>
                </c:pt>
                <c:pt idx="175">
                  <c:v>801.9</c:v>
                </c:pt>
                <c:pt idx="176">
                  <c:v>802.19999999999982</c:v>
                </c:pt>
                <c:pt idx="177">
                  <c:v>805.75</c:v>
                </c:pt>
                <c:pt idx="178">
                  <c:v>809.05</c:v>
                </c:pt>
                <c:pt idx="179">
                  <c:v>809.05000000000007</c:v>
                </c:pt>
                <c:pt idx="180">
                  <c:v>810.6</c:v>
                </c:pt>
                <c:pt idx="181">
                  <c:v>811.32</c:v>
                </c:pt>
                <c:pt idx="182">
                  <c:v>813.3</c:v>
                </c:pt>
                <c:pt idx="183">
                  <c:v>814.9799999999999</c:v>
                </c:pt>
                <c:pt idx="184">
                  <c:v>816.69999999999993</c:v>
                </c:pt>
                <c:pt idx="185">
                  <c:v>819.85</c:v>
                </c:pt>
                <c:pt idx="186">
                  <c:v>820.4</c:v>
                </c:pt>
                <c:pt idx="187">
                  <c:v>820.8</c:v>
                </c:pt>
                <c:pt idx="188">
                  <c:v>821</c:v>
                </c:pt>
                <c:pt idx="189">
                  <c:v>821.80000000000007</c:v>
                </c:pt>
                <c:pt idx="190">
                  <c:v>824.44999999999993</c:v>
                </c:pt>
                <c:pt idx="191">
                  <c:v>824.9</c:v>
                </c:pt>
                <c:pt idx="192">
                  <c:v>826.4</c:v>
                </c:pt>
                <c:pt idx="193">
                  <c:v>828.6</c:v>
                </c:pt>
                <c:pt idx="194">
                  <c:v>828.9</c:v>
                </c:pt>
                <c:pt idx="195">
                  <c:v>828.94999999999993</c:v>
                </c:pt>
                <c:pt idx="196">
                  <c:v>830.3</c:v>
                </c:pt>
                <c:pt idx="197">
                  <c:v>830.55</c:v>
                </c:pt>
                <c:pt idx="198">
                  <c:v>835.15000000000009</c:v>
                </c:pt>
                <c:pt idx="199">
                  <c:v>835.35</c:v>
                </c:pt>
                <c:pt idx="200">
                  <c:v>839.7</c:v>
                </c:pt>
                <c:pt idx="201">
                  <c:v>840.4</c:v>
                </c:pt>
                <c:pt idx="202">
                  <c:v>840.9</c:v>
                </c:pt>
                <c:pt idx="203">
                  <c:v>845.2</c:v>
                </c:pt>
                <c:pt idx="204">
                  <c:v>846.06999999999994</c:v>
                </c:pt>
                <c:pt idx="205">
                  <c:v>848.18</c:v>
                </c:pt>
                <c:pt idx="206">
                  <c:v>849.45</c:v>
                </c:pt>
                <c:pt idx="207">
                  <c:v>851.4</c:v>
                </c:pt>
                <c:pt idx="208">
                  <c:v>851.45</c:v>
                </c:pt>
                <c:pt idx="209">
                  <c:v>851.7</c:v>
                </c:pt>
                <c:pt idx="210">
                  <c:v>852.89999999999986</c:v>
                </c:pt>
                <c:pt idx="211">
                  <c:v>855.9</c:v>
                </c:pt>
                <c:pt idx="212">
                  <c:v>857.65</c:v>
                </c:pt>
                <c:pt idx="213">
                  <c:v>860.35</c:v>
                </c:pt>
                <c:pt idx="214">
                  <c:v>862.8</c:v>
                </c:pt>
                <c:pt idx="215">
                  <c:v>864.2</c:v>
                </c:pt>
                <c:pt idx="216">
                  <c:v>865.69</c:v>
                </c:pt>
                <c:pt idx="217">
                  <c:v>868.2</c:v>
                </c:pt>
                <c:pt idx="218">
                  <c:v>868.7</c:v>
                </c:pt>
                <c:pt idx="219">
                  <c:v>868.99999999999977</c:v>
                </c:pt>
                <c:pt idx="220">
                  <c:v>870</c:v>
                </c:pt>
                <c:pt idx="221">
                  <c:v>870.19999999999993</c:v>
                </c:pt>
                <c:pt idx="222">
                  <c:v>871.8</c:v>
                </c:pt>
                <c:pt idx="223">
                  <c:v>874.9</c:v>
                </c:pt>
                <c:pt idx="224">
                  <c:v>876.1</c:v>
                </c:pt>
                <c:pt idx="225">
                  <c:v>878.63999999999987</c:v>
                </c:pt>
                <c:pt idx="226">
                  <c:v>878.7</c:v>
                </c:pt>
                <c:pt idx="227">
                  <c:v>880.1</c:v>
                </c:pt>
                <c:pt idx="228">
                  <c:v>883.84999999999991</c:v>
                </c:pt>
                <c:pt idx="229">
                  <c:v>885.8</c:v>
                </c:pt>
                <c:pt idx="230">
                  <c:v>885.8</c:v>
                </c:pt>
                <c:pt idx="231">
                  <c:v>886.3</c:v>
                </c:pt>
                <c:pt idx="232">
                  <c:v>890.59999999999991</c:v>
                </c:pt>
                <c:pt idx="233">
                  <c:v>892.35</c:v>
                </c:pt>
                <c:pt idx="234">
                  <c:v>893.82000000000016</c:v>
                </c:pt>
                <c:pt idx="235">
                  <c:v>894.5</c:v>
                </c:pt>
                <c:pt idx="236">
                  <c:v>898.1</c:v>
                </c:pt>
                <c:pt idx="237">
                  <c:v>898.19999999999982</c:v>
                </c:pt>
                <c:pt idx="238">
                  <c:v>898.65</c:v>
                </c:pt>
                <c:pt idx="239">
                  <c:v>898.8</c:v>
                </c:pt>
                <c:pt idx="240">
                  <c:v>901.06000000000006</c:v>
                </c:pt>
                <c:pt idx="241">
                  <c:v>903.15</c:v>
                </c:pt>
                <c:pt idx="242">
                  <c:v>903.5</c:v>
                </c:pt>
                <c:pt idx="243">
                  <c:v>905.1</c:v>
                </c:pt>
                <c:pt idx="244">
                  <c:v>906</c:v>
                </c:pt>
                <c:pt idx="245">
                  <c:v>906.5</c:v>
                </c:pt>
                <c:pt idx="246">
                  <c:v>906.59999999999991</c:v>
                </c:pt>
                <c:pt idx="247">
                  <c:v>907</c:v>
                </c:pt>
                <c:pt idx="248">
                  <c:v>907.6</c:v>
                </c:pt>
                <c:pt idx="249">
                  <c:v>908.4</c:v>
                </c:pt>
                <c:pt idx="250">
                  <c:v>908.90000000000009</c:v>
                </c:pt>
                <c:pt idx="251">
                  <c:v>909</c:v>
                </c:pt>
                <c:pt idx="252">
                  <c:v>910.6</c:v>
                </c:pt>
                <c:pt idx="253">
                  <c:v>915.59</c:v>
                </c:pt>
                <c:pt idx="254">
                  <c:v>916.5</c:v>
                </c:pt>
                <c:pt idx="255">
                  <c:v>918.3</c:v>
                </c:pt>
                <c:pt idx="256">
                  <c:v>920.40000000000009</c:v>
                </c:pt>
                <c:pt idx="257">
                  <c:v>924.3</c:v>
                </c:pt>
                <c:pt idx="258">
                  <c:v>927.45</c:v>
                </c:pt>
                <c:pt idx="259">
                  <c:v>928.4</c:v>
                </c:pt>
                <c:pt idx="260">
                  <c:v>929.15</c:v>
                </c:pt>
                <c:pt idx="261">
                  <c:v>933.56</c:v>
                </c:pt>
                <c:pt idx="262">
                  <c:v>933.6</c:v>
                </c:pt>
                <c:pt idx="263">
                  <c:v>933.9</c:v>
                </c:pt>
                <c:pt idx="264">
                  <c:v>934.2</c:v>
                </c:pt>
                <c:pt idx="265">
                  <c:v>937.34999999999991</c:v>
                </c:pt>
                <c:pt idx="266">
                  <c:v>938.4</c:v>
                </c:pt>
                <c:pt idx="267">
                  <c:v>943.2</c:v>
                </c:pt>
                <c:pt idx="268">
                  <c:v>951.9</c:v>
                </c:pt>
                <c:pt idx="269">
                  <c:v>952.8</c:v>
                </c:pt>
                <c:pt idx="270">
                  <c:v>954.95</c:v>
                </c:pt>
                <c:pt idx="271">
                  <c:v>957.3</c:v>
                </c:pt>
                <c:pt idx="272">
                  <c:v>957.45</c:v>
                </c:pt>
                <c:pt idx="273">
                  <c:v>958.05</c:v>
                </c:pt>
                <c:pt idx="274">
                  <c:v>959.05000000000007</c:v>
                </c:pt>
                <c:pt idx="275">
                  <c:v>961.3</c:v>
                </c:pt>
                <c:pt idx="276">
                  <c:v>962.4</c:v>
                </c:pt>
                <c:pt idx="277">
                  <c:v>964.1</c:v>
                </c:pt>
                <c:pt idx="278">
                  <c:v>965.1</c:v>
                </c:pt>
                <c:pt idx="279">
                  <c:v>967.34999999999991</c:v>
                </c:pt>
                <c:pt idx="280">
                  <c:v>967.99999999999989</c:v>
                </c:pt>
                <c:pt idx="281">
                  <c:v>968.8</c:v>
                </c:pt>
                <c:pt idx="282">
                  <c:v>969.39999999999986</c:v>
                </c:pt>
                <c:pt idx="283">
                  <c:v>969.69999999999993</c:v>
                </c:pt>
                <c:pt idx="284">
                  <c:v>970.3</c:v>
                </c:pt>
                <c:pt idx="285">
                  <c:v>970.4</c:v>
                </c:pt>
                <c:pt idx="286">
                  <c:v>970.7</c:v>
                </c:pt>
                <c:pt idx="287">
                  <c:v>972.4</c:v>
                </c:pt>
                <c:pt idx="288">
                  <c:v>973.59999999999991</c:v>
                </c:pt>
                <c:pt idx="289">
                  <c:v>975.7</c:v>
                </c:pt>
                <c:pt idx="290">
                  <c:v>975.9</c:v>
                </c:pt>
                <c:pt idx="291">
                  <c:v>977.8</c:v>
                </c:pt>
                <c:pt idx="292">
                  <c:v>980.4</c:v>
                </c:pt>
                <c:pt idx="293">
                  <c:v>981.09999999999991</c:v>
                </c:pt>
                <c:pt idx="294">
                  <c:v>991.65</c:v>
                </c:pt>
                <c:pt idx="295">
                  <c:v>992.4</c:v>
                </c:pt>
                <c:pt idx="296">
                  <c:v>1001.9</c:v>
                </c:pt>
                <c:pt idx="297">
                  <c:v>1003.8999999999999</c:v>
                </c:pt>
                <c:pt idx="298">
                  <c:v>1006</c:v>
                </c:pt>
                <c:pt idx="299">
                  <c:v>1006.0999999999999</c:v>
                </c:pt>
                <c:pt idx="300">
                  <c:v>1007.225</c:v>
                </c:pt>
                <c:pt idx="301">
                  <c:v>1007.3</c:v>
                </c:pt>
                <c:pt idx="302">
                  <c:v>1008.8</c:v>
                </c:pt>
                <c:pt idx="303">
                  <c:v>1010.8999999999999</c:v>
                </c:pt>
                <c:pt idx="304">
                  <c:v>1015.3</c:v>
                </c:pt>
                <c:pt idx="305">
                  <c:v>1020.7000000000002</c:v>
                </c:pt>
                <c:pt idx="306">
                  <c:v>1020.9</c:v>
                </c:pt>
                <c:pt idx="307">
                  <c:v>1021.2</c:v>
                </c:pt>
                <c:pt idx="308">
                  <c:v>1023.8999999999999</c:v>
                </c:pt>
                <c:pt idx="309">
                  <c:v>1024.8</c:v>
                </c:pt>
                <c:pt idx="310">
                  <c:v>1026.6500000000001</c:v>
                </c:pt>
                <c:pt idx="311">
                  <c:v>1026.9000000000001</c:v>
                </c:pt>
                <c:pt idx="312">
                  <c:v>1027.1999999999998</c:v>
                </c:pt>
                <c:pt idx="313">
                  <c:v>1030.9499999999998</c:v>
                </c:pt>
                <c:pt idx="314">
                  <c:v>1031</c:v>
                </c:pt>
                <c:pt idx="315">
                  <c:v>1031.5999999999999</c:v>
                </c:pt>
                <c:pt idx="316">
                  <c:v>1032.4499999999998</c:v>
                </c:pt>
                <c:pt idx="317">
                  <c:v>1033.5999999999999</c:v>
                </c:pt>
                <c:pt idx="318">
                  <c:v>1034.0999999999999</c:v>
                </c:pt>
                <c:pt idx="319">
                  <c:v>1037</c:v>
                </c:pt>
                <c:pt idx="320">
                  <c:v>1037.5999999999999</c:v>
                </c:pt>
                <c:pt idx="321">
                  <c:v>1039.6799999999998</c:v>
                </c:pt>
                <c:pt idx="322">
                  <c:v>1041</c:v>
                </c:pt>
                <c:pt idx="323">
                  <c:v>1045.25</c:v>
                </c:pt>
                <c:pt idx="324">
                  <c:v>1045.4499999999998</c:v>
                </c:pt>
                <c:pt idx="325">
                  <c:v>1049.6680000000001</c:v>
                </c:pt>
                <c:pt idx="326">
                  <c:v>1050.55</c:v>
                </c:pt>
                <c:pt idx="327">
                  <c:v>1054.0999999999999</c:v>
                </c:pt>
                <c:pt idx="328">
                  <c:v>1064.7</c:v>
                </c:pt>
                <c:pt idx="329">
                  <c:v>1065</c:v>
                </c:pt>
                <c:pt idx="330">
                  <c:v>1066.3</c:v>
                </c:pt>
                <c:pt idx="331">
                  <c:v>1066.9000000000001</c:v>
                </c:pt>
                <c:pt idx="332">
                  <c:v>1067.7</c:v>
                </c:pt>
                <c:pt idx="333">
                  <c:v>1070.9000000000001</c:v>
                </c:pt>
                <c:pt idx="334">
                  <c:v>1071</c:v>
                </c:pt>
                <c:pt idx="335">
                  <c:v>1074.1999999999998</c:v>
                </c:pt>
                <c:pt idx="336">
                  <c:v>1075.3</c:v>
                </c:pt>
                <c:pt idx="337">
                  <c:v>1080.2</c:v>
                </c:pt>
                <c:pt idx="338">
                  <c:v>1082.8499999999999</c:v>
                </c:pt>
                <c:pt idx="339">
                  <c:v>1083.1199999999999</c:v>
                </c:pt>
                <c:pt idx="340">
                  <c:v>1089.2</c:v>
                </c:pt>
                <c:pt idx="341">
                  <c:v>1089.6949999999999</c:v>
                </c:pt>
                <c:pt idx="342">
                  <c:v>1091.5</c:v>
                </c:pt>
                <c:pt idx="343">
                  <c:v>1092.9000000000001</c:v>
                </c:pt>
                <c:pt idx="344">
                  <c:v>1098.25</c:v>
                </c:pt>
                <c:pt idx="345">
                  <c:v>1099.5</c:v>
                </c:pt>
                <c:pt idx="346">
                  <c:v>1102.7</c:v>
                </c:pt>
                <c:pt idx="347">
                  <c:v>1103.3000000000002</c:v>
                </c:pt>
                <c:pt idx="348">
                  <c:v>1111.8</c:v>
                </c:pt>
                <c:pt idx="349">
                  <c:v>1111.8</c:v>
                </c:pt>
                <c:pt idx="350">
                  <c:v>1113</c:v>
                </c:pt>
                <c:pt idx="351">
                  <c:v>1122.0999999999999</c:v>
                </c:pt>
                <c:pt idx="352">
                  <c:v>1122.6500000000001</c:v>
                </c:pt>
                <c:pt idx="353">
                  <c:v>1125.3</c:v>
                </c:pt>
                <c:pt idx="354">
                  <c:v>1127.25</c:v>
                </c:pt>
                <c:pt idx="355">
                  <c:v>1127.5</c:v>
                </c:pt>
                <c:pt idx="356">
                  <c:v>1132.2</c:v>
                </c:pt>
                <c:pt idx="357">
                  <c:v>1136.8</c:v>
                </c:pt>
                <c:pt idx="358">
                  <c:v>1141.1999999999998</c:v>
                </c:pt>
                <c:pt idx="359">
                  <c:v>1143.5999999999999</c:v>
                </c:pt>
                <c:pt idx="360">
                  <c:v>1144</c:v>
                </c:pt>
                <c:pt idx="361">
                  <c:v>1145.3</c:v>
                </c:pt>
                <c:pt idx="362">
                  <c:v>1150.05</c:v>
                </c:pt>
                <c:pt idx="363">
                  <c:v>1151.4000000000001</c:v>
                </c:pt>
                <c:pt idx="364">
                  <c:v>1156.2</c:v>
                </c:pt>
                <c:pt idx="365">
                  <c:v>1159.4000000000001</c:v>
                </c:pt>
                <c:pt idx="366">
                  <c:v>1161.7</c:v>
                </c:pt>
                <c:pt idx="367">
                  <c:v>1162.9000000000001</c:v>
                </c:pt>
                <c:pt idx="368">
                  <c:v>1163.45</c:v>
                </c:pt>
                <c:pt idx="369">
                  <c:v>1166.05</c:v>
                </c:pt>
                <c:pt idx="370">
                  <c:v>1169.3999999999999</c:v>
                </c:pt>
                <c:pt idx="371">
                  <c:v>1169.5999999999999</c:v>
                </c:pt>
                <c:pt idx="372">
                  <c:v>1171.1799999999998</c:v>
                </c:pt>
                <c:pt idx="373">
                  <c:v>1171.5999999999999</c:v>
                </c:pt>
                <c:pt idx="374">
                  <c:v>1174</c:v>
                </c:pt>
                <c:pt idx="375">
                  <c:v>1174.231</c:v>
                </c:pt>
                <c:pt idx="376">
                  <c:v>1180.5</c:v>
                </c:pt>
                <c:pt idx="377">
                  <c:v>1180.9000000000001</c:v>
                </c:pt>
                <c:pt idx="378">
                  <c:v>1191.4000000000001</c:v>
                </c:pt>
                <c:pt idx="379">
                  <c:v>1196.9499999999998</c:v>
                </c:pt>
                <c:pt idx="380">
                  <c:v>1197.4000000000001</c:v>
                </c:pt>
                <c:pt idx="381">
                  <c:v>1197.75</c:v>
                </c:pt>
                <c:pt idx="382">
                  <c:v>1199.0999999999999</c:v>
                </c:pt>
                <c:pt idx="383">
                  <c:v>1203.05</c:v>
                </c:pt>
                <c:pt idx="384">
                  <c:v>1208.6100000000001</c:v>
                </c:pt>
                <c:pt idx="385">
                  <c:v>1215.0999999999999</c:v>
                </c:pt>
                <c:pt idx="386">
                  <c:v>1215.2</c:v>
                </c:pt>
                <c:pt idx="387">
                  <c:v>1219.2</c:v>
                </c:pt>
                <c:pt idx="388">
                  <c:v>1223.8999999999999</c:v>
                </c:pt>
                <c:pt idx="389">
                  <c:v>1226.9499999999998</c:v>
                </c:pt>
                <c:pt idx="390">
                  <c:v>1231.3</c:v>
                </c:pt>
                <c:pt idx="391">
                  <c:v>1237.75</c:v>
                </c:pt>
                <c:pt idx="392">
                  <c:v>1240</c:v>
                </c:pt>
                <c:pt idx="393">
                  <c:v>1242.2</c:v>
                </c:pt>
                <c:pt idx="394">
                  <c:v>1247.4000000000001</c:v>
                </c:pt>
                <c:pt idx="395">
                  <c:v>1248.0500000000002</c:v>
                </c:pt>
                <c:pt idx="396">
                  <c:v>1252.7999999999997</c:v>
                </c:pt>
                <c:pt idx="397">
                  <c:v>1254.6299999999999</c:v>
                </c:pt>
                <c:pt idx="398">
                  <c:v>1256.5</c:v>
                </c:pt>
                <c:pt idx="399">
                  <c:v>1262.3</c:v>
                </c:pt>
                <c:pt idx="400">
                  <c:v>1267.25</c:v>
                </c:pt>
                <c:pt idx="401">
                  <c:v>1267.3999999999999</c:v>
                </c:pt>
                <c:pt idx="402">
                  <c:v>1273</c:v>
                </c:pt>
                <c:pt idx="403">
                  <c:v>1277.8</c:v>
                </c:pt>
                <c:pt idx="404">
                  <c:v>1281.5</c:v>
                </c:pt>
                <c:pt idx="405">
                  <c:v>1282.5999999999999</c:v>
                </c:pt>
                <c:pt idx="406">
                  <c:v>1286.1999999999998</c:v>
                </c:pt>
                <c:pt idx="407">
                  <c:v>1289.2499999999998</c:v>
                </c:pt>
                <c:pt idx="408">
                  <c:v>1302.0999999999999</c:v>
                </c:pt>
                <c:pt idx="409">
                  <c:v>1302.48</c:v>
                </c:pt>
                <c:pt idx="410">
                  <c:v>1309.33</c:v>
                </c:pt>
                <c:pt idx="411">
                  <c:v>1310.2</c:v>
                </c:pt>
                <c:pt idx="412">
                  <c:v>1312.9</c:v>
                </c:pt>
                <c:pt idx="413">
                  <c:v>1313.45</c:v>
                </c:pt>
                <c:pt idx="414">
                  <c:v>1315.5</c:v>
                </c:pt>
                <c:pt idx="415">
                  <c:v>1318.1</c:v>
                </c:pt>
                <c:pt idx="416">
                  <c:v>1320.7</c:v>
                </c:pt>
                <c:pt idx="417">
                  <c:v>1328.6</c:v>
                </c:pt>
                <c:pt idx="418">
                  <c:v>1329.6499999999999</c:v>
                </c:pt>
                <c:pt idx="419">
                  <c:v>1334.55</c:v>
                </c:pt>
                <c:pt idx="420">
                  <c:v>1338.55</c:v>
                </c:pt>
                <c:pt idx="421">
                  <c:v>1340.3999999999999</c:v>
                </c:pt>
                <c:pt idx="422">
                  <c:v>1341</c:v>
                </c:pt>
                <c:pt idx="423">
                  <c:v>1341.2</c:v>
                </c:pt>
                <c:pt idx="424">
                  <c:v>1344.4999999999998</c:v>
                </c:pt>
                <c:pt idx="425">
                  <c:v>1346.5500000000002</c:v>
                </c:pt>
                <c:pt idx="426">
                  <c:v>1350.5</c:v>
                </c:pt>
                <c:pt idx="427">
                  <c:v>1363.1999999999998</c:v>
                </c:pt>
                <c:pt idx="428">
                  <c:v>1372.1</c:v>
                </c:pt>
                <c:pt idx="429">
                  <c:v>1372.59</c:v>
                </c:pt>
                <c:pt idx="430">
                  <c:v>1373.3</c:v>
                </c:pt>
                <c:pt idx="431">
                  <c:v>1385.7</c:v>
                </c:pt>
                <c:pt idx="432">
                  <c:v>1390.65</c:v>
                </c:pt>
                <c:pt idx="433">
                  <c:v>1391.14</c:v>
                </c:pt>
                <c:pt idx="434">
                  <c:v>1402.3999999999999</c:v>
                </c:pt>
                <c:pt idx="435">
                  <c:v>1408.3</c:v>
                </c:pt>
                <c:pt idx="436">
                  <c:v>1410.4830000000002</c:v>
                </c:pt>
                <c:pt idx="437">
                  <c:v>1412.4</c:v>
                </c:pt>
                <c:pt idx="438">
                  <c:v>1480.1</c:v>
                </c:pt>
                <c:pt idx="439">
                  <c:v>1496.6</c:v>
                </c:pt>
                <c:pt idx="440">
                  <c:v>1512.3</c:v>
                </c:pt>
                <c:pt idx="441">
                  <c:v>1528.4</c:v>
                </c:pt>
                <c:pt idx="442">
                  <c:v>1532.9</c:v>
                </c:pt>
                <c:pt idx="443">
                  <c:v>1541.3999999999999</c:v>
                </c:pt>
                <c:pt idx="444">
                  <c:v>1541.4</c:v>
                </c:pt>
                <c:pt idx="445">
                  <c:v>1580</c:v>
                </c:pt>
                <c:pt idx="446">
                  <c:v>1583</c:v>
                </c:pt>
                <c:pt idx="447">
                  <c:v>1603.75</c:v>
                </c:pt>
                <c:pt idx="448">
                  <c:v>1618.75</c:v>
                </c:pt>
                <c:pt idx="449">
                  <c:v>1637.25</c:v>
                </c:pt>
                <c:pt idx="450">
                  <c:v>1738.1</c:v>
                </c:pt>
              </c:numCache>
            </c:numRef>
          </c:val>
          <c:extLst>
            <c:ext xmlns:c16="http://schemas.microsoft.com/office/drawing/2014/chart" uri="{C3380CC4-5D6E-409C-BE32-E72D297353CC}">
              <c16:uniqueId val="{00000000-FA9F-4D18-BE37-721F4E88C043}"/>
            </c:ext>
          </c:extLst>
        </c:ser>
        <c:dLbls>
          <c:showLegendKey val="0"/>
          <c:showVal val="0"/>
          <c:showCatName val="0"/>
          <c:showSerName val="0"/>
          <c:showPercent val="0"/>
          <c:showBubbleSize val="0"/>
        </c:dLbls>
        <c:gapWidth val="75"/>
        <c:overlap val="-25"/>
        <c:axId val="525454048"/>
        <c:axId val="525450304"/>
      </c:barChart>
      <c:catAx>
        <c:axId val="525454048"/>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450304"/>
        <c:crosses val="autoZero"/>
        <c:auto val="1"/>
        <c:lblAlgn val="ctr"/>
        <c:lblOffset val="100"/>
        <c:noMultiLvlLbl val="0"/>
      </c:catAx>
      <c:valAx>
        <c:axId val="525450304"/>
        <c:scaling>
          <c:orientation val="minMax"/>
          <c:max val="1800"/>
          <c:min val="200"/>
        </c:scaling>
        <c:delete val="0"/>
        <c:axPos val="l"/>
        <c:majorGridlines>
          <c:spPr>
            <a:ln w="9525" cap="flat" cmpd="sng" algn="ctr">
              <a:solidFill>
                <a:schemeClr val="tx1">
                  <a:lumMod val="15000"/>
                  <a:lumOff val="85000"/>
                </a:schemeClr>
              </a:solidFill>
              <a:round/>
            </a:ln>
            <a:effectLst/>
          </c:spPr>
        </c:majorGridlines>
        <c:numFmt formatCode="&quot;$&quot;#,##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4540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[Annex 2 - BOQ - Lot 1 - Rehabilitation Works.xlsx]Report(Merged)!PivotTable1</c:name>
    <c:fmtId val="9"/>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
        <c:idx val="3"/>
        <c:spPr>
          <a:solidFill>
            <a:schemeClr val="accent1"/>
          </a:solidFill>
          <a:ln>
            <a:noFill/>
          </a:ln>
          <a:effectLst/>
          <a:scene3d>
            <a:camera prst="orthographicFront"/>
            <a:lightRig rig="brightRoom" dir="t"/>
          </a:scene3d>
          <a:sp3d prstMaterial="flat">
            <a:bevelT w="50800" h="101600" prst="angle"/>
            <a:contourClr>
              <a:srgbClr val="000000"/>
            </a:contourClr>
          </a:sp3d>
        </c:spPr>
      </c:pivotFmt>
    </c:pivotFmts>
    <c:plotArea>
      <c:layout/>
      <c:pieChart>
        <c:varyColors val="1"/>
        <c:ser>
          <c:idx val="0"/>
          <c:order val="0"/>
          <c:tx>
            <c:strRef>
              <c:f>'Report(Merged)'!$B$25</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B6D8-4A2A-B2E2-2B0C6B1C26F7}"/>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B6D8-4A2A-B2E2-2B0C6B1C26F7}"/>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B6D8-4A2A-B2E2-2B0C6B1C26F7}"/>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'Report(Merged)'!$A$26:$A$29</c:f>
              <c:strCache>
                <c:ptCount val="3"/>
                <c:pt idx="0">
                  <c:v>Displaced</c:v>
                </c:pt>
                <c:pt idx="1">
                  <c:v>Host Community</c:v>
                </c:pt>
                <c:pt idx="2">
                  <c:v>Returnees</c:v>
                </c:pt>
              </c:strCache>
            </c:strRef>
          </c:cat>
          <c:val>
            <c:numRef>
              <c:f>'Report(Merged)'!$B$26:$B$29</c:f>
              <c:numCache>
                <c:formatCode>General</c:formatCode>
                <c:ptCount val="3"/>
                <c:pt idx="0">
                  <c:v>302</c:v>
                </c:pt>
                <c:pt idx="1">
                  <c:v>163</c:v>
                </c:pt>
                <c:pt idx="2">
                  <c:v>3</c:v>
                </c:pt>
              </c:numCache>
            </c:numRef>
          </c:val>
          <c:extLst>
            <c:ext xmlns:c16="http://schemas.microsoft.com/office/drawing/2014/chart" uri="{C3380CC4-5D6E-409C-BE32-E72D297353CC}">
              <c16:uniqueId val="{00000000-F913-4E2A-A50E-37121673C4E6}"/>
            </c:ext>
          </c:extLst>
        </c:ser>
        <c:dLbls>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nchor="t" anchorCtr="0"/>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7</xdr:col>
      <xdr:colOff>381001</xdr:colOff>
      <xdr:row>5</xdr:row>
      <xdr:rowOff>66675</xdr:rowOff>
    </xdr:from>
    <xdr:to>
      <xdr:col>20</xdr:col>
      <xdr:colOff>352426</xdr:colOff>
      <xdr:row>20</xdr:row>
      <xdr:rowOff>95250</xdr:rowOff>
    </xdr:to>
    <xdr:graphicFrame macro="">
      <xdr:nvGraphicFramePr>
        <xdr:cNvPr id="3" name="Chart 2">
          <a:extLst>
            <a:ext uri="{FF2B5EF4-FFF2-40B4-BE49-F238E27FC236}">
              <a16:creationId xmlns:a16="http://schemas.microsoft.com/office/drawing/2014/main" id="{2CADB7E7-35B5-4962-9EFB-09971E3DDA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331787</xdr:colOff>
      <xdr:row>26</xdr:row>
      <xdr:rowOff>120650</xdr:rowOff>
    </xdr:from>
    <xdr:to>
      <xdr:col>8</xdr:col>
      <xdr:colOff>350837</xdr:colOff>
      <xdr:row>41</xdr:row>
      <xdr:rowOff>152400</xdr:rowOff>
    </xdr:to>
    <xdr:graphicFrame macro="">
      <xdr:nvGraphicFramePr>
        <xdr:cNvPr id="3" name="Chart 2">
          <a:extLst>
            <a:ext uri="{FF2B5EF4-FFF2-40B4-BE49-F238E27FC236}">
              <a16:creationId xmlns:a16="http://schemas.microsoft.com/office/drawing/2014/main" id="{BF856432-5D4F-45EE-9CB7-1D89799DA8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YRIASERVER\Badr\Documents%20and%20Settings\Administrator\Desktop\March%202008%20Sidama%20Cash%20Book%20update%20210308.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Documents%20and%20Settings/GOALie%201/My%20Documents/Archive%20folder/FinCo/2007%20financial%20Papers/Payroll/Average%20Payroll%202008%20(forecasting)%20-%20Manono%20190907.xls" TargetMode="External"/><Relationship Id="rId1" Type="http://schemas.openxmlformats.org/officeDocument/2006/relationships/externalLinkPath" Target="/Documents%20and%20Settings/GOALie%201/My%20Documents/Archive%20folder/FinCo/2007%20financial%20Papers/Payroll/Average%20Payroll%202008%20(forecasting)%20-%20Manono%20190907.xls" TargetMode="External"/></Relationships>
</file>

<file path=xl/externalLinks/_rels/externalLink100.xml.rels><?xml version="1.0" encoding="UTF-8" standalone="yes"?>
<Relationships xmlns="http://schemas.openxmlformats.org/package/2006/relationships"><Relationship Id="rId2" Type="http://schemas.openxmlformats.org/officeDocument/2006/relationships/externalLinkPath" Target="../../../../../../U:/My%20documents/Budgets/FY2004%20OPERATING%20BUDGET-with%20CD%20and%20RC.xls" TargetMode="External"/><Relationship Id="rId1" Type="http://schemas.openxmlformats.org/officeDocument/2006/relationships/externalLinkPath" Target="/U:/My%20documents/Budgets/FY2004%20OPERATING%20BUDGET-with%20CD%20and%20RC.xls" TargetMode="External"/></Relationships>
</file>

<file path=xl/externalLinks/_rels/externalLink101.xml.rels><?xml version="1.0" encoding="UTF-8" standalone="yes"?>
<Relationships xmlns="http://schemas.openxmlformats.org/package/2006/relationships"><Relationship Id="rId1" Type="http://schemas.microsoft.com/office/2006/relationships/xlExternalLinkPath/xlPathMissing" Target="DFID%20Malakal%20Budget_27%20May.xls" TargetMode="External"/></Relationships>
</file>

<file path=xl/externalLinks/_rels/externalLink102.xml.rels><?xml version="1.0" encoding="UTF-8" standalone="yes"?>
<Relationships xmlns="http://schemas.openxmlformats.org/package/2006/relationships"><Relationship Id="rId1" Type="http://schemas.microsoft.com/office/2006/relationships/xlExternalLinkPath/xlPathMissing" Target="AttachmentA_HIV_en.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Z:\BVA%20&amp;%20Pipelines\4.Oct%2018\BVAs\32994_50XX%20STANDARD%20Multi-HUB%20USAID%20BVA%20-%203rd%20Currency%20v0.02_SR.xlsx"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syriaserver\Finance\DOCUME~1\GOAL\LOCALS~1\Temp\Temporary%20Directory%205%20for%20ND%20Feb%2008%20Acc.zip\ND%20Feb%2008%20Acc\Kutum%20Feb%20Cash%20Book-Final.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yriaserver\Finance\2008%20Accounts\0811\Cashbook\0811%20C22%20C23%20Nov.xls" TargetMode="External"/></Relationships>
</file>

<file path=xl/externalLinks/_rels/externalLink106.xml.rels><?xml version="1.0" encoding="UTF-8" standalone="yes"?>
<Relationships xmlns="http://schemas.openxmlformats.org/package/2006/relationships"><Relationship Id="rId2" Type="http://schemas.openxmlformats.org/officeDocument/2006/relationships/externalLinkPath" Target="../../../../../../Users/ENES/Desktop/Pinar.xlsx" TargetMode="External"/><Relationship Id="rId1" Type="http://schemas.openxmlformats.org/officeDocument/2006/relationships/externalLinkPath" Target="/Users/ENES/Desktop/Pinar.xlsx" TargetMode="External"/></Relationships>
</file>

<file path=xl/externalLinks/_rels/externalLink107.xml.rels><?xml version="1.0" encoding="UTF-8" standalone="yes"?>
<Relationships xmlns="http://schemas.openxmlformats.org/package/2006/relationships"><Relationship Id="rId2" Type="http://schemas.openxmlformats.org/officeDocument/2006/relationships/externalLinkPath" Target="../../../../../../GOAL/F11%20Finance%20Management%20&amp;%20Accounts/F11-1-2015/F11-10%20Monthend%20Accounts%202015/1508%20Accounts/Payroll/200815%20Staff%20Database%20Antakya.xlsx" TargetMode="External"/><Relationship Id="rId1" Type="http://schemas.openxmlformats.org/officeDocument/2006/relationships/externalLinkPath" Target="/GOAL/F11%20Finance%20Management%20&amp;%20Accounts/F11-1-2015/F11-10%20Monthend%20Accounts%202015/1508%20Accounts/Payroll/200815%20Staff%20Database%20Antakya.xlsx" TargetMode="External"/></Relationships>
</file>

<file path=xl/externalLinks/_rels/externalLink108.xml.rels><?xml version="1.0" encoding="UTF-8" standalone="yes"?>
<Relationships xmlns="http://schemas.openxmlformats.org/package/2006/relationships"><Relationship Id="rId1" Type="http://schemas.microsoft.com/office/2006/relationships/xlExternalLinkPath/xlPathMissing" Target="PVD%20BUDGET%20-%20final.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YRIASERVER\Badr\Donors%20&amp;%20Compliance\2%20Compliance%20-%20SG\09.%20Finance%20Manual%202010\Finance%20Forms%20-%20new\Copy%20of%202-1B%20Finance%20Forms%20v2011%20incl%20drop%20down%20functionality.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Finance\private\9%20Accounts%202010\1002%20Accounts\Cashbooks\18_South_%20RRP_Cashbook_M02%2010.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syriaserver\Finance\2008%20Accounts\0803\Bankbooks\B08%20B20%20B21%20Nairobi%20march%202008%20-%20SM.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GESERVERSL\GoalSLUsers$\F11-Finance%20Mgt%20Account\F11-6-2012\F11-60A%20Month%20End%20Acc%202012\1210%20Accounts\Management%20Account%201210\1.%20SL%20SS%201210\Kenema%20Stock%20Report%20Dec%202011.xlsx"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ttps://redbarnet-my.sharepoint.com/Shafak/&#1605;&#1581;&#1575;&#1587;&#1576;&#1577;/1%20Projects/101%20NORWAC/norwalxxxxxxx/%E2%80%AB&#1589;&#1606;&#1583;&#1608;&#1602;%20&#1606;&#1608;&#1585;&#1608;&#1575;&#1603;.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Users/mlaitadze/Desktop/MC%20Syria/Grants/BvAs/10_Apr18/10.%20April%2018/BvAs/Current%20Awards/SY-32994ALLDEPT-2018-04-5009.xlsx" TargetMode="External"/><Relationship Id="rId1" Type="http://schemas.openxmlformats.org/officeDocument/2006/relationships/externalLinkPath" Target="/Users/mlaitadze/Desktop/MC%20Syria/Grants/BvAs/10_Apr18/10.%20April%2018/BvAs/Current%20Awards/SY-32994ALLDEPT-2018-04-5009.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sites/ShelterfieldAleppo/Shared%20Documents/General/INSAF/shelters%20BOQs/Tracker%20BOQ%20-%20Batch1%20(Aleppo).xlsm" TargetMode="External"/><Relationship Id="rId2" Type="http://schemas.openxmlformats.org/officeDocument/2006/relationships/externalLinkPath" Target="https://goalie1.sharepoint.com/sites/ShelterfieldAleppo/Shared%20Documents/General/INSAF/shelters%20BOQs/Tracker%20BOQ%20-%20Batch1%20(Aleppo).xlsm" TargetMode="External"/><Relationship Id="rId1" Type="http://schemas.openxmlformats.org/officeDocument/2006/relationships/externalLinkPath" Target="/sites/ShelterfieldAleppo/Shared%20Documents/General/INSAF/shelters%20BOQs/Tracker%20BOQ%20-%20Batch1%20(Aleppo).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yriaserver\Finance\GOAL%20Accounts%20Department\Accounts\2009\1109\Cashbooks\04%20SCB%20GBP%20Nov%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DOCUME~1\GOAL\LOCALS~1\Temp\Temporary%20Directory%204%20for%20nov%20accounts.zip\New%20Folder\Fasher%20Cashbook%20Nov%2007.xls"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1-Shafak%2022%20Sep%202019/279%20WFP/Shafak%20budget/budget%20revision/Replies%20to%20comments%20on%20FLA/17052020/Annex%203%20%202020%20FLA%20Budget%20Template%20%20Shafak_Revised-19052020-Final-.xlsx" TargetMode="External"/><Relationship Id="rId1" Type="http://schemas.openxmlformats.org/officeDocument/2006/relationships/externalLinkPath" Target="/1-Shafak%2022%20Sep%202019/279%20WFP/Shafak%20budget/budget%20revision/Replies%20to%20comments%20on%20FLA/17052020/Annex%203%20%202020%20FLA%20Budget%20Template%20%20Shafak_Revised-19052020-Final-.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Documents%20and%20Settings\GOAL\Local%20Settings\Temporary%20Internet%20Files\OLK3\NORTH%20SUDAN%20%20-%20FIXED%20ASSET%20REGISTER%20-%20Nov.%202007%20Amended%20with%20new%20Columns%20-%20Working%20R1.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Generic%20ACT%20Budget%20-%20Feb%2008%20-%20TJ.xls"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Users/smceneaney.GOAL/AppData/Local/Microsoft/Windows/INetCache/Content.Outlook/KY9H4608/Food%20basket%20locations.xlsx" TargetMode="External"/><Relationship Id="rId1" Type="http://schemas.openxmlformats.org/officeDocument/2006/relationships/externalLinkPath" Target="/Users/smceneaney.GOAL/AppData/Local/Microsoft/Windows/INetCache/Content.Outlook/KY9H4608/Food%20basket%20locatio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GOALie%201\My%20Documents\Archive%20folder\FinCo\2007%20financial%20Papers\Payroll\Average%20Payroll%202008%20(forecasting)%20-%20Manono%20190907.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Consolidated%20Budget_SR%20Sept4%20IRC%20Final%20%202011.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GF%20_DFID%20IRC%20Budget%20-%20Aug%2031st_Getenet%20comments2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watansyria.sharepoint.com/Users/LoayAusami/WATAN/Shelter%20-%2003_SCHF_WF_NFICCM_2019/SCHF_SNFI_2019_2020.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HALO/OneDrive%20-%20HALO%20Trust/HALO/1.%202017%20Visits/20171003%20Syria%20(Jordan)/Budgets/Japan/HALO%20Syria%20GGP%20Budget%20v2.xlsx" TargetMode="External"/><Relationship Id="rId1" Type="http://schemas.openxmlformats.org/officeDocument/2006/relationships/externalLinkPath" Target="/HALO/OneDrive%20-%20HALO%20Trust/HALO/1.%202017%20Visits/20171003%20Syria%20(Jordan)/Budgets/Japan/HALO%20Syria%20GGP%20Budget%20v2.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M:\Users\mercy%20corps\AppData\Local\Microsoft\Windows\Temporary%20Internet%20Files\Content.Outlook\KNSYQ1PQ\Turkey%20Eagle%20-%20Payroll%20Worksheet%20Model%20w%20INDEX%20V2%20TMM%2003%2027%2014.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C/Users/gmullen/Documents/B.PAYROLL-1501/Payroll%202015%20BO%20Jan.15-Correct%20Version.xlsx" TargetMode="External"/><Relationship Id="rId1" Type="http://schemas.openxmlformats.org/officeDocument/2006/relationships/externalLinkPath" Target="/C/Users/gmullen/Documents/B.PAYROLL-1501/Payroll%202015%20BO%20Jan.15-Correct%20Version.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Users/mlaitadze/Desktop/MC%20Syria/BvAs/BVA%20&amp;%20Pipeline/12.June%2018/BvA's/Current%20Awards/33198-Private-2018-06-5000.xlsx" TargetMode="External"/><Relationship Id="rId1" Type="http://schemas.openxmlformats.org/officeDocument/2006/relationships/externalLinkPath" Target="/Users/mlaitadze/Desktop/MC%20Syria/BvAs/BVA%20&amp;%20Pipeline/12.June%2018/BvA's/Current%20Awards/33198-Private-2018-06-5000.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BVA%20&amp;%20Pipelines\3.Sep%2018\Current%20Award\SY-32768-2018-09-5011.xlsx"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Annex%201_DFID%20Humanitarian%20Budget%20GOAL%202014%20v6.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Documents%20and%20Settings\GOALie%201\My%20Documents\Archive%20folder\FinCo\2007%20financial%20Papers\Payroll\Average%20Payroll%202008%20(forecasting)%20-%20Manono%201909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Users\chyde\Downloads\TARGET%20III.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Access%20to%20Justice%20Budget%20August_1_201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oal-svr\Home%20-%20South%20Sudan\mathew\2004%20Financials\Donors\MAPS\Budgets\2003-04\Budget0304FINA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GOAL%20DRC\F4%20Country%20&amp;%20Donor%20Budgets%20&amp;%20Reports\F4-0%20DRC%20Country%20Budget\F4-01%202008%20DRC%20Country%20Budget\2008%20Budget%20Spreadsheet%20Manono%2029%20June%2008.xls" TargetMode="External"/></Relationships>
</file>

<file path=xl/externalLinks/_rels/externalLink33.xml.rels><?xml version="1.0" encoding="UTF-8" standalone="yes"?>
<Relationships xmlns="http://schemas.openxmlformats.org/package/2006/relationships"><Relationship Id="rId2" Type="http://schemas.openxmlformats.org/officeDocument/2006/relationships/externalLinkPath" Target="../../../../../../U:/Users/SBainton/AppData/Local/Microsoft/Windows/Temporary%20Internet%20Files/Content.Outlook/F7QRC1Z4/Copy%20of%20N%20Syria%20DFID%20Budget%20v1%202_25072014.xls" TargetMode="External"/><Relationship Id="rId1" Type="http://schemas.openxmlformats.org/officeDocument/2006/relationships/externalLinkPath" Target="/U:/Users/SBainton/AppData/Local/Microsoft/Windows/Temporary%20Internet%20Files/Content.Outlook/F7QRC1Z4/Copy%20of%20N%20Syria%20DFID%20Budget%20v1%202_25072014.xls" TargetMode="External"/></Relationships>
</file>

<file path=xl/externalLinks/_rels/externalLink34.xml.rels><?xml version="1.0" encoding="UTF-8" standalone="yes"?>
<Relationships xmlns="http://schemas.openxmlformats.org/package/2006/relationships"><Relationship Id="rId2" Type="http://schemas.openxmlformats.org/officeDocument/2006/relationships/externalLinkPath" Target="../../../../../../C:/Users/N.Srokosz/AppData/Local/Microsoft/Windows/INetCache/Content.Outlook/O4YQ1ZR7/CAM%20Calculator_FMOFA%20V5.2.xlsm" TargetMode="External"/><Relationship Id="rId1" Type="http://schemas.openxmlformats.org/officeDocument/2006/relationships/externalLinkPath" Target="/C:/Users/N.Srokosz/AppData/Local/Microsoft/Windows/INetCache/Content.Outlook/O4YQ1ZR7/CAM%20Calculator_FMOFA%20V5.2.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Work%20Files\2020\4Ws\Jan_WASH_4Ws2020_Compiled_Final.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Documents%20and%20Settings\dlally\Local%20Settings\Temporary%20Internet%20Files\OLK73\Total%20physical%20Inventory%20Goa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YRIASERVER\Badr\Users\elennon\AppData\Local\Microsoft\Windows\Temporary%20Internet%20Files\Content.Outlook\5OF1ND0S\FAR%20091213%20-%20CA%20FINA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yriaserver\Finance\F11%20Finance%20Management%20&amp;%20Accounts\F11-3%202009\F11-30%20MONTH%20END%20ACC%202009\0912%20Accounts\Cashbooks\READY%20FOR%20IMPORT\SD%20Cash%200208.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ublindata\data\AccountsShared\Operations\2014\Field%20Accounts\1214\SL%20SS%201412%20(08.05.2015)%20-%20G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1\GOAL\LOCALS~1\Temp\Temporary%20Directory%205%20for%20ND%20Feb%2008%20Acc.zip\ND%20Feb%2008%20Acc\Kutum%20Feb%20Cash%20Book-Fina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yriaserver\Finance\F11%20Finance%20Management%20&amp;%20Accounts\F11-10%202016\F11-40%20Month%20end%20Acc%202016\1607%20accounts\Cashbooks%20July%2016\26-Bok-EURO%20bank-KHT-July-16.xlsb" TargetMode="External"/></Relationships>
</file>

<file path=xl/externalLinks/_rels/externalLink41.xml.rels><?xml version="1.0" encoding="UTF-8" standalone="yes"?>
<Relationships xmlns="http://schemas.openxmlformats.org/package/2006/relationships"><Relationship Id="rId2" Type="http://schemas.openxmlformats.org/officeDocument/2006/relationships/externalLinkPath" Target="../../../../../../Users/mlaitadze/Desktop/MC%20Syria/Grants/Portfolio%20reports/Spending%20Reports/GRANTS%20SUMMARY_June-18_Aug2Update.xlsx" TargetMode="External"/><Relationship Id="rId1" Type="http://schemas.openxmlformats.org/officeDocument/2006/relationships/externalLinkPath" Target="/Users/mlaitadze/Desktop/MC%20Syria/Grants/Portfolio%20reports/Spending%20Reports/GRANTS%20SUMMARY_June-18_Aug2Update.xlsx" TargetMode="External"/></Relationships>
</file>

<file path=xl/externalLinks/_rels/externalLink42.xml.rels><?xml version="1.0" encoding="UTF-8" standalone="yes"?>
<Relationships xmlns="http://schemas.openxmlformats.org/package/2006/relationships"><Relationship Id="rId2" Type="http://schemas.openxmlformats.org/officeDocument/2006/relationships/externalLinkPath" Target="../../../../../../mcortez/Local%20Settings/Temporary%20Internet%20Files/OLKC/Instructions%20for%20COA%20recoding%20(4).xls" TargetMode="External"/><Relationship Id="rId1" Type="http://schemas.openxmlformats.org/officeDocument/2006/relationships/externalLinkPath" Target="/mcortez/Local%20Settings/Temporary%20Internet%20Files/OLKC/Instructions%20for%20COA%20recoding%20(4).xls" TargetMode="External"/></Relationships>
</file>

<file path=xl/externalLinks/_rels/externalLink43.xml.rels><?xml version="1.0" encoding="UTF-8" standalone="yes"?>
<Relationships xmlns="http://schemas.openxmlformats.org/package/2006/relationships"><Relationship Id="rId2" Type="http://schemas.openxmlformats.org/officeDocument/2006/relationships/externalLinkPath" Target="../../../../../../Users/nhernandez/Documents/01%20BVA/02.Aug%2018/BvAs/Current%20Awards/SY-33083-2018-08-5010.xlsx" TargetMode="External"/><Relationship Id="rId1" Type="http://schemas.openxmlformats.org/officeDocument/2006/relationships/externalLinkPath" Target="/Users/nhernandez/Documents/01%20BVA/02.Aug%2018/BvAs/Current%20Awards/SY-33083-2018-08-5010.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Documents%20and%20Settings\dlally\Local%20Settings\Temporary%20Internet%20Files\OLK73\New%20FAR.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assets%20&amp;%20stocks\Fixed%20Asset%20Register\NORTH%20SUDAN%20%20-%20FIXED%20ASSET%20REGISTER%20-%20August%20200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ocuments%20and%20Settings\Saffia\Local%20Settings\Temporary%20Internet%20Files\Content.Outlook\VDVVB4LL\Copy%20of%20Master%20Staff%20Sheet%20GOAL%20%20Sudan%20Oct%202011_Kassal%20(2)%20(4).xls"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BudgetTemplateAuto_en%20RS%20with%20numbers%20cleaned%203-24-08.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lient\C$\Users\sheena.shah\AppData\Local\Temp\ReportEngine\q1zagmr0_2\BVA01.xlsx" TargetMode="External"/></Relationships>
</file>

<file path=xl/externalLinks/_rels/externalLink49.xml.rels><?xml version="1.0" encoding="UTF-8" standalone="yes"?>
<Relationships xmlns="http://schemas.openxmlformats.org/package/2006/relationships"><Relationship Id="rId3" Type="http://schemas.openxmlformats.org/officeDocument/2006/relationships/externalLinkPath" Target="../../../../../../Users/nhernandez/Documents/01%20MASTER%20BUDGET/01%20STAFF%20COST%20ANALYSIS/01%20STAFF%20COST%20ANALYSIS/202107_BVA%20Update%20Jun-21/FY22%20Staff%20Coverage%20Analysis%201-Jul-21%20to%2030-Jun-22%20TEMPLATE/MSS-ISHA_Staff%20Coverage%20Analysis%201-Jul-21%20to%2030-Jun-22%20TEMPLATE%20V2.xlsm" TargetMode="External"/><Relationship Id="rId2" Type="http://schemas.microsoft.com/office/2019/04/relationships/externalLinkLongPath" Target="/Users/nhernandez/Documents/01%20MASTER%20BUDGET/01%20STAFF%20COST%20ANALYSIS/01%20STAFF%20COST%20ANALYSIS/202107_BVA%20Update%20Jun-21/FY22%20Staff%20Coverage%20Analysis%201-Jul-21%20to%2030-Jun-22%20TEMPLATE/MSS-ISHA_Staff%20Coverage%20Analysis%201-Jul-21%20to%2030-Jun-22%20TEMPLATE%20V2.xlsm?5BF07C1F" TargetMode="External"/><Relationship Id="rId1" Type="http://schemas.openxmlformats.org/officeDocument/2006/relationships/externalLinkPath" Target="file:///\\5BF07C1F\MSS-ISHA_Staff%20Coverage%20Analysis%201-Jul-21%20to%2030-Jun-22%20TEMPLATE%20V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segaw\sage%20sep06\Documents%20and%20Settings\admin\My%20Documents\SNiC%20Docs\Countries\Pakistan\Finance\1105%20Accounts\1105%20Cashbooks%20Pakistan.xls" TargetMode="External"/></Relationships>
</file>

<file path=xl/externalLinks/_rels/externalLink50.xml.rels><?xml version="1.0" encoding="UTF-8" standalone="yes"?>
<Relationships xmlns="http://schemas.openxmlformats.org/package/2006/relationships"><Relationship Id="rId2" Type="http://schemas.openxmlformats.org/officeDocument/2006/relationships/externalLinkPath" Target="../../../../../../Users/mlaitadze/Desktop/MC%20Syria/Budgeting/Master%20budgets%20by%20HUBs/version%20Sept%2018/Master%20Budget_consolidated%2020181020_FINAL.xlsx" TargetMode="External"/><Relationship Id="rId1" Type="http://schemas.openxmlformats.org/officeDocument/2006/relationships/externalLinkPath" Target="/Users/mlaitadze/Desktop/MC%20Syria/Budgeting/Master%20budgets%20by%20HUBs/version%20Sept%2018/Master%20Budget_consolidated%2020181020_FINAL.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M:\Users\kimg\AppData\Local\Microsoft\Windows\Temporary%20Internet%20Files\Content.Outlook\TMNC4EUH\OFDA%20SRR\CO%20Budgets\Cost%20Application%20-%20Aug%202014\Final%20RFA\FHI%20360%20USAID%20-%20Lebanon%20IBESP-20140702%20For%20submission.xlsx" TargetMode="External"/></Relationships>
</file>

<file path=xl/externalLinks/_rels/externalLink52.xml.rels><?xml version="1.0" encoding="UTF-8" standalone="yes"?>
<Relationships xmlns="http://schemas.openxmlformats.org/package/2006/relationships"><Relationship Id="rId2" Type="http://schemas.openxmlformats.org/officeDocument/2006/relationships/externalLinkPath" Target="../../../../../../Users/S.Kalbouneh/AppData/Local/Microsoft/Windows/INetCache/Content.Outlook/RDOJXV4I/css06a_112931.xlsx" TargetMode="External"/><Relationship Id="rId1" Type="http://schemas.openxmlformats.org/officeDocument/2006/relationships/externalLinkPath" Target="/Users/S.Kalbouneh/AppData/Local/Microsoft/Windows/INetCache/Content.Outlook/RDOJXV4I/css06a_112931.xlsx" TargetMode="External"/></Relationships>
</file>

<file path=xl/externalLinks/_rels/externalLink53.xml.rels><?xml version="1.0" encoding="UTF-8" standalone="yes"?>
<Relationships xmlns="http://schemas.openxmlformats.org/package/2006/relationships"><Relationship Id="rId2" Type="http://schemas.openxmlformats.org/officeDocument/2006/relationships/externalLinkPath" Target="../../../../../../Users/&#1601;&#1608;&#1585;&#1605;&#1575;&#1578;/AppData/Roaming/Skype/My%20Skype%20Received%20Files/BH-Restructuring-Idleb.xlsx" TargetMode="External"/><Relationship Id="rId1" Type="http://schemas.openxmlformats.org/officeDocument/2006/relationships/externalLinkPath" Target="/Users/&#1601;&#1608;&#1585;&#1605;&#1575;&#1578;/AppData/Roaming/Skype/My%20Skype%20Received%20Files/BH-Restructuring-Idleb.xlsx" TargetMode="External"/></Relationships>
</file>

<file path=xl/externalLinks/_rels/externalLink54.xml.rels><?xml version="1.0" encoding="UTF-8" standalone="yes"?>
<Relationships xmlns="http://schemas.openxmlformats.org/package/2006/relationships"><Relationship Id="rId2" Type="http://schemas.openxmlformats.org/officeDocument/2006/relationships/externalLinkPath" Target="../../../../../../U:/Users/jh/Desktop/ECHO%202013%20proposal/Revision%20July%202013/Submitted/Lebanon/AMS%20-%20Back%20UP/Awards/ECHO/Agreement/AG%20SYR_SCD_788812_ECHO_Final.xls" TargetMode="External"/><Relationship Id="rId1" Type="http://schemas.openxmlformats.org/officeDocument/2006/relationships/externalLinkPath" Target="/U:/Users/jh/Desktop/ECHO%202013%20proposal/Revision%20July%202013/Submitted/Lebanon/AMS%20-%20Back%20UP/Awards/ECHO/Agreement/AG%20SYR_SCD_788812_ECHO_Final.xls" TargetMode="External"/></Relationships>
</file>

<file path=xl/externalLinks/_rels/externalLink55.xml.rels><?xml version="1.0" encoding="UTF-8" standalone="yes"?>
<Relationships xmlns="http://schemas.openxmlformats.org/package/2006/relationships"><Relationship Id="rId2" Type="http://schemas.openxmlformats.org/officeDocument/2006/relationships/externalLinkPath" Target="../../../../../../Users/mlaitadze/Downloads/SY-CFMP-2018-04-4001.xlsx" TargetMode="External"/><Relationship Id="rId1" Type="http://schemas.openxmlformats.org/officeDocument/2006/relationships/externalLinkPath" Target="/Users/mlaitadze/Downloads/SY-CFMP-2018-04-4001.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Z:\BVA%20&amp;%20Pipelines\3.Sep%2018\Current%20Award\SY-32994ALLDEPT-2018-09-5009.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syriaserver\Finance\2008%20Accounts\0809\Cashbooks\0809%20C22%20C23%20Juba%20Review.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E:\assets%20&amp;%20stocks\Fixed%20Asset%20Register\NORTH%20SUDAN%20%20-%20FIXED%20ASSET%20REGISTER%20-%20Sep.%202008.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Documents%20and%20Settings\Preferred%20Customer\Local%20Settings\Temp\From%20Gebrehiwet\Documents%20and%20Settings\Administrator\Desktop\Copy%20of%20BvA%20-February%2008%20edited%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yriaserver\Finance\2008%20Accounts\0805\Cashbooks\0805%20C47%20C44%20Malakal%20Review.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syriaserver\Finance\DOCUME~1\GOAL\LOCALS~1\Temp\Temporary%20Directory%204%20for%20nov%20accounts.zip\New%20Folder\Fasher%20Cashbook%20Nov%2007.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E:\GOAL\Ethiopia\2009%20Setup\Cashbooks\Old\01%2002%20Addis%20Bank%20book%20Nov08%20Final.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yriaserver\Finance\Documents%20and%20Settings\Goal\My%20Documents\b%20Khartoum\Warehouse\SMS%20Comparison%20sheet%20-%20KHT%20-%20Jan2010.xls" TargetMode="External"/></Relationships>
</file>

<file path=xl/externalLinks/_rels/externalLink63.xml.rels><?xml version="1.0" encoding="UTF-8" standalone="yes"?>
<Relationships xmlns="http://schemas.openxmlformats.org/package/2006/relationships"><Relationship Id="rId2" Type="http://schemas.openxmlformats.org/officeDocument/2006/relationships/externalLinkPath" Target="../../../../../../Users/goal%20niger/Desktop/GOAL%202012/Budget%202012/GOAL_Accounts%20Dept/Accounts%20A-C/BUDGETS/Budget%2003/OFDA%20Conflict%20affected%20populations%20(May%2003)%20V5%20for%20sub%202.xls" TargetMode="External"/><Relationship Id="rId1" Type="http://schemas.openxmlformats.org/officeDocument/2006/relationships/externalLinkPath" Target="/Users/goal%20niger/Desktop/GOAL%202012/Budget%202012/GOAL_Accounts%20Dept/Accounts%20A-C/BUDGETS/Budget%2003/OFDA%20Conflict%20affected%20populations%20(May%2003)%20V5%20for%20sub%20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E:\Documents%20and%20Settings\Ermiyas\My%20Documents\HRP\Program%20Budget\Donor%20Budget\IRISH%20AID\ERFS%20-%20Borena%20Water%20Tracking\Budget%20for%20Irish%20Aid%20(ERFS)%20Borena%20water%20trucking%20GOAL%20Ethiopia%20January%202011.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E:\Documents%20and%20Settings\DinknehA\Local%20Settings\Temporary%20Internet%20Files\Content.Outlook\PXG4AQ61\Template%203%20-GOAL%20Eth%20%20International%20staff%20budget%20template%202011%20-%20PK%20review%2020101208.xls" TargetMode="External"/></Relationships>
</file>

<file path=xl/externalLinks/_rels/externalLink66.xml.rels><?xml version="1.0" encoding="UTF-8" standalone="yes"?>
<Relationships xmlns="http://schemas.openxmlformats.org/package/2006/relationships"><Relationship Id="rId2" Type="http://schemas.openxmlformats.org/officeDocument/2006/relationships/externalLinkPath" Target="../../../../../../Users/Adi/Documents/HALO/HALO%20Jordan/01-Jordan_Finance/01-Jordan_Accounts/Accounts%20Jordan%202017/09.HALO%20Jordan%20Accounts%20-%20September%202017.xlsx" TargetMode="External"/><Relationship Id="rId1" Type="http://schemas.openxmlformats.org/officeDocument/2006/relationships/externalLinkPath" Target="/Users/Adi/Documents/HALO/HALO%20Jordan/01-Jordan_Finance/01-Jordan_Accounts/Accounts%20Jordan%202017/09.HALO%20Jordan%20Accounts%20-%20September%202017.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M:\Users\chyde\Downloads\TB.CARE.Template.xls" TargetMode="External"/></Relationships>
</file>

<file path=xl/externalLinks/_rels/externalLink68.xml.rels><?xml version="1.0" encoding="UTF-8" standalone="yes"?>
<Relationships xmlns="http://schemas.openxmlformats.org/package/2006/relationships"><Relationship Id="rId2" Type="http://schemas.openxmlformats.org/officeDocument/2006/relationships/externalLinkPath" Target="../../../../../../C:/Documents%20and%20Settings/jgodfroid/Local%20Settings/Temporary%20Internet%20Files/OLK69/Flash%20disk/Removable%20Disk%20(E)/Somalia%20mission%20October/Template%20Master_budget%20October%202010.xls" TargetMode="External"/><Relationship Id="rId1" Type="http://schemas.openxmlformats.org/officeDocument/2006/relationships/externalLinkPath" Target="/C:/Documents%20and%20Settings/jgodfroid/Local%20Settings/Temporary%20Internet%20Files/OLK69/Flash%20disk/Removable%20Disk%20(E)/Somalia%20mission%20October/Template%20Master_budget%20October%202010.xls" TargetMode="External"/></Relationships>
</file>

<file path=xl/externalLinks/_rels/externalLink69.xml.rels><?xml version="1.0" encoding="UTF-8" standalone="yes"?>
<Relationships xmlns="http://schemas.openxmlformats.org/package/2006/relationships"><Relationship Id="rId1" Type="http://schemas.microsoft.com/office/2006/relationships/xlExternalLinkPath/xlPathMissing" Target="10-11-30%20%20KENYA%20DANIDA%20BUDGE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yriaserver\Finance\Finance\F11%20Finance%20Management%20&amp;%20Accounts\F11-3-2010\F11-30%20Month%20End%20Acc%202010\1007%20Accounts\Cashbook\002%20Nat%20Bank%20July%202010.xls" TargetMode="External"/></Relationships>
</file>

<file path=xl/externalLinks/_rels/externalLink70.xml.rels><?xml version="1.0" encoding="UTF-8" standalone="yes"?>
<Relationships xmlns="http://schemas.openxmlformats.org/package/2006/relationships"><Relationship Id="rId2" Type="http://schemas.openxmlformats.org/officeDocument/2006/relationships/externalLinkPath" Target="../../../../../../Users/ira.adminmanager/Desktop/FIN_MANAGER/FIN/2-%20Project%20&amp;%20Reporting/OFDA%2016070/QR4/2017723_IRA16070QR4FINANCIAL%20REPORT%20vu%20FY.xlsb" TargetMode="External"/><Relationship Id="rId1" Type="http://schemas.openxmlformats.org/officeDocument/2006/relationships/externalLinkPath" Target="/Users/ira.adminmanager/Desktop/FIN_MANAGER/FIN/2-%20Project%20&amp;%20Reporting/OFDA%2016070/QR4/2017723_IRA16070QR4FINANCIAL%20REPORT%20vu%20FY.xlsb"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GOAL\Ethiopia\2009%20Setup\Cashbooks\01%2002%2021%20Addis%20Cashbook%20M1%2009.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syriaserver\Finance\2008%20Accounts\0811\Cashbook\C37%20C40%20Nairobi%20Nov%2098%20PH%20Review.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K:\SSudan\2008%20Accounts\0802\Bankbooks\0802%20B01,B04,B06,B07%20Juba%20EM%20Review.xls" TargetMode="External"/></Relationships>
</file>

<file path=xl/externalLinks/_rels/externalLink74.xml.rels><?xml version="1.0" encoding="UTF-8" standalone="yes"?>
<Relationships xmlns="http://schemas.openxmlformats.org/package/2006/relationships"><Relationship Id="rId2" Type="http://schemas.openxmlformats.org/officeDocument/2006/relationships/externalLinkPath" Target="../../../../../../Email/heidi/windows/TEMP/CTR%20SUPPORT%20-%20OCt%2000.xls" TargetMode="External"/><Relationship Id="rId1" Type="http://schemas.openxmlformats.org/officeDocument/2006/relationships/externalLinkPath" Target="/Email/heidi/windows/TEMP/CTR%20SUPPORT%20-%20OCt%2000.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M:\Users\ashox\Library\Containers\com.apple.mail\Data\Library\Mail%20Downloads\DBEFFF9C-EADB-4EFE-8D2B-E28ED60A10BF\Payroll-RMM%20&amp;%20Others.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MonthlyAccounts%202006\Monthly%20Accounts\Staff\Salaries\Abyei\Payroll%20&amp;%20Timesheets%20N%20Darfur%20MASTER%20updated%2010.08.06.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yriaserver\Finance\F11%20Finance%20Management%20&amp;%20Accounts\F11-6%202012\F11-40%20Month%20end%20ACC%202012\1208%20Accounts\Payroll\kht%20payroll\Kht-Payroll-AUG%2012%20LASAT%20VERSIOn-allocation%20SMA.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M:\Users\IPD80212\Documents\BDU%20Budget%20Officer\4.%20Closed%20Opportunities%20Archive\13-05-15%20PEACE%20III\Program%20Budgeting\PEACE%20III%20Activity%20Budgeting%20updated%20Friday.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ocuments%20and%20Settings\GOALie%201\Local%20Settings\Temporary%20Internet%20Files\OLK9\HR%20Payroll%20July%202007%20GOMA%20(HO20.07.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11%20Finance%20Management%20&amp;%20Accounts\F11-3%202009\F11-30%20MONTH%20END%20ACC%202009\0912%20Accounts\Cashbooks\READY%20FOR%20IMPORT\20%20CASH%20IN%20TRANSIT%200912.xls" TargetMode="External"/></Relationships>
</file>

<file path=xl/externalLinks/_rels/externalLink80.xml.rels><?xml version="1.0" encoding="UTF-8" standalone="yes"?>
<Relationships xmlns="http://schemas.openxmlformats.org/package/2006/relationships"><Relationship Id="rId3" Type="http://schemas.openxmlformats.org/officeDocument/2006/relationships/externalLinkPath" Target="../../../../../../Users/HasanAbdulbaki/Documents/Se_Hope/&#1605;&#1585;&#1587;&#1604;%20&#1604;&#1604;&#1578;&#1581;&#1583;&#1610;&#1579;/Abad_Camp.xlsx" TargetMode="External"/><Relationship Id="rId2" Type="http://schemas.openxmlformats.org/officeDocument/2006/relationships/externalLinkPath" Target="https://goalie1.sharepoint.com/C:/Users/HasanAbdulbaki/Documents/Se_Hope/&#1605;&#1585;&#1587;&#1604;%20&#1604;&#1604;&#1578;&#1581;&#1583;&#1610;&#1579;/Abad_Camp.xlsx" TargetMode="External"/><Relationship Id="rId1" Type="http://schemas.openxmlformats.org/officeDocument/2006/relationships/externalLinkPath" Target="/Users/HasanAbdulbaki/Documents/Se_Hope/&#1605;&#1585;&#1587;&#1604;%20&#1604;&#1604;&#1578;&#1581;&#1583;&#1610;&#1579;/Abad_Camp.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M:\Documents%20and%20Settings\getenetk\Desktop\OFDA%20Budget%2041.xls" TargetMode="External"/></Relationships>
</file>

<file path=xl/externalLinks/_rels/externalLink82.xml.rels><?xml version="1.0" encoding="UTF-8" standalone="yes"?>
<Relationships xmlns="http://schemas.openxmlformats.org/package/2006/relationships"><Relationship Id="rId2" Type="http://schemas.openxmlformats.org/officeDocument/2006/relationships/externalLinkPath" Target="../../../../../../Users/mlaitadze/Desktop/MC%20Syria/Budgeting/Master%20budgets%20by%20HUBs/version_5_22Apr18/Master%20Budget_MSS_Apr18.xlsx" TargetMode="External"/><Relationship Id="rId1" Type="http://schemas.openxmlformats.org/officeDocument/2006/relationships/externalLinkPath" Target="/Users/mlaitadze/Desktop/MC%20Syria/Budgeting/Master%20budgets%20by%20HUBs/version_5_22Apr18/Master%20Budget_MSS_Apr18.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yriaserver\Finance\Documents%20and%20Settings\Administrator\Desktop\March%202008%20Sidama%20Cash%20Book%20update%20210308.xls" TargetMode="External"/></Relationships>
</file>

<file path=xl/externalLinks/_rels/externalLink84.xml.rels><?xml version="1.0" encoding="UTF-8" standalone="yes"?>
<Relationships xmlns="http://schemas.openxmlformats.org/package/2006/relationships"><Relationship Id="rId1" Type="http://schemas.microsoft.com/office/2006/relationships/xlExternalLinkPath/xlPathMissing" Target="BDD%20SALAIRES%20SAMPWE%202007%200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192.168.0.6\Finance\F11%20Finance%20Management%20&amp;%20Accounts\F11-2%202008\F11-20%20Month%20End%20Acc%202008\0809%20Accounts\Cashbooks\01%20SDG%20Bank%20080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M:\Users\mercy%20corps\AppData\Local\Microsoft\Windows\Temporary%20Internet%20Files\Content.Outlook\KNSYQ1PQ\Copy%20of%20Copy%20of%20Nigeria%20-%20Payroll%20(May%202013)%20AP%20edits.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Finance\private\9%20Accounts%202010\1002%20Accounts\Cashbooks\01%2002%2021%2049%2051%20Addis%20bank%20%20NT%20book%20%20M2%202010.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syriaserver\Finance\Finance\F11%20Finance%20Management%20&amp;%20Accounts\F11-3-2010\F11-30%20Month%20End%20Acc%202010\1008%20Accounts\Cashbook\013%20014%20usd%20euro%20Nat%20Bank%20%20August%202010.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syriaserver\Finance\2008%20Accounts\0801\Cashbooks\0801%20C47%20C44%20Malakal%20JH%20review.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Documents%20and%20Settings/salvaleon/Local%20Settings/Temporary%20Internet%20Files/OLK8A/0%20USG%20&amp;%20Program%20Support/00%20U.S.A.I.D/SF272/FY2001/FRLC%20DEC-00%20for%20FY01.xls" TargetMode="External"/><Relationship Id="rId1" Type="http://schemas.openxmlformats.org/officeDocument/2006/relationships/externalLinkPath" Target="/Documents%20and%20Settings/salvaleon/Local%20Settings/Temporary%20Internet%20Files/OLK8A/0%20USG%20&amp;%20Program%20Support/00%20U.S.A.I.D/SF272/FY2001/FRLC%20DEC-00%20for%20FY01.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yriaserver\Finance\2008%20Accounts\0809\Cashbooks\C27%20C28%20Twic%20Sept%20Review.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E:\F11%20Finance%20Management%20&amp;%20Accounts\F11-2%202008\F11-20%20Month%20End%20Acc%202008\0811%20Accounts\Payroll\Abyei\Abyei%20Payroll%20Nov%202008%20251108%20GG%20MO%20CN%20-%20Final.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192.168.1.200\Finance\DOCUME~1\User\LOCALS~1\Temp\Temporary%20Directory%203%20for%20Sidama%20Aug08%20JV.zip\Sidama%20Aug08%20JV\June%20%202008%20Sidama%20Cash%20Book-300608.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syriaserver\Finance\2008%20Accounts\0811\Bank%20books\Bankbooks\B01%20B04%20B06%20B07%20KCB%20Juba%20Loki%20nov-2008t.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H:\F11%20Finance%20Management%20&amp;%20Accounts\F11-4%202010\F11-40%20MONTH%20END%20ACC%202010\2010%2010%20Accounts\Payroll-Oct-2010\KHT-Payroll-Oct-2010\Kht-Payroll%20Oct-2010.xls" TargetMode="External"/></Relationships>
</file>

<file path=xl/externalLinks/_rels/externalLink95.xml.rels><?xml version="1.0" encoding="UTF-8" standalone="yes"?>
<Relationships xmlns="http://schemas.openxmlformats.org/package/2006/relationships"><Relationship Id="rId2" Type="http://schemas.openxmlformats.org/officeDocument/2006/relationships/externalLinkPath" Target="../../../../../../Documents%20and%20Settings/getenetk/Desktop/OFDA%20Budget%2041.xls" TargetMode="External"/><Relationship Id="rId1" Type="http://schemas.openxmlformats.org/officeDocument/2006/relationships/externalLinkPath" Target="/Documents%20and%20Settings/getenetk/Desktop/OFDA%20Budget%2041.xls" TargetMode="External"/></Relationships>
</file>

<file path=xl/externalLinks/_rels/externalLink96.xml.rels><?xml version="1.0" encoding="UTF-8" standalone="yes"?>
<Relationships xmlns="http://schemas.openxmlformats.org/package/2006/relationships"><Relationship Id="rId2" Type="http://schemas.openxmlformats.org/officeDocument/2006/relationships/externalLinkPath" Target="../../../../../../Countries/Syria/Mgt%20Accounts/0516%20Mgt%20Accounts/Bank%20&amp;%20Cashbooks/Reviewed%20cash%20and%20bank%20books/B05-TRY-Bank-May-2016-Antakya.xlsx" TargetMode="External"/><Relationship Id="rId1" Type="http://schemas.openxmlformats.org/officeDocument/2006/relationships/externalLinkPath" Target="/Countries/Syria/Mgt%20Accounts/0516%20Mgt%20Accounts/Bank%20&amp;%20Cashbooks/Reviewed%20cash%20and%20bank%20books/B05-TRY-Bank-May-2016-Antakya.xlsx" TargetMode="External"/></Relationships>
</file>

<file path=xl/externalLinks/_rels/externalLink97.xml.rels><?xml version="1.0" encoding="UTF-8" standalone="yes"?>
<Relationships xmlns="http://schemas.openxmlformats.org/package/2006/relationships"><Relationship Id="rId2" Type="http://schemas.openxmlformats.org/officeDocument/2006/relationships/externalLinkPath" Target="../../../../../../Users/Efdal%20Tokel/Downloads/committee%20form.xlsx" TargetMode="External"/><Relationship Id="rId1" Type="http://schemas.openxmlformats.org/officeDocument/2006/relationships/externalLinkPath" Target="/Users/Efdal%20Tokel/Downloads/committee%20form.xlsx" TargetMode="External"/></Relationships>
</file>

<file path=xl/externalLinks/_rels/externalLink98.xml.rels><?xml version="1.0" encoding="UTF-8" standalone="yes"?>
<Relationships xmlns="http://schemas.openxmlformats.org/package/2006/relationships"><Relationship Id="rId2" Type="http://schemas.openxmlformats.org/officeDocument/2006/relationships/externalLinkPath" Target="../../../../../../F11%20Finance%20Management%20&amp;%20Accounts/F11-3%202009/F11-30%20MONTH%20END%20ACC%202009/0912%20Accounts/Cashbooks/READY%20FOR%20IMPORT/20%20CASH%20IN%20TRANSIT%200912.xls" TargetMode="External"/><Relationship Id="rId1" Type="http://schemas.openxmlformats.org/officeDocument/2006/relationships/externalLinkPath" Target="/F11%20Finance%20Management%20&amp;%20Accounts/F11-3%202009/F11-30%20MONTH%20END%20ACC%202009/0912%20Accounts/Cashbooks/READY%20FOR%20IMPORT/20%20CASH%20IN%20TRANSIT%200912.xls" TargetMode="External"/></Relationships>
</file>

<file path=xl/externalLinks/_rels/externalLink99.xml.rels><?xml version="1.0" encoding="UTF-8" standalone="yes"?>
<Relationships xmlns="http://schemas.openxmlformats.org/package/2006/relationships"><Relationship Id="rId1" Type="http://schemas.microsoft.com/office/2006/relationships/xlExternalLinkPath/xlPathMissing" Target="OFDA%20Revised%20Budget%20-%20with%20DETAILS_May9%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E Awassa 1633 1004ET"/>
      <sheetName val="Bank Rec"/>
      <sheetName val="Mn Float Sidama 1016ET"/>
      <sheetName val="CC Mn Fl"/>
      <sheetName val="Fuel Coupon Sidama 1032ET"/>
      <sheetName val="CC Fuel Fl"/>
      <sheetName val="JV "/>
      <sheetName val="Cashcount Summary"/>
      <sheetName val="Inter Office Cash Trf Request"/>
      <sheetName val="Allocations"/>
      <sheetName val="TB Criteria"/>
      <sheetName val="CBE_Awassa_1633_1004ET"/>
      <sheetName val="CBE_Awassa_1633_1004ET1"/>
      <sheetName val="Bank_Rec"/>
      <sheetName val="Mn_Float_Sidama_1016ET"/>
      <sheetName val="CC_Mn_Fl"/>
      <sheetName val="Fuel_Coupon_Sidama_1032ET"/>
      <sheetName val="CC_Fuel_Fl"/>
      <sheetName val="JV_"/>
      <sheetName val="Cashcount_Summary"/>
      <sheetName val="Inter_Office_Cash_Trf_Request"/>
      <sheetName val="TB_Criteria"/>
      <sheetName val="CBE_Awassa_1633_1004ET2"/>
      <sheetName val="Bank_Rec1"/>
      <sheetName val="Mn_Float_Sidama_1016ET1"/>
      <sheetName val="CC_Mn_Fl1"/>
      <sheetName val="Fuel_Coupon_Sidama_1032ET1"/>
      <sheetName val="CC_Fuel_Fl1"/>
      <sheetName val="JV_1"/>
      <sheetName val="Cashcount_Summary1"/>
      <sheetName val="Inter_Office_Cash_Trf_Request1"/>
      <sheetName val="TB_Criteria1"/>
      <sheetName val="Guide notes"/>
      <sheetName val="CBE_Awassa_1633_1004ET3"/>
      <sheetName val="Bank_Rec2"/>
      <sheetName val="Mn_Float_Sidama_1016ET2"/>
      <sheetName val="CC_Mn_Fl2"/>
      <sheetName val="Fuel_Coupon_Sidama_1032ET2"/>
      <sheetName val="CC_Fuel_Fl2"/>
      <sheetName val="JV_2"/>
      <sheetName val="Cashcount_Summary2"/>
      <sheetName val="Inter_Office_Cash_Trf_Request2"/>
      <sheetName val="TB_Criteria2"/>
      <sheetName val="Guide_notes"/>
      <sheetName val="CBE_Awassa_1633_1004ET4"/>
      <sheetName val="CBE_Awassa_1633_1004ET5"/>
      <sheetName val="Bank_Rec3"/>
      <sheetName val="Mn_Float_Sidama_1016ET3"/>
      <sheetName val="CC_Mn_Fl3"/>
      <sheetName val="Fuel_Coupon_Sidama_1032ET3"/>
      <sheetName val="CC_Fuel_Fl3"/>
      <sheetName val="JV_3"/>
      <sheetName val="Cashcount_Summary3"/>
      <sheetName val="Inter_Office_Cash_Trf_Request3"/>
      <sheetName val="TB_Criteria3"/>
      <sheetName val="Guide_notes1"/>
      <sheetName val="R1 Trak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sheetData sheetId="34"/>
      <sheetData sheetId="35"/>
      <sheetData sheetId="36"/>
      <sheetData sheetId="37"/>
      <sheetData sheetId="38"/>
      <sheetData sheetId="39"/>
      <sheetData sheetId="40"/>
      <sheetData sheetId="41"/>
      <sheetData sheetId="42"/>
      <sheetData sheetId="43"/>
      <sheetData sheetId="44" refreshError="1"/>
      <sheetData sheetId="45"/>
      <sheetData sheetId="46"/>
      <sheetData sheetId="47"/>
      <sheetData sheetId="48"/>
      <sheetData sheetId="49"/>
      <sheetData sheetId="50"/>
      <sheetData sheetId="51"/>
      <sheetData sheetId="52"/>
      <sheetData sheetId="53"/>
      <sheetData sheetId="54"/>
      <sheetData sheetId="55"/>
      <sheetData sheetId="5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mmary"/>
      <sheetName val="Taxes scale"/>
      <sheetName val="Reference numbers"/>
      <sheetName val="Salaries 2008 estimate"/>
      <sheetName val="Approved Salary 2008"/>
      <sheetName val="August Salary 07"/>
      <sheetName val="Inpat costs"/>
      <sheetName val="Manono Workings"/>
      <sheetName val="Salaries_2008_estimate"/>
      <sheetName val="Approved_Salary_2008"/>
      <sheetName val="August_Salary_07"/>
      <sheetName val="Inpat_costs"/>
      <sheetName val="Manono_Workings"/>
      <sheetName val="Taxes_scale"/>
      <sheetName val="Reference_numbers"/>
      <sheetName val="Salaries_2008_estimate1"/>
      <sheetName val="Approved_Salary_20081"/>
      <sheetName val="August_Salary_071"/>
      <sheetName val="Inpat_costs1"/>
      <sheetName val="Manono_Workings1"/>
      <sheetName val="Taxes_scale1"/>
      <sheetName val="Reference_numbers1"/>
      <sheetName val="Salaries_2008_estimate2"/>
      <sheetName val="Approved_Salary_20082"/>
      <sheetName val="August_Salary_072"/>
      <sheetName val="Inpat_costs2"/>
      <sheetName val="Manono_Workings2"/>
      <sheetName val="Taxes_scale2"/>
      <sheetName val="Reference_numbers2"/>
      <sheetName val="Salaries_2008_estimate3"/>
      <sheetName val="Approved_Salary_20083"/>
      <sheetName val="August_Salary_073"/>
      <sheetName val="Inpat_costs3"/>
      <sheetName val="Manono_Workings3"/>
      <sheetName val="Taxes_scale3"/>
      <sheetName val="Reference_numbers3"/>
      <sheetName val="Salaries_2008_estimate4"/>
      <sheetName val="Approved_Salary_20084"/>
      <sheetName val="August_Salary_074"/>
      <sheetName val="Inpat_costs4"/>
      <sheetName val="Manono_Workings4"/>
      <sheetName val="Taxes_scale4"/>
      <sheetName val="Reference_numbers4"/>
      <sheetName val="Salaries_2008_estimate5"/>
      <sheetName val="Approved_Salary_20085"/>
      <sheetName val="August_Salary_075"/>
      <sheetName val="Inpat_costs5"/>
      <sheetName val="Manono_Workings5"/>
      <sheetName val="Taxes_scale5"/>
      <sheetName val="Reference_numbers5"/>
      <sheetName val="Salaries_2008_estimate6"/>
      <sheetName val="Approved_Salary_20086"/>
      <sheetName val="August_Salary_076"/>
      <sheetName val="Inpat_costs6"/>
      <sheetName val="Manono_Workings6"/>
      <sheetName val="Taxes_scale6"/>
      <sheetName val="Reference_numbers6"/>
      <sheetName val="Payroll"/>
      <sheetName val="TB criteria"/>
      <sheetName val="DATA COLLECTION- SUPPLIER"/>
      <sheetName val="05 Ar &amp; St"/>
      <sheetName val="05 A-2 300kp Res. Sup St."/>
      <sheetName val="05 A-2 300kp Sup St."/>
      <sheetName val="Taxes_scale7"/>
      <sheetName val="Reference_numbers7"/>
      <sheetName val="Salaries_2008_estimate7"/>
      <sheetName val="Approved_Salary_20087"/>
      <sheetName val="August_Salary_077"/>
      <sheetName val="Inpat_costs7"/>
      <sheetName val="Manono_Workings7"/>
      <sheetName val="TB_criteria"/>
      <sheetName val="DATA_COLLECTION-_SUPPLIER"/>
      <sheetName val="05_Ar_&amp;_St"/>
      <sheetName val="05_A-2_300kp_Res__Sup_St_"/>
      <sheetName val="05_A-2_300kp_Sup_St_"/>
      <sheetName val="Taxes_scale8"/>
      <sheetName val="Reference_numbers8"/>
      <sheetName val="Salaries_2008_estimate8"/>
      <sheetName val="Approved_Salary_20088"/>
      <sheetName val="August_Salary_078"/>
      <sheetName val="Inpat_costs8"/>
      <sheetName val="Manono_Workings8"/>
      <sheetName val="TB_criteria1"/>
      <sheetName val="DATA_COLLECTION-_SUPPLIER1"/>
      <sheetName val="05_Ar_&amp;_St1"/>
      <sheetName val="05_A-2_300kp_Res__Sup_St_1"/>
      <sheetName val="05_A-2_300kp_Sup_St_1"/>
      <sheetName val="Imp_@_4-07"/>
      <sheetName val="fy02-FY07_adv-subs"/>
      <sheetName val="Specification"/>
      <sheetName val="Cover - Start here"/>
    </sheetNames>
    <sheetDataSet>
      <sheetData sheetId="0"/>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mmary"/>
      <sheetName val="Child Survival "/>
      <sheetName val="DGG Cyangugu"/>
      <sheetName val="DGG Kibungo"/>
      <sheetName val="HIV HEALTH"/>
      <sheetName val="Operating Costs"/>
      <sheetName val="Sexual Gender Violence"/>
      <sheetName val="Unity and Reconciliation"/>
      <sheetName val="Vulnerable Chidrens Program"/>
      <sheetName val="Template"/>
      <sheetName val="Child_Survival_"/>
      <sheetName val="DGG_Cyangugu"/>
      <sheetName val="DGG_Kibungo"/>
      <sheetName val="HIV_HEALTH"/>
      <sheetName val="Operating_Costs"/>
      <sheetName val="Sexual_Gender_Violence"/>
      <sheetName val="Unity_and_Reconciliation"/>
      <sheetName val="Vulnerable_Chidrens_Program"/>
      <sheetName val="Child_Survival_1"/>
      <sheetName val="DGG_Cyangugu1"/>
      <sheetName val="DGG_Kibungo1"/>
      <sheetName val="HIV_HEALTH1"/>
      <sheetName val="Operating_Costs1"/>
      <sheetName val="Sexual_Gender_Violence1"/>
      <sheetName val="Unity_and_Reconciliation1"/>
      <sheetName val="Vulnerable_Chidrens_Program1"/>
      <sheetName val="Child_Survival_2"/>
      <sheetName val="DGG_Cyangugu2"/>
      <sheetName val="DGG_Kibungo2"/>
      <sheetName val="HIV_HEALTH2"/>
      <sheetName val="Operating_Costs2"/>
      <sheetName val="Sexual_Gender_Violence2"/>
      <sheetName val="Unity_and_Reconciliation2"/>
      <sheetName val="Vulnerable_Chidrens_Program2"/>
      <sheetName val="Child_Survival_3"/>
      <sheetName val="DGG_Cyangugu3"/>
      <sheetName val="DGG_Kibungo3"/>
      <sheetName val="HIV_HEALTH3"/>
      <sheetName val="Operating_Costs3"/>
      <sheetName val="Sexual_Gender_Violence3"/>
      <sheetName val="Unity_and_Reconciliation3"/>
      <sheetName val="Vulnerable_Chidrens_Program3"/>
      <sheetName val="Budget__by_Objective"/>
      <sheetName val="quarters"/>
      <sheetName val="Sheet1"/>
      <sheetName val="Sheet9"/>
      <sheetName val="Share cost allocation sheet"/>
      <sheetName val="Titlelis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RC-GOAL details"/>
      <sheetName val="DFID Summary"/>
      <sheetName val="DFID detailed"/>
      <sheetName val="Template"/>
      <sheetName val="IRC-GOAL_details"/>
      <sheetName val="DFID_Summary"/>
      <sheetName val="DFID_detailed"/>
      <sheetName val="IRC-GOAL_details1"/>
      <sheetName val="DFID_Summary1"/>
      <sheetName val="DFID_detailed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HIV Performance Framework"/>
      <sheetName val="SDAs_impact_datasources"/>
      <sheetName val="HIV_Performance_Framework"/>
      <sheetName val="Sheet1"/>
      <sheetName val="Shared costs table"/>
      <sheetName val="HIV_Performance_Framework1"/>
      <sheetName val="Shared_costs_table"/>
      <sheetName val="HIV_Performance_Framework2"/>
      <sheetName val="Shared_costs_table1"/>
      <sheetName val="HIV_Performance_Framework3"/>
      <sheetName val="Shared_costs_table2"/>
      <sheetName val="HIV_Performance_Framework4"/>
      <sheetName val="Shared_costs_table3"/>
      <sheetName val="HIV_Performance_Framework5"/>
      <sheetName val="Shared_costs_table4"/>
      <sheetName val="HIV_Performance_Framework6"/>
      <sheetName val="Shared_costs_table5"/>
      <sheetName val="IRC Budget with Partners"/>
      <sheetName val="Codes"/>
      <sheetName val="HIV_Performance_Framework7"/>
      <sheetName val="Shared_costs_table6"/>
      <sheetName val="IRC_Budget_with_Partners"/>
      <sheetName val="COMMITMENT_TO_BVA1"/>
      <sheetName val="ALL_ACTUALS1"/>
      <sheetName val="NEW basic salary"/>
      <sheetName val="NEW_basic_salary"/>
      <sheetName val="HIV_Performance_Framework8"/>
      <sheetName val="Shared_costs_table7"/>
      <sheetName val="IRC_Budget_with_Partners1"/>
      <sheetName val="NEW_basic_salary1"/>
      <sheetName val="Dashboard detailed"/>
      <sheetName val="HIV_Performance_Framework10"/>
      <sheetName val="Shared_costs_table9"/>
      <sheetName val="IRC_Budget_with_Partners3"/>
      <sheetName val="NEW_basic_salary3"/>
      <sheetName val="HIV_Performance_Framework9"/>
      <sheetName val="Shared_costs_table8"/>
      <sheetName val="IRC_Budget_with_Partners2"/>
      <sheetName val="NEW_basic_salary2"/>
      <sheetName val="HIV_Performance_Framework11"/>
      <sheetName val="Shared_costs_table10"/>
      <sheetName val="IRC_Budget_with_Partners4"/>
      <sheetName val="NEW_basic_salary4"/>
      <sheetName val="HIV_Performance_Framework12"/>
      <sheetName val="Shared_costs_table11"/>
      <sheetName val="IRC_Budget_with_Partners5"/>
      <sheetName val="NEW_basic_salary5"/>
      <sheetName val="Sheet2"/>
      <sheetName val="Detail Pact"/>
      <sheetName val="Summary Pact"/>
      <sheetName val="Paramétrages"/>
      <sheetName val="HIV_Performance_Framework13"/>
      <sheetName val="Shared_costs_table12"/>
      <sheetName val="IRC_Budget_with_Partners6"/>
      <sheetName val="NEW_basic_salary6"/>
      <sheetName val="Dashboard_detailed"/>
      <sheetName val="Detail_Pact"/>
      <sheetName val="Summary_Pact"/>
      <sheetName val="TB Criteria"/>
      <sheetName val="Paramètres"/>
    </sheetNames>
    <sheetDataSet>
      <sheetData sheetId="0"/>
      <sheetData sheetId="1"/>
      <sheetData sheetId="2"/>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refreshError="1"/>
      <sheetData sheetId="6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
      <sheetName val="Options"/>
      <sheetName val="Specifications"/>
      <sheetName val="SUMMARY"/>
      <sheetName val="BY HUB SUMMARY"/>
      <sheetName val="ALL OFFICES"/>
      <sheetName val="BLANK OFFICE"/>
      <sheetName val="NES"/>
      <sheetName val="NS"/>
      <sheetName val="Reg-Amman"/>
      <sheetName val="SCS"/>
      <sheetName val="Trans.Detail-CONS_MC"/>
      <sheetName val="OFFICE-DA Check"/>
      <sheetName val="FX Rates"/>
      <sheetName val="Version Control Log"/>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22"/>
      <sheetName val="Sheet23"/>
      <sheetName val="Sheet24"/>
      <sheetName val="Sheet25"/>
      <sheetName val="Sheet26"/>
      <sheetName val="Sheet27"/>
      <sheetName val="Sheet28"/>
      <sheetName val="Sheet29"/>
      <sheetName val="Sheet30"/>
      <sheetName val="Sheet31"/>
      <sheetName val="Sheet32"/>
      <sheetName val="Sheet3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ANK"/>
      <sheetName val="Cash Count"/>
      <sheetName val="GUIDANCE"/>
      <sheetName val="TB_Criteria"/>
      <sheetName val="Cash_Count"/>
      <sheetName val="TB_Criteria1"/>
      <sheetName val="Cash_Count1"/>
      <sheetName val="TB_Criteria2"/>
      <sheetName val="Cash_Count2"/>
      <sheetName val="Drop-down Options"/>
      <sheetName val=" Budget "/>
      <sheetName val="TB_Criteria3"/>
      <sheetName val="Cash_Count3"/>
      <sheetName val="HI_Budget"/>
      <sheetName val="Detailed_RFA_budget_last"/>
      <sheetName val="TB_Criteria4"/>
      <sheetName val="Cash_Count4"/>
      <sheetName val="_Budget_"/>
      <sheetName val="Drop-down_Options"/>
      <sheetName val="TB_Criteria5"/>
      <sheetName val="Cash_Count5"/>
      <sheetName val="Drop-down_Options1"/>
      <sheetName val="_Budget_1"/>
      <sheetName val="TB_Criteria6"/>
      <sheetName val="TB_Criteria7"/>
      <sheetName val="Cash_Count6"/>
      <sheetName val="Drop-down_Options2"/>
      <sheetName val="_Budget_2"/>
      <sheetName val="TB_Criteria8"/>
      <sheetName val="Cash_Count7"/>
      <sheetName val="Drop-down_Options3"/>
      <sheetName val="_Budget_3"/>
      <sheetName val="TB_Criteria9"/>
      <sheetName val="Cash_Count8"/>
      <sheetName val="Drop-down_Options4"/>
      <sheetName val="_Budget_4"/>
      <sheetName val="TB_Criteria14"/>
      <sheetName val="Cash_Count13"/>
      <sheetName val="Drop-down_Options9"/>
      <sheetName val="_Budget_9"/>
      <sheetName val="TB_Criteria10"/>
      <sheetName val="Cash_Count9"/>
      <sheetName val="Drop-down_Options5"/>
      <sheetName val="_Budget_5"/>
      <sheetName val="TB_Criteria11"/>
      <sheetName val="Cash_Count10"/>
      <sheetName val="Drop-down_Options6"/>
      <sheetName val="_Budget_6"/>
      <sheetName val="TB_Criteria12"/>
      <sheetName val="Cash_Count11"/>
      <sheetName val="Drop-down_Options7"/>
      <sheetName val="_Budget_7"/>
      <sheetName val="TB_Criteria13"/>
      <sheetName val="Cash_Count12"/>
      <sheetName val="Drop-down_Options8"/>
      <sheetName val="_Budget_8"/>
      <sheetName val="TB_Criteria15"/>
      <sheetName val="Cash_Count14"/>
      <sheetName val="Drop-down_Options10"/>
      <sheetName val="_Budget_10"/>
      <sheetName val="TB_Criteria16"/>
      <sheetName val="Cash_Count15"/>
      <sheetName val="Drop-down_Options11"/>
      <sheetName val="_Budget_11"/>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22"/>
      <sheetName val="Cash Count C22"/>
      <sheetName val="C23"/>
      <sheetName val="Cashcount C23"/>
      <sheetName val="TB_Criteria"/>
      <sheetName val="Cash_Count_C22"/>
      <sheetName val="Cashcount_C23"/>
      <sheetName val="TB_Criteria1"/>
      <sheetName val="Cash_Count_C221"/>
      <sheetName val="Cashcount_C23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NTAKYA DATABASE 20.7.15"/>
      <sheetName val="grades&amp;levels"/>
      <sheetName val="Job titles"/>
      <sheetName val="Dept list"/>
      <sheetName val="Dept Division"/>
    </sheetNames>
    <sheetDataSet>
      <sheetData sheetId="0" refreshError="1"/>
      <sheetData sheetId="1" refreshError="1"/>
      <sheetData sheetId="2"/>
      <sheetData sheetId="3" refreshError="1"/>
      <sheetData sheetId="4"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sheet 1 Project budget"/>
      <sheetName val="Worksheet 2 Budget by activity"/>
      <sheetName val="Worksheet 3 Funding Sources "/>
      <sheetName val="4 Breakdown by sources"/>
      <sheetName val="1 Parameters"/>
      <sheetName val="2 Assumptions"/>
      <sheetName val="3 STAFF LIST"/>
      <sheetName val="4 SALARY SCALE"/>
      <sheetName val="5 RECAP FIN LINES"/>
      <sheetName val="6 RECAP Z1"/>
      <sheetName val="7 SALARY SCALE"/>
      <sheetName val="BFU"/>
      <sheetName val="Tabla dinámica"/>
      <sheetName val="BUDGET"/>
      <sheetName val="Info to update"/>
      <sheetName val="TCD_V1"/>
      <sheetName val="TCD_V2"/>
      <sheetName val="Worksheet_1_Project_budget"/>
      <sheetName val="Worksheet_2_Budget_by_activity"/>
      <sheetName val="Worksheet_3_Funding_Sources_"/>
      <sheetName val="4_Breakdown_by_sources"/>
      <sheetName val="GEC Cost Categories"/>
      <sheetName val="Liste 1. Présentation"/>
      <sheetName val="Liste 2. Validation"/>
      <sheetName val="Liste_1__Présentation"/>
      <sheetName val="Liste_2__Validation"/>
      <sheetName val="Sheet1"/>
      <sheetName val="Parameters"/>
      <sheetName val="MATERIELS "/>
      <sheetName val="repartition"/>
      <sheetName val="B. Local Hire and TCNs"/>
      <sheetName val="PVD BUDGET - final"/>
      <sheetName val="Worksheet_1_Project_budget1"/>
      <sheetName val="Worksheet_2_Budget_by_activity1"/>
      <sheetName val="Worksheet_3_Funding_Sources_1"/>
      <sheetName val="4_Breakdown_by_sources1"/>
      <sheetName val="1_Parameters"/>
      <sheetName val="2_Assumptions"/>
      <sheetName val="3_STAFF_LIST"/>
      <sheetName val="4_SALARY_SCALE"/>
      <sheetName val="5_RECAP_FIN_LINES"/>
      <sheetName val="6_RECAP_Z1"/>
      <sheetName val="7_SALARY_SCALE"/>
      <sheetName val="Tabla_dinámica"/>
      <sheetName val="Info_to_update"/>
      <sheetName val="GEC_Cost_Categories"/>
      <sheetName val="Liste_1__Présentation1"/>
      <sheetName val="Liste_2__Validation1"/>
      <sheetName val="MATERIELS_"/>
      <sheetName val="Paramétrage"/>
      <sheetName val="SALARY SCALE"/>
      <sheetName val="Worksheet_1_Project_budget2"/>
      <sheetName val="Worksheet_2_Budget_by_activity2"/>
      <sheetName val="Worksheet_3_Funding_Sources_2"/>
      <sheetName val="4_Breakdown_by_sources2"/>
      <sheetName val="Worksheet_1_Project_budget3"/>
      <sheetName val="Worksheet_2_Budget_by_activity3"/>
      <sheetName val="Worksheet_3_Funding_Sources_3"/>
      <sheetName val="4_Breakdown_by_sources3"/>
      <sheetName val="Worksheet_1_Project_budget4"/>
      <sheetName val="Worksheet_2_Budget_by_activity4"/>
      <sheetName val="Worksheet_3_Funding_Sources_4"/>
      <sheetName val="4_Breakdown_by_sources4"/>
      <sheetName val="Lists"/>
      <sheetName val="1_Parameters1"/>
      <sheetName val="2_Assumptions1"/>
      <sheetName val="3_STAFF_LIST1"/>
      <sheetName val="4_SALARY_SCALE1"/>
      <sheetName val="5_RECAP_FIN_LINES1"/>
      <sheetName val="6_RECAP_Z11"/>
      <sheetName val="7_SALARY_SCALE1"/>
      <sheetName val="Tabla_dinámica1"/>
      <sheetName val="TMP"/>
      <sheetName val="Projections"/>
      <sheetName val="Liste"/>
      <sheetName val="New Salary scale"/>
      <sheetName val="New_Salary_scale"/>
      <sheetName val="Worksheet_1_Project_budget5"/>
      <sheetName val="Worksheet_2_Budget_by_activity5"/>
      <sheetName val="Worksheet_3_Funding_Sources_5"/>
      <sheetName val="4_Breakdown_by_sources5"/>
      <sheetName val="SALARY_SCALE"/>
      <sheetName val="B__Local_Hire_and_TCNs"/>
      <sheetName val="Category Detail"/>
      <sheetName val="Category_Detail1"/>
      <sheetName val="Category_Detail"/>
      <sheetName val="Category_Detail2"/>
      <sheetName val="Category_Detail3"/>
      <sheetName val="interim report"/>
      <sheetName val="Rapport"/>
      <sheetName val="data summary"/>
      <sheetName val="1_Parameters2"/>
      <sheetName val="2_Assumptions2"/>
      <sheetName val="3_STAFF_LIST2"/>
      <sheetName val="4_SALARY_SCALE2"/>
      <sheetName val="5_RECAP_FIN_LINES2"/>
      <sheetName val="6_RECAP_Z12"/>
      <sheetName val="7_SALARY_SCALE2"/>
      <sheetName val="Tabla_dinámica2"/>
      <sheetName val="Info_to_update1"/>
      <sheetName val="GEC_Cost_Categories1"/>
      <sheetName val="Liste_1__Présentation2"/>
      <sheetName val="Liste_2__Validation2"/>
      <sheetName val="MATERIELS_1"/>
      <sheetName val="B__Local_Hire_and_TCNs1"/>
      <sheetName val="PVD_BUDGET_-_final"/>
      <sheetName val="New_Salary_scale1"/>
      <sheetName val="data_summary"/>
      <sheetName val="Category_Detail4"/>
      <sheetName val="interim_report"/>
      <sheetName val="Worksheet_1_Project_budget6"/>
      <sheetName val="Worksheet_2_Budget_by_activity6"/>
      <sheetName val="Worksheet_3_Funding_Sources_6"/>
      <sheetName val="4_Breakdown_by_sources6"/>
      <sheetName val="1_Parameters3"/>
      <sheetName val="2_Assumptions3"/>
      <sheetName val="3_STAFF_LIST3"/>
      <sheetName val="4_SALARY_SCALE3"/>
      <sheetName val="5_RECAP_FIN_LINES3"/>
      <sheetName val="6_RECAP_Z13"/>
      <sheetName val="7_SALARY_SCALE3"/>
      <sheetName val="Tabla_dinámica3"/>
      <sheetName val="Info_to_update2"/>
      <sheetName val="GEC_Cost_Categories2"/>
      <sheetName val="Liste_1__Présentation3"/>
      <sheetName val="Liste_2__Validation3"/>
      <sheetName val="MATERIELS_2"/>
      <sheetName val="B__Local_Hire_and_TCNs2"/>
      <sheetName val="PVD_BUDGET_-_final1"/>
      <sheetName val="SALARY_SCALE1"/>
      <sheetName val="New_Salary_scale2"/>
      <sheetName val="data_summary1"/>
      <sheetName val="Category_Detail5"/>
      <sheetName val="interim_report1"/>
      <sheetName val="Worksheet_1_Project_budget7"/>
      <sheetName val="Worksheet_2_Budget_by_activity7"/>
      <sheetName val="Worksheet_3_Funding_Sources_7"/>
      <sheetName val="4_Breakdown_by_sources7"/>
      <sheetName val="1_Parameters4"/>
      <sheetName val="2_Assumptions4"/>
      <sheetName val="3_STAFF_LIST4"/>
      <sheetName val="4_SALARY_SCALE4"/>
      <sheetName val="5_RECAP_FIN_LINES4"/>
      <sheetName val="6_RECAP_Z14"/>
      <sheetName val="7_SALARY_SCALE4"/>
      <sheetName val="Tabla_dinámica4"/>
      <sheetName val="Info_to_update3"/>
      <sheetName val="GEC_Cost_Categories3"/>
      <sheetName val="Liste_1__Présentation4"/>
      <sheetName val="Liste_2__Validation4"/>
      <sheetName val="MATERIELS_3"/>
      <sheetName val="B__Local_Hire_and_TCNs3"/>
      <sheetName val="PVD_BUDGET_-_final2"/>
      <sheetName val="SALARY_SCALE2"/>
      <sheetName val="New_Salary_scale3"/>
      <sheetName val="data_summary2"/>
      <sheetName val="Category_Detail6"/>
      <sheetName val="interim_report2"/>
      <sheetName val="Worksheet_1_Project_budget8"/>
      <sheetName val="Worksheet_2_Budget_by_activity8"/>
      <sheetName val="Worksheet_3_Funding_Sources_8"/>
      <sheetName val="4_Breakdown_by_sources8"/>
      <sheetName val="1_Parameters5"/>
      <sheetName val="2_Assumptions5"/>
      <sheetName val="3_STAFF_LIST5"/>
      <sheetName val="4_SALARY_SCALE5"/>
      <sheetName val="5_RECAP_FIN_LINES5"/>
      <sheetName val="6_RECAP_Z15"/>
      <sheetName val="7_SALARY_SCALE5"/>
      <sheetName val="Tabla_dinámica5"/>
      <sheetName val="Info_to_update4"/>
      <sheetName val="GEC_Cost_Categories4"/>
      <sheetName val="Liste_1__Présentation5"/>
      <sheetName val="Liste_2__Validation5"/>
      <sheetName val="MATERIELS_4"/>
      <sheetName val="B__Local_Hire_and_TCNs4"/>
      <sheetName val="PVD_BUDGET_-_final3"/>
      <sheetName val="SALARY_SCALE3"/>
      <sheetName val="New_Salary_scale4"/>
      <sheetName val="data_summary3"/>
      <sheetName val="Category_Detail7"/>
      <sheetName val="interim_report3"/>
      <sheetName val="Worksheet_1_Project_budget9"/>
      <sheetName val="Worksheet_2_Budget_by_activity9"/>
      <sheetName val="Worksheet_3_Funding_Sources_9"/>
      <sheetName val="4_Breakdown_by_sources9"/>
      <sheetName val="1_Parameters6"/>
      <sheetName val="2_Assumptions6"/>
      <sheetName val="3_STAFF_LIST6"/>
      <sheetName val="4_SALARY_SCALE6"/>
      <sheetName val="5_RECAP_FIN_LINES6"/>
      <sheetName val="6_RECAP_Z16"/>
      <sheetName val="7_SALARY_SCALE6"/>
      <sheetName val="Tabla_dinámica6"/>
      <sheetName val="Info_to_update5"/>
      <sheetName val="GEC_Cost_Categories5"/>
      <sheetName val="Liste_1__Présentation6"/>
      <sheetName val="Liste_2__Validation6"/>
      <sheetName val="MATERIELS_5"/>
      <sheetName val="B__Local_Hire_and_TCNs5"/>
      <sheetName val="PVD_BUDGET_-_final4"/>
      <sheetName val="SALARY_SCALE4"/>
      <sheetName val="New_Salary_scale5"/>
      <sheetName val="data_summary4"/>
      <sheetName val="Category_Detail8"/>
      <sheetName val="interim_report4"/>
      <sheetName val="Worksheet_1_Project_budget10"/>
      <sheetName val="Worksheet_2_Budget_by_activit10"/>
      <sheetName val="Worksheet_3_Funding_Sources_10"/>
      <sheetName val="4_Breakdown_by_sources10"/>
      <sheetName val="1_Parameters7"/>
      <sheetName val="2_Assumptions7"/>
      <sheetName val="3_STAFF_LIST7"/>
      <sheetName val="4_SALARY_SCALE7"/>
      <sheetName val="5_RECAP_FIN_LINES7"/>
      <sheetName val="6_RECAP_Z17"/>
      <sheetName val="7_SALARY_SCALE7"/>
      <sheetName val="Tabla_dinámica7"/>
      <sheetName val="Info_to_update6"/>
      <sheetName val="GEC_Cost_Categories6"/>
      <sheetName val="Liste_1__Présentation7"/>
      <sheetName val="Liste_2__Validation7"/>
      <sheetName val="MATERIELS_6"/>
      <sheetName val="B__Local_Hire_and_TCNs6"/>
      <sheetName val="PVD_BUDGET_-_final5"/>
      <sheetName val="SALARY_SCALE5"/>
      <sheetName val="New_Salary_scale6"/>
      <sheetName val="data_summary5"/>
      <sheetName val="Category_Detail9"/>
      <sheetName val="interim_report5"/>
      <sheetName val="ISO"/>
      <sheetName val="Tables"/>
      <sheetName val="Donor Gro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refreshError="1"/>
      <sheetData sheetId="22" refreshError="1"/>
      <sheetData sheetId="23" refreshError="1"/>
      <sheetData sheetId="24"/>
      <sheetData sheetId="25"/>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sheetData sheetId="65"/>
      <sheetData sheetId="66"/>
      <sheetData sheetId="67"/>
      <sheetData sheetId="68"/>
      <sheetData sheetId="69"/>
      <sheetData sheetId="70"/>
      <sheetData sheetId="71"/>
      <sheetData sheetId="72" refreshError="1"/>
      <sheetData sheetId="73" refreshError="1"/>
      <sheetData sheetId="74" refreshError="1"/>
      <sheetData sheetId="75" refreshError="1"/>
      <sheetData sheetId="76"/>
      <sheetData sheetId="77"/>
      <sheetData sheetId="78"/>
      <sheetData sheetId="79"/>
      <sheetData sheetId="80"/>
      <sheetData sheetId="81"/>
      <sheetData sheetId="82" refreshError="1"/>
      <sheetData sheetId="83" refreshError="1"/>
      <sheetData sheetId="84"/>
      <sheetData sheetId="85"/>
      <sheetData sheetId="86"/>
      <sheetData sheetId="87"/>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refreshError="1"/>
      <sheetData sheetId="231" refreshError="1"/>
      <sheetData sheetId="232"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teria"/>
      <sheetName val="Document Overview "/>
      <sheetName val="Payment Req Form"/>
      <sheetName val="Float Accountability"/>
      <sheetName val="Float HO Cover sheet"/>
      <sheetName val="Daily Labour Form"/>
      <sheetName val="Trainings or Staff event attend"/>
      <sheetName val="Training payments"/>
      <sheetName val="Per Diem Form"/>
      <sheetName val="Employee Refund Form"/>
      <sheetName val="Receipt_Income Form"/>
      <sheetName val="Expat Allowances Form"/>
      <sheetName val="Bank Charges or Woffs"/>
      <sheetName val="Payment for Goods Docke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4 South HRP Bank"/>
      <sheetName val="54 South HRP Bank Reco."/>
      <sheetName val="18 South RRP Cash"/>
      <sheetName val="18 Cumulative Cash count"/>
      <sheetName val="Awassa"/>
      <sheetName val="Borcha"/>
      <sheetName val="Shebedino"/>
      <sheetName val="DP RRP"/>
      <sheetName val="DG RRP"/>
      <sheetName val="Abaya"/>
      <sheetName val="TB Criteria"/>
      <sheetName val="56 HRP Dila Bank"/>
      <sheetName val="56 Dila HRP Bank Reco."/>
      <sheetName val="54_South_HRP_Bank"/>
      <sheetName val="54_South_HRP_Bank_Reco_"/>
      <sheetName val="18_South_RRP_Cash"/>
      <sheetName val="18_Cumulative_Cash_count"/>
      <sheetName val="DP_RRP"/>
      <sheetName val="DG_RRP"/>
      <sheetName val="TB_Criteria"/>
      <sheetName val="56_HRP_Dila_Bank"/>
      <sheetName val="56_Dila_HRP_Bank_Reco_"/>
      <sheetName val="54_South_HRP_Bank1"/>
      <sheetName val="54_South_HRP_Bank_Reco_1"/>
      <sheetName val="18_South_RRP_Cash1"/>
      <sheetName val="18_Cumulative_Cash_count1"/>
      <sheetName val="DP_RRP1"/>
      <sheetName val="DG_RRP1"/>
      <sheetName val="TB_Criteria1"/>
      <sheetName val="56_HRP_Dila_Bank1"/>
      <sheetName val="56_Dila_HRP_Bank_Reco_1"/>
      <sheetName val="54_South_HRP_Bank2"/>
      <sheetName val="54_South_HRP_Bank_Reco_2"/>
      <sheetName val="18_South_RRP_Cash2"/>
      <sheetName val="18_Cumulative_Cash_count2"/>
      <sheetName val="DP_RRP2"/>
      <sheetName val="DG_RRP2"/>
      <sheetName val="TB_Criteria2"/>
      <sheetName val="56_HRP_Dila_Bank2"/>
      <sheetName val="56_Dila_HRP_Bank_Reco_2"/>
      <sheetName val="Accounts"/>
      <sheetName val="QB0708"/>
      <sheetName val="15_E Hararghe Cash"/>
      <sheetName val="54_South_HRP_Bank3"/>
      <sheetName val="54_South_HRP_Bank_Reco_3"/>
      <sheetName val="18_South_RRP_Cash3"/>
      <sheetName val="18_Cumulative_Cash_count3"/>
      <sheetName val="DP_RRP3"/>
      <sheetName val="DG_RRP3"/>
      <sheetName val="TB_Criteria3"/>
      <sheetName val="56_HRP_Dila_Bank3"/>
      <sheetName val="56_Dila_HRP_Bank_Reco_3"/>
      <sheetName val="15_E_Hararghe_Cash"/>
      <sheetName val="54_South_HRP_Bank4"/>
      <sheetName val="54_South_HRP_Bank_Reco_4"/>
      <sheetName val="18_South_RRP_Cash4"/>
      <sheetName val="18_Cumulative_Cash_count4"/>
      <sheetName val="DP_RRP4"/>
      <sheetName val="DG_RRP4"/>
      <sheetName val="TB_Criteria4"/>
      <sheetName val="56_HRP_Dila_Bank4"/>
      <sheetName val="56_Dila_HRP_Bank_Reco_4"/>
      <sheetName val="15_E_Hararghe_Cash1"/>
      <sheetName val="M7 10"/>
      <sheetName val="Account code lookups- internal"/>
      <sheetName val="Rate"/>
      <sheetName val="Specification"/>
      <sheetName val="Summary"/>
      <sheetName val="D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nts"/>
      <sheetName val="B21"/>
      <sheetName val="Rec B21"/>
      <sheetName val="B20"/>
      <sheetName val="Rec B20"/>
      <sheetName val="B08"/>
      <sheetName val="Rec B08"/>
      <sheetName val="TB Criteria"/>
      <sheetName val="Rec_B21"/>
      <sheetName val="Rec_B20"/>
      <sheetName val="Rec_B08"/>
      <sheetName val="TB_Criteria"/>
      <sheetName val="Rec_B211"/>
      <sheetName val="Rec_B201"/>
      <sheetName val="Rec_B081"/>
      <sheetName val="TB_Criteri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MS KENEMA"/>
      <sheetName val="Categories &amp; Project Type"/>
      <sheetName val="SMS Freetown"/>
      <sheetName val="TB Criteria"/>
      <sheetName val="Summary &amp; Signature"/>
    </sheetNames>
    <sheetDataSet>
      <sheetData sheetId="0"/>
      <sheetData sheetId="1"/>
      <sheetData sheetId="2"/>
      <sheetData sheetId="3" refreshError="1"/>
      <sheetData sheetId="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خلاصة"/>
      <sheetName val="بنود المصروفات"/>
      <sheetName val="حركة الصناديق"/>
      <sheetName val="أسعار الصرف- الدولار"/>
      <sheetName val="أسعار الصرف - اليورو"/>
      <sheetName val="القوائم"/>
      <sheetName val="%E2%80%ABصندوق نورواك"/>
    </sheetNames>
    <sheetDataSet>
      <sheetData sheetId="0"/>
      <sheetData sheetId="1"/>
      <sheetData sheetId="2"/>
      <sheetData sheetId="3"/>
      <sheetData sheetId="4"/>
      <sheetData sheetId="5"/>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ADME"/>
      <sheetName val="Options"/>
      <sheetName val="Specifications"/>
      <sheetName val="SUMMARY"/>
      <sheetName val="ALL OFFICES"/>
      <sheetName val="BLANK OFFICE"/>
      <sheetName val="IQ01"/>
      <sheetName val="IQ02"/>
      <sheetName val="IQ10"/>
      <sheetName val="IQ13"/>
      <sheetName val="IQ24"/>
      <sheetName val="IQ25"/>
      <sheetName val="IQ26"/>
      <sheetName val="JO01"/>
      <sheetName val="JO02"/>
      <sheetName val="KS01"/>
      <sheetName val="LB01"/>
      <sheetName val="LB02"/>
      <sheetName val="LB07"/>
      <sheetName val="LB08"/>
      <sheetName val="LB09"/>
      <sheetName val="NE01"/>
      <sheetName val="SY01"/>
      <sheetName val="SY02"/>
      <sheetName val="SY03"/>
      <sheetName val="SY04"/>
      <sheetName val="SY05"/>
      <sheetName val="SY06"/>
      <sheetName val="SY07"/>
      <sheetName val="SY08"/>
      <sheetName val="SY09"/>
      <sheetName val="SY10"/>
      <sheetName val="TR01"/>
      <sheetName val="TR02"/>
      <sheetName val="TR04"/>
      <sheetName val="TR05"/>
      <sheetName val="TR07"/>
      <sheetName val="TR10"/>
      <sheetName val="US01"/>
      <sheetName val="US99"/>
      <sheetName val="Trans.Detail-CONS_MC"/>
      <sheetName val="PDX Budget Transactions"/>
      <sheetName val="LIN-DA Check"/>
      <sheetName val="FX Rates"/>
      <sheetName val="Version Control Log"/>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s>
    <sheetDataSet>
      <sheetData sheetId="0" refreshError="1"/>
      <sheetData sheetId="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heet2"/>
      <sheetName val="BOQ for BNFs"/>
      <sheetName val="Haj Nayef"/>
      <sheetName val="Sheet1"/>
      <sheetName val="power_bi"/>
      <sheetName val="info"/>
      <sheetName val="اعمال المستفيد"/>
      <sheetName val="Final_Decision"/>
      <sheetName val="AlHafryia"/>
      <sheetName val="1st"/>
      <sheetName val="Follow up"/>
      <sheetName val="2nd"/>
      <sheetName val="sign_AlHafriya"/>
      <sheetName val="sign_Qaderiyeh - Qayqun"/>
      <sheetName val="sign_Haj Nayef "/>
      <sheetName val="Hand over"/>
      <sheetName val="Master BOQ"/>
      <sheetName val="agreement"/>
      <sheetName val="Price"/>
      <sheetName val="Tracker BOQ - Batch1 (Alepp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4 SCB "/>
      <sheetName val="04 Stand UGX"/>
      <sheetName val="04SCB  REC"/>
      <sheetName val="TB Criteria"/>
      <sheetName val="04_SCB_"/>
      <sheetName val="04_Stand_UGX"/>
      <sheetName val="04SCB__REC"/>
      <sheetName val="TB_Criteria"/>
      <sheetName val="04_SCB_1"/>
      <sheetName val="04_Stand_UGX1"/>
      <sheetName val="04SCB__REC1"/>
      <sheetName val="TB_Criteria1"/>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ANK"/>
      <sheetName val="Cash"/>
      <sheetName val="Cash Count"/>
      <sheetName val="GUIDANCE"/>
      <sheetName val="TB_Criteria"/>
      <sheetName val="Cash_Count"/>
      <sheetName val="TB_Criteria1"/>
      <sheetName val="Cash_Count1"/>
      <sheetName val="TB_Criteria2"/>
      <sheetName val="Cash_Count2"/>
      <sheetName val="Fasher Cashbook Nov 07"/>
      <sheetName val="TB_Criteria3"/>
      <sheetName val="Cash_Count3"/>
      <sheetName val="Fasher_Cashbook_Nov_07"/>
      <sheetName val="TB_Criteria4"/>
      <sheetName val="Cash_Count4"/>
      <sheetName val="Fasher_Cashbook_Nov_071"/>
      <sheetName val="Summary"/>
      <sheetName val="TB_Criteria5"/>
      <sheetName val="Cash_Count5"/>
      <sheetName val="Fasher_Cashbook_Nov_072"/>
      <sheetName val="TB_Criteria6"/>
      <sheetName val="Cash_Count6"/>
      <sheetName val="Fasher_Cashbook_Nov_073"/>
      <sheetName val="Inventory - Categories"/>
      <sheetName val="TB_Criteria7"/>
      <sheetName val="Cash_Count7"/>
      <sheetName val="Fasher_Cashbook_Nov_074"/>
      <sheetName val="Inventory_-_Categories"/>
      <sheetName val="TB_Criteria8"/>
      <sheetName val="Cash_Count8"/>
      <sheetName val="Fasher_Cashbook_Nov_075"/>
      <sheetName val="Inventory_-_Categories1"/>
      <sheetName val="RATES"/>
      <sheetName val="Template"/>
      <sheetName val="TCD ABX"/>
      <sheetName val="TCD reallocation"/>
      <sheetName val="TB_Criteria13"/>
      <sheetName val="Cash_Count13"/>
      <sheetName val="Fasher_Cashbook_Nov_0710"/>
      <sheetName val="TB_Criteria9"/>
      <sheetName val="Cash_Count9"/>
      <sheetName val="Fasher_Cashbook_Nov_076"/>
      <sheetName val="TB_Criteria10"/>
      <sheetName val="Cash_Count10"/>
      <sheetName val="Fasher_Cashbook_Nov_077"/>
      <sheetName val="TB_Criteria11"/>
      <sheetName val="Cash_Count11"/>
      <sheetName val="Fasher_Cashbook_Nov_078"/>
      <sheetName val="TB_Criteria12"/>
      <sheetName val="Cash_Count12"/>
      <sheetName val="Fasher_Cashbook_Nov_079"/>
      <sheetName val="TB_Criteria14"/>
      <sheetName val="Cash_Count14"/>
      <sheetName val="Fasher_Cashbook_Nov_0711"/>
      <sheetName val="TB_Criteria15"/>
      <sheetName val="Cash_Count15"/>
      <sheetName val="Fasher_Cashbook_Nov_0712"/>
      <sheetName val="Inventory_-_Categories2"/>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refreshError="1"/>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LA Budget"/>
      <sheetName val="Staff breakdown"/>
      <sheetName val="CP Details"/>
      <sheetName val="CP Consolidated Description"/>
      <sheetName val="Technical Notes"/>
      <sheetName val="Annex - Gender Planned cost"/>
      <sheetName val="Resources to Beneficiaries"/>
      <sheetName val="Beneficiary Registration"/>
      <sheetName val="Budget Consolidation"/>
      <sheetName val="WINGS Commitment Mapping"/>
      <sheetName val="Master Dat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250"/>
      <sheetName val="do not remove"/>
      <sheetName val="number check"/>
      <sheetName val="Donor Codes"/>
      <sheetName val="Inventory - Categories"/>
      <sheetName val="do_not_remove"/>
      <sheetName val="number_check"/>
      <sheetName val="Donor_Codes"/>
      <sheetName val="Inventory_-_Categories"/>
      <sheetName val="do_not_remove1"/>
      <sheetName val="number_check1"/>
      <sheetName val="Donor_Codes1"/>
      <sheetName val="Inventory_-_Categories1"/>
      <sheetName val="do_not_remove2"/>
      <sheetName val="number_check2"/>
      <sheetName val="Donor_Codes2"/>
      <sheetName val="Inventory_-_Categories2"/>
      <sheetName val="do_not_remove3"/>
      <sheetName val="number_check3"/>
      <sheetName val="Donor_Codes3"/>
      <sheetName val="Inventory_-_Categories3"/>
      <sheetName val="do_not_remove4"/>
      <sheetName val="number_check4"/>
      <sheetName val="Donor_Codes4"/>
      <sheetName val="Inventory_-_Categories4"/>
      <sheetName val="do_not_remove5"/>
      <sheetName val="number_check5"/>
      <sheetName val="Donor_Codes5"/>
      <sheetName val="Inventory_-_Categories5"/>
      <sheetName val="do_not_remove6"/>
      <sheetName val="number_check6"/>
      <sheetName val="Donor_Codes6"/>
      <sheetName val="Inventory_-_Categories6"/>
      <sheetName val="do_not_remove7"/>
      <sheetName val="number_check7"/>
      <sheetName val="Donor_Codes7"/>
      <sheetName val="Inventory_-_Categories7"/>
      <sheetName val="Criteria-1"/>
      <sheetName val="do_not_remove8"/>
      <sheetName val="number_check8"/>
      <sheetName val="Donor_Codes8"/>
      <sheetName val="Inventory_-_Categories8"/>
      <sheetName val="do_not_remove9"/>
      <sheetName val="number_check9"/>
      <sheetName val="Donor_Codes9"/>
      <sheetName val="Inventory_-_Categories9"/>
      <sheetName val="TB Criteria"/>
      <sheetName val="Lookup"/>
      <sheetName val="Donor, Country + Category Codes"/>
      <sheetName val="Sheet1"/>
      <sheetName val="Criteria"/>
      <sheetName val="M7 10"/>
      <sheetName val="2.A.1"/>
      <sheetName val="do_not_remove10"/>
      <sheetName val="number_check10"/>
      <sheetName val="Donor_Codes10"/>
      <sheetName val="Inventory_-_Categories10"/>
      <sheetName val="do_not_remove11"/>
      <sheetName val="number_check11"/>
      <sheetName val="Donor_Codes11"/>
      <sheetName val="Inventory_-_Categories11"/>
      <sheetName val="Accounts"/>
      <sheetName val="2003"/>
      <sheetName val="2004"/>
      <sheetName val="2005"/>
      <sheetName val="2002-4thQuarter"/>
      <sheetName val="TB_Criteria"/>
      <sheetName val="Donor,_Country_+_Category_Codes"/>
      <sheetName val="M7_10"/>
      <sheetName val="end of Dec"/>
      <sheetName val="end of Jan18"/>
      <sheetName val="end Feb18"/>
      <sheetName val="end Mar18"/>
      <sheetName val="end Apr18"/>
      <sheetName val="end May18"/>
      <sheetName val="end Jun18"/>
      <sheetName val="end Jul18"/>
      <sheetName val="end Aug18"/>
      <sheetName val="end Sep18"/>
      <sheetName val="end Oct18"/>
      <sheetName val="end Nov18"/>
      <sheetName val="end Dec18"/>
      <sheetName val="end of Jan19"/>
      <sheetName val="end of Feb19"/>
      <sheetName val="end of Mar19"/>
      <sheetName val="end Apr19"/>
      <sheetName val="end May19"/>
      <sheetName val="end Jun19"/>
      <sheetName val="end Jul19"/>
      <sheetName val="end of Aug"/>
      <sheetName val="end of Sep"/>
      <sheetName val="end of Oct"/>
      <sheetName val="end of Nov"/>
      <sheetName val="end Dec19"/>
      <sheetName val="notes"/>
      <sheetName val="Inventory_-_Categories12"/>
      <sheetName val="do_not_remove12"/>
      <sheetName val="number_check12"/>
      <sheetName val="Donor_Codes12"/>
      <sheetName val="TB_Criteria1"/>
      <sheetName val="Donor,_Country_+_Category_Code1"/>
      <sheetName val="M7_101"/>
      <sheetName val="2_A_1"/>
      <sheetName val="end_of_Dec"/>
      <sheetName val="end_of_Jan18"/>
      <sheetName val="end_Feb18"/>
      <sheetName val="end_Mar18"/>
      <sheetName val="end_Apr18"/>
      <sheetName val="end_May18"/>
      <sheetName val="end_Jun18"/>
      <sheetName val="end_Jul18"/>
      <sheetName val="end_Aug18"/>
      <sheetName val="end_Sep18"/>
      <sheetName val="end_Oct18"/>
      <sheetName val="end_Nov18"/>
      <sheetName val="end_Dec18"/>
      <sheetName val="end_of_Jan19"/>
      <sheetName val="end_of_Feb19"/>
      <sheetName val="end_of_Mar19"/>
      <sheetName val="end_Apr19"/>
      <sheetName val="end_May19"/>
      <sheetName val="end_Jun19"/>
      <sheetName val="end_Jul19"/>
      <sheetName val="end_of_Aug"/>
      <sheetName val="end_of_Sep"/>
      <sheetName val="end_of_Oct"/>
      <sheetName val="end_of_Nov"/>
      <sheetName val="end_Dec19"/>
      <sheetName val="do_not_remove13"/>
      <sheetName val="number_check13"/>
      <sheetName val="Donor_Codes13"/>
      <sheetName val="Inventory_-_Categories13"/>
      <sheetName val="TB_Criteria2"/>
      <sheetName val="Donor,_Country_+_Category_Code2"/>
      <sheetName val="M7_102"/>
      <sheetName val="2_A_11"/>
      <sheetName val="end_of_Dec1"/>
      <sheetName val="end_of_Jan181"/>
      <sheetName val="end_Feb181"/>
      <sheetName val="end_Mar181"/>
      <sheetName val="end_Apr181"/>
      <sheetName val="end_May181"/>
      <sheetName val="end_Jun181"/>
      <sheetName val="end_Jul181"/>
      <sheetName val="end_Aug181"/>
      <sheetName val="end_Sep181"/>
      <sheetName val="end_Oct181"/>
      <sheetName val="end_Nov181"/>
      <sheetName val="end_Dec181"/>
      <sheetName val="end_of_Jan191"/>
      <sheetName val="end_of_Feb191"/>
      <sheetName val="end_of_Mar191"/>
      <sheetName val="end_Apr191"/>
      <sheetName val="end_May191"/>
      <sheetName val="end_Jun191"/>
      <sheetName val="end_Jul191"/>
      <sheetName val="end_of_Aug1"/>
      <sheetName val="end_of_Sep1"/>
      <sheetName val="end_of_Oct1"/>
      <sheetName val="end_of_Nov1"/>
      <sheetName val="end_Dec191"/>
      <sheetName val="Inventory_-_Categories14"/>
      <sheetName val="do_not_remove14"/>
      <sheetName val="number_check14"/>
      <sheetName val="Donor_Codes14"/>
      <sheetName val="Inventory_-_Categories15"/>
      <sheetName val="TB_Criteria3"/>
      <sheetName val="Donor,_Country_+_Category_Code3"/>
      <sheetName val="M7_103"/>
      <sheetName val="2_A_12"/>
      <sheetName val="end_of_Dec2"/>
      <sheetName val="end_of_Jan182"/>
      <sheetName val="end_Feb182"/>
      <sheetName val="end_Mar182"/>
      <sheetName val="end_Apr182"/>
      <sheetName val="end_May182"/>
      <sheetName val="end_Jun182"/>
      <sheetName val="end_Jul182"/>
      <sheetName val="end_Aug182"/>
      <sheetName val="end_Sep182"/>
      <sheetName val="end_Oct182"/>
      <sheetName val="end_Nov182"/>
      <sheetName val="end_Dec182"/>
      <sheetName val="end_of_Jan192"/>
      <sheetName val="end_of_Feb192"/>
      <sheetName val="end_of_Mar192"/>
      <sheetName val="end_Apr192"/>
      <sheetName val="end_May192"/>
      <sheetName val="end_Jun192"/>
      <sheetName val="end_Jul192"/>
      <sheetName val="end_of_Aug2"/>
      <sheetName val="end_of_Sep2"/>
      <sheetName val="end_of_Oct2"/>
      <sheetName val="end_of_Nov2"/>
      <sheetName val="end_Dec192"/>
      <sheetName val="do_not_remove15"/>
      <sheetName val="number_check15"/>
      <sheetName val="Donor_Codes15"/>
      <sheetName val="Inventory_-_Categories16"/>
      <sheetName val="TB_Criteria4"/>
      <sheetName val="Donor,_Country_+_Category_Code4"/>
      <sheetName val="M7_104"/>
      <sheetName val="2_A_13"/>
      <sheetName val="end_of_Dec3"/>
      <sheetName val="end_of_Jan183"/>
      <sheetName val="end_Feb183"/>
      <sheetName val="end_Mar183"/>
      <sheetName val="end_Apr183"/>
      <sheetName val="end_May183"/>
      <sheetName val="end_Jun183"/>
      <sheetName val="end_Jul183"/>
      <sheetName val="end_Aug183"/>
      <sheetName val="end_Sep183"/>
      <sheetName val="end_Oct183"/>
      <sheetName val="end_Nov183"/>
      <sheetName val="end_Dec183"/>
      <sheetName val="end_of_Jan193"/>
      <sheetName val="end_of_Feb193"/>
      <sheetName val="end_of_Mar193"/>
      <sheetName val="end_Apr193"/>
      <sheetName val="end_May193"/>
      <sheetName val="end_Jun193"/>
      <sheetName val="end_Jul193"/>
      <sheetName val="end_of_Aug3"/>
      <sheetName val="end_of_Sep3"/>
      <sheetName val="end_of_Oct3"/>
      <sheetName val="end_of_Nov3"/>
      <sheetName val="end_Dec193"/>
      <sheetName val="do_not_remove16"/>
      <sheetName val="number_check16"/>
      <sheetName val="Donor_Codes16"/>
      <sheetName val="Inventory_-_Categories17"/>
      <sheetName val="TB_Criteria5"/>
      <sheetName val="Donor,_Country_+_Category_Code5"/>
      <sheetName val="M7_105"/>
      <sheetName val="2_A_14"/>
      <sheetName val="end_of_Dec4"/>
      <sheetName val="end_of_Jan184"/>
      <sheetName val="end_Feb184"/>
      <sheetName val="end_Mar184"/>
      <sheetName val="end_Apr184"/>
      <sheetName val="end_May184"/>
      <sheetName val="end_Jun184"/>
      <sheetName val="end_Jul184"/>
      <sheetName val="end_Aug184"/>
      <sheetName val="end_Sep184"/>
      <sheetName val="end_Oct184"/>
      <sheetName val="end_Nov184"/>
      <sheetName val="end_Dec184"/>
      <sheetName val="end_of_Jan194"/>
      <sheetName val="end_of_Feb194"/>
      <sheetName val="end_of_Mar194"/>
      <sheetName val="end_Apr194"/>
      <sheetName val="end_May194"/>
      <sheetName val="end_Jun194"/>
      <sheetName val="end_Jul194"/>
      <sheetName val="end_of_Aug4"/>
      <sheetName val="end_of_Sep4"/>
      <sheetName val="end_of_Oct4"/>
      <sheetName val="end_of_Nov4"/>
      <sheetName val="end_Dec194"/>
      <sheetName val="do_not_remove17"/>
      <sheetName val="number_check17"/>
      <sheetName val="Donor_Codes17"/>
      <sheetName val="Inventory_-_Categories18"/>
      <sheetName val="TB_Criteria6"/>
      <sheetName val="Donor,_Country_+_Category_Code6"/>
      <sheetName val="M7_106"/>
      <sheetName val="2_A_15"/>
      <sheetName val="end_of_Dec5"/>
      <sheetName val="end_of_Jan185"/>
      <sheetName val="end_Feb185"/>
      <sheetName val="end_Mar185"/>
      <sheetName val="end_Apr185"/>
      <sheetName val="end_May185"/>
      <sheetName val="end_Jun185"/>
      <sheetName val="end_Jul185"/>
      <sheetName val="end_Aug185"/>
      <sheetName val="end_Sep185"/>
      <sheetName val="end_Oct185"/>
      <sheetName val="end_Nov185"/>
      <sheetName val="end_Dec185"/>
      <sheetName val="end_of_Jan195"/>
      <sheetName val="end_of_Feb195"/>
      <sheetName val="end_of_Mar195"/>
      <sheetName val="end_Apr195"/>
      <sheetName val="end_May195"/>
      <sheetName val="end_Jun195"/>
      <sheetName val="end_Jul195"/>
      <sheetName val="end_of_Aug5"/>
      <sheetName val="end_of_Sep5"/>
      <sheetName val="end_of_Oct5"/>
      <sheetName val="end_of_Nov5"/>
      <sheetName val="end_Dec195"/>
      <sheetName val="do_not_remove22"/>
      <sheetName val="number_check22"/>
      <sheetName val="Donor_Codes22"/>
      <sheetName val="Inventory_-_Categories23"/>
      <sheetName val="TB_Criteria11"/>
      <sheetName val="Donor,_Country_+_Category_Cod11"/>
      <sheetName val="M7_1011"/>
      <sheetName val="2_A_110"/>
      <sheetName val="end_of_Dec10"/>
      <sheetName val="end_of_Jan1810"/>
      <sheetName val="end_Feb1810"/>
      <sheetName val="end_Mar1810"/>
      <sheetName val="end_Apr1810"/>
      <sheetName val="end_May1810"/>
      <sheetName val="end_Jun1810"/>
      <sheetName val="end_Jul1810"/>
      <sheetName val="end_Aug1810"/>
      <sheetName val="end_Sep1810"/>
      <sheetName val="end_Oct1810"/>
      <sheetName val="end_Nov1810"/>
      <sheetName val="end_Dec1810"/>
      <sheetName val="end_of_Jan1910"/>
      <sheetName val="end_of_Feb1910"/>
      <sheetName val="end_of_Mar1910"/>
      <sheetName val="end_Apr1910"/>
      <sheetName val="end_May1910"/>
      <sheetName val="end_Jun1910"/>
      <sheetName val="end_Jul1910"/>
      <sheetName val="end_of_Aug10"/>
      <sheetName val="end_of_Sep10"/>
      <sheetName val="end_of_Oct10"/>
      <sheetName val="end_of_Nov10"/>
      <sheetName val="end_Dec1910"/>
      <sheetName val="do_not_remove18"/>
      <sheetName val="number_check18"/>
      <sheetName val="Donor_Codes18"/>
      <sheetName val="Inventory_-_Categories19"/>
      <sheetName val="TB_Criteria7"/>
      <sheetName val="Donor,_Country_+_Category_Code7"/>
      <sheetName val="M7_107"/>
      <sheetName val="2_A_16"/>
      <sheetName val="end_of_Dec6"/>
      <sheetName val="end_of_Jan186"/>
      <sheetName val="end_Feb186"/>
      <sheetName val="end_Mar186"/>
      <sheetName val="end_Apr186"/>
      <sheetName val="end_May186"/>
      <sheetName val="end_Jun186"/>
      <sheetName val="end_Jul186"/>
      <sheetName val="end_Aug186"/>
      <sheetName val="end_Sep186"/>
      <sheetName val="end_Oct186"/>
      <sheetName val="end_Nov186"/>
      <sheetName val="end_Dec186"/>
      <sheetName val="end_of_Jan196"/>
      <sheetName val="end_of_Feb196"/>
      <sheetName val="end_of_Mar196"/>
      <sheetName val="end_Apr196"/>
      <sheetName val="end_May196"/>
      <sheetName val="end_Jun196"/>
      <sheetName val="end_Jul196"/>
      <sheetName val="end_of_Aug6"/>
      <sheetName val="end_of_Sep6"/>
      <sheetName val="end_of_Oct6"/>
      <sheetName val="end_of_Nov6"/>
      <sheetName val="end_Dec196"/>
      <sheetName val="do_not_remove19"/>
      <sheetName val="number_check19"/>
      <sheetName val="Donor_Codes19"/>
      <sheetName val="Inventory_-_Categories20"/>
      <sheetName val="TB_Criteria8"/>
      <sheetName val="Donor,_Country_+_Category_Code8"/>
      <sheetName val="M7_108"/>
      <sheetName val="2_A_17"/>
      <sheetName val="end_of_Dec7"/>
      <sheetName val="end_of_Jan187"/>
      <sheetName val="end_Feb187"/>
      <sheetName val="end_Mar187"/>
      <sheetName val="end_Apr187"/>
      <sheetName val="end_May187"/>
      <sheetName val="end_Jun187"/>
      <sheetName val="end_Jul187"/>
      <sheetName val="end_Aug187"/>
      <sheetName val="end_Sep187"/>
      <sheetName val="end_Oct187"/>
      <sheetName val="end_Nov187"/>
      <sheetName val="end_Dec187"/>
      <sheetName val="end_of_Jan197"/>
      <sheetName val="end_of_Feb197"/>
      <sheetName val="end_of_Mar197"/>
      <sheetName val="end_Apr197"/>
      <sheetName val="end_May197"/>
      <sheetName val="end_Jun197"/>
      <sheetName val="end_Jul197"/>
      <sheetName val="end_of_Aug7"/>
      <sheetName val="end_of_Sep7"/>
      <sheetName val="end_of_Oct7"/>
      <sheetName val="end_of_Nov7"/>
      <sheetName val="end_Dec197"/>
      <sheetName val="do_not_remove20"/>
      <sheetName val="number_check20"/>
      <sheetName val="Donor_Codes20"/>
      <sheetName val="Inventory_-_Categories21"/>
      <sheetName val="TB_Criteria9"/>
      <sheetName val="Donor,_Country_+_Category_Code9"/>
      <sheetName val="M7_109"/>
      <sheetName val="2_A_18"/>
      <sheetName val="end_of_Dec8"/>
      <sheetName val="end_of_Jan188"/>
      <sheetName val="end_Feb188"/>
      <sheetName val="end_Mar188"/>
      <sheetName val="end_Apr188"/>
      <sheetName val="end_May188"/>
      <sheetName val="end_Jun188"/>
      <sheetName val="end_Jul188"/>
      <sheetName val="end_Aug188"/>
      <sheetName val="end_Sep188"/>
      <sheetName val="end_Oct188"/>
      <sheetName val="end_Nov188"/>
      <sheetName val="end_Dec188"/>
      <sheetName val="end_of_Jan198"/>
      <sheetName val="end_of_Feb198"/>
      <sheetName val="end_of_Mar198"/>
      <sheetName val="end_Apr198"/>
      <sheetName val="end_May198"/>
      <sheetName val="end_Jun198"/>
      <sheetName val="end_Jul198"/>
      <sheetName val="end_of_Aug8"/>
      <sheetName val="end_of_Sep8"/>
      <sheetName val="end_of_Oct8"/>
      <sheetName val="end_of_Nov8"/>
      <sheetName val="end_Dec198"/>
      <sheetName val="do_not_remove21"/>
      <sheetName val="number_check21"/>
      <sheetName val="Donor_Codes21"/>
      <sheetName val="Inventory_-_Categories22"/>
      <sheetName val="TB_Criteria10"/>
      <sheetName val="Donor,_Country_+_Category_Cod10"/>
      <sheetName val="M7_1010"/>
      <sheetName val="2_A_19"/>
      <sheetName val="end_of_Dec9"/>
      <sheetName val="end_of_Jan189"/>
      <sheetName val="end_Feb189"/>
      <sheetName val="end_Mar189"/>
      <sheetName val="end_Apr189"/>
      <sheetName val="end_May189"/>
      <sheetName val="end_Jun189"/>
      <sheetName val="end_Jul189"/>
      <sheetName val="end_Aug189"/>
      <sheetName val="end_Sep189"/>
      <sheetName val="end_Oct189"/>
      <sheetName val="end_Nov189"/>
      <sheetName val="end_Dec189"/>
      <sheetName val="end_of_Jan199"/>
      <sheetName val="end_of_Feb199"/>
      <sheetName val="end_of_Mar199"/>
      <sheetName val="end_Apr199"/>
      <sheetName val="end_May199"/>
      <sheetName val="end_Jun199"/>
      <sheetName val="end_Jul199"/>
      <sheetName val="end_of_Aug9"/>
      <sheetName val="end_of_Sep9"/>
      <sheetName val="end_of_Oct9"/>
      <sheetName val="end_of_Nov9"/>
      <sheetName val="end_Dec199"/>
      <sheetName val="do_not_remove23"/>
      <sheetName val="number_check23"/>
      <sheetName val="Donor_Codes23"/>
      <sheetName val="Inventory_-_Categories24"/>
      <sheetName val="TB_Criteria12"/>
      <sheetName val="Donor,_Country_+_Category_Cod12"/>
      <sheetName val="M7_1012"/>
      <sheetName val="2_A_111"/>
      <sheetName val="end_of_Dec11"/>
      <sheetName val="end_of_Jan1811"/>
      <sheetName val="end_Feb1811"/>
      <sheetName val="end_Mar1811"/>
      <sheetName val="end_Apr1811"/>
      <sheetName val="end_May1811"/>
      <sheetName val="end_Jun1811"/>
      <sheetName val="end_Jul1811"/>
      <sheetName val="end_Aug1811"/>
      <sheetName val="end_Sep1811"/>
      <sheetName val="end_Oct1811"/>
      <sheetName val="end_Nov1811"/>
      <sheetName val="end_Dec1811"/>
      <sheetName val="end_of_Jan1911"/>
      <sheetName val="end_of_Feb1911"/>
      <sheetName val="end_of_Mar1911"/>
      <sheetName val="end_Apr1911"/>
      <sheetName val="end_May1911"/>
      <sheetName val="end_Jun1911"/>
      <sheetName val="end_Jul1911"/>
      <sheetName val="end_of_Aug11"/>
      <sheetName val="end_of_Sep11"/>
      <sheetName val="end_of_Oct11"/>
      <sheetName val="end_of_Nov11"/>
      <sheetName val="end_Dec1911"/>
      <sheetName val="do_not_remove24"/>
      <sheetName val="number_check24"/>
      <sheetName val="Donor_Codes24"/>
      <sheetName val="Inventory_-_Categories25"/>
      <sheetName val="TB_Criteria13"/>
      <sheetName val="Donor,_Country_+_Category_Cod13"/>
      <sheetName val="M7_1013"/>
      <sheetName val="2_A_112"/>
      <sheetName val="end_of_Dec12"/>
      <sheetName val="end_of_Jan1812"/>
      <sheetName val="end_Feb1812"/>
      <sheetName val="end_Mar1812"/>
      <sheetName val="end_Apr1812"/>
      <sheetName val="end_May1812"/>
      <sheetName val="end_Jun1812"/>
      <sheetName val="end_Jul1812"/>
      <sheetName val="end_Aug1812"/>
      <sheetName val="end_Sep1812"/>
      <sheetName val="end_Oct1812"/>
      <sheetName val="end_Nov1812"/>
      <sheetName val="end_Dec1812"/>
      <sheetName val="end_of_Jan1912"/>
      <sheetName val="end_of_Feb1912"/>
      <sheetName val="end_of_Mar1912"/>
      <sheetName val="end_Apr1912"/>
      <sheetName val="end_May1912"/>
      <sheetName val="end_Jun1912"/>
      <sheetName val="end_Jul1912"/>
      <sheetName val="end_of_Aug12"/>
      <sheetName val="end_of_Sep12"/>
      <sheetName val="end_of_Oct12"/>
      <sheetName val="end_of_Nov12"/>
      <sheetName val="end_Dec1912"/>
      <sheetName val="Activity Codes"/>
      <sheetName val="Income"/>
      <sheetName val="PARAMETER"/>
      <sheetName val="do_not_remove25"/>
      <sheetName val="number_check25"/>
      <sheetName val="Donor_Codes25"/>
      <sheetName val="Inventory_-_Categories26"/>
      <sheetName val="TB_Criteria14"/>
      <sheetName val="Donor,_Country_+_Category_Cod14"/>
      <sheetName val="M7_1014"/>
      <sheetName val="2_A_113"/>
      <sheetName val="end_of_Dec13"/>
      <sheetName val="end_of_Jan1813"/>
      <sheetName val="end_Feb1813"/>
      <sheetName val="end_Mar1813"/>
      <sheetName val="end_Apr1813"/>
      <sheetName val="end_May1813"/>
      <sheetName val="end_Jun1813"/>
      <sheetName val="end_Jul1813"/>
      <sheetName val="end_Aug1813"/>
      <sheetName val="end_Sep1813"/>
      <sheetName val="end_Oct1813"/>
      <sheetName val="end_Nov1813"/>
      <sheetName val="end_Dec1813"/>
      <sheetName val="end_of_Jan1913"/>
      <sheetName val="end_of_Feb1913"/>
      <sheetName val="end_of_Mar1913"/>
      <sheetName val="end_Apr1913"/>
      <sheetName val="end_May1913"/>
      <sheetName val="end_Jun1913"/>
      <sheetName val="end_Jul1913"/>
      <sheetName val="end_of_Aug13"/>
      <sheetName val="end_of_Sep13"/>
      <sheetName val="end_of_Oct13"/>
      <sheetName val="end_of_Nov13"/>
      <sheetName val="end_Dec1913"/>
      <sheetName val="Activities"/>
      <sheetName val="Geography"/>
      <sheetName val="Workplan"/>
    </sheetNames>
    <sheetDataSet>
      <sheetData sheetId="0"/>
      <sheetData sheetId="1"/>
      <sheetData sheetId="2"/>
      <sheetData sheetId="3"/>
      <sheetData sheetId="4" refreshError="1"/>
      <sheetData sheetId="5"/>
      <sheetData sheetId="6"/>
      <sheetData sheetId="7"/>
      <sheetData sheetId="8" refreshError="1"/>
      <sheetData sheetId="9"/>
      <sheetData sheetId="10"/>
      <sheetData sheetId="11"/>
      <sheetData sheetId="12"/>
      <sheetData sheetId="13"/>
      <sheetData sheetId="14"/>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refreshError="1"/>
      <sheetData sheetId="562" refreshError="1"/>
      <sheetData sheetId="56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 Approval Sheet"/>
      <sheetName val="Range Page"/>
      <sheetName val="Core Budget"/>
      <sheetName val="Country Budget x 6"/>
      <sheetName val="Donor Summary Budget"/>
      <sheetName val="Donor Crosswalk"/>
      <sheetName val="OH Calculation"/>
      <sheetName val="Match Requirement"/>
      <sheetName val="Advance Payment Calculator"/>
      <sheetName val="Internal Budget Analysis"/>
      <sheetName val="Sheet1"/>
      <sheetName val="Sheet2"/>
      <sheetName val="Sheet3"/>
      <sheetName val="3385LB"/>
      <sheetName val="IRC SUMMARY"/>
      <sheetName val="Proposal_Approval_Sheet"/>
      <sheetName val="Range_Page"/>
      <sheetName val="Core_Budget"/>
      <sheetName val="Country_Budget_x_6"/>
      <sheetName val="Donor_Summary_Budget"/>
      <sheetName val="Donor_Crosswalk"/>
      <sheetName val="OH_Calculation"/>
      <sheetName val="Match_Requirement"/>
      <sheetName val="Advance_Payment_Calculator"/>
      <sheetName val="Internal_Budget_Analysis"/>
      <sheetName val="IRC_SUMMARY"/>
      <sheetName val="AdminNames"/>
      <sheetName val="Signature_sheet"/>
      <sheetName val="Baseline_Calc"/>
      <sheetName val="DropDown"/>
      <sheetName val="Summary_Pact"/>
      <sheetName val="Definitions"/>
      <sheetName val="Backend_serv"/>
      <sheetName val="Detail_Pact"/>
      <sheetName val="Backend_drugs"/>
      <sheetName val="COMMITMENT_TO_BVA"/>
      <sheetName val="ALL_ACTUALS"/>
      <sheetName val="ex-rate"/>
      <sheetName val="Refs"/>
      <sheetName val="Budget__by_Objective"/>
      <sheetName val="Back_end"/>
      <sheetName val="Facilities"/>
      <sheetName val="lists"/>
      <sheetName val="Share_cost_allocation_sheet"/>
      <sheetName val="Summary"/>
      <sheetName val="Dashboard_detailed"/>
      <sheetName val="SDAs_impact_datasources"/>
      <sheetName val="Proposal_Approval_Sheet1"/>
      <sheetName val="Range_Page1"/>
      <sheetName val="Core_Budget1"/>
      <sheetName val="Country_Budget_x_61"/>
      <sheetName val="Donor_Summary_Budget1"/>
      <sheetName val="Donor_Crosswalk1"/>
      <sheetName val="OH_Calculation1"/>
      <sheetName val="Match_Requirement1"/>
      <sheetName val="Advance_Payment_Calculator1"/>
      <sheetName val="Internal_Budget_Analysis1"/>
      <sheetName val="IRC_SUMMARY1"/>
      <sheetName val="Proposal_Approval_Sheet2"/>
      <sheetName val="Range_Page2"/>
      <sheetName val="Core_Budget2"/>
      <sheetName val="Country_Budget_x_62"/>
      <sheetName val="Donor_Summary_Budget2"/>
      <sheetName val="Donor_Crosswalk2"/>
      <sheetName val="OH_Calculation2"/>
      <sheetName val="Match_Requirement2"/>
      <sheetName val="Advance_Payment_Calculator2"/>
      <sheetName val="Internal_Budget_Analysis2"/>
      <sheetName val="IRC_SUMMARY2"/>
      <sheetName val="Proposal_Approval_Sheet3"/>
      <sheetName val="Range_Page3"/>
      <sheetName val="Core_Budget3"/>
      <sheetName val="Country_Budget_x_63"/>
      <sheetName val="Donor_Summary_Budget3"/>
      <sheetName val="Donor_Crosswalk3"/>
      <sheetName val="OH_Calculation3"/>
      <sheetName val="Match_Requirement3"/>
      <sheetName val="Advance_Payment_Calculator3"/>
      <sheetName val="Internal_Budget_Analysis3"/>
      <sheetName val="IRC_SUMMARY3"/>
      <sheetName val="Proposal_Approval_Sheet4"/>
      <sheetName val="Range_Page4"/>
      <sheetName val="Core_Budget4"/>
      <sheetName val="Country_Budget_x_64"/>
      <sheetName val="Donor_Summary_Budget4"/>
      <sheetName val="Donor_Crosswalk4"/>
      <sheetName val="OH_Calculation4"/>
      <sheetName val="Match_Requirement4"/>
      <sheetName val="Advance_Payment_Calculator4"/>
      <sheetName val="Internal_Budget_Analysis4"/>
      <sheetName val="IRC_SUMMARY4"/>
      <sheetName val="Proposal_Approval_Sheet5"/>
      <sheetName val="Range_Page5"/>
      <sheetName val="Core_Budget5"/>
      <sheetName val="Country_Budget_x_65"/>
      <sheetName val="Donor_Summary_Budget5"/>
      <sheetName val="Donor_Crosswalk5"/>
      <sheetName val="OH_Calculation5"/>
      <sheetName val="Match_Requirement5"/>
      <sheetName val="Advance_Payment_Calculator5"/>
      <sheetName val="Internal_Budget_Analysis5"/>
      <sheetName val="IRC_SUMMARY5"/>
      <sheetName val="Parameters"/>
      <sheetName val="Backend serv"/>
      <sheetName val="RATES"/>
      <sheetName val="TB Criteria"/>
      <sheetName val="Detail-1"/>
      <sheetName val="Proposal_Approval_Sheet6"/>
      <sheetName val="Range_Page6"/>
      <sheetName val="Core_Budget6"/>
      <sheetName val="Country_Budget_x_66"/>
      <sheetName val="Donor_Summary_Budget6"/>
      <sheetName val="Donor_Crosswalk6"/>
      <sheetName val="OH_Calculation6"/>
      <sheetName val="Match_Requirement6"/>
      <sheetName val="Advance_Payment_Calculator6"/>
      <sheetName val="Internal_Budget_Analysis6"/>
      <sheetName val="IRC_SUMMARY6"/>
      <sheetName val="Backend_serv1"/>
      <sheetName val="DFID Budget"/>
      <sheetName val="FORMS"/>
      <sheetName val="Back end"/>
      <sheetName val="ipa"/>
      <sheetName val="Proposal_Approval_Sheet7"/>
      <sheetName val="Range_Page7"/>
      <sheetName val="Core_Budget7"/>
      <sheetName val="Country_Budget_x_67"/>
      <sheetName val="Donor_Summary_Budget7"/>
      <sheetName val="Donor_Crosswalk7"/>
      <sheetName val="OH_Calculation7"/>
      <sheetName val="Match_Requirement7"/>
      <sheetName val="Advance_Payment_Calculator7"/>
      <sheetName val="Internal_Budget_Analysis7"/>
      <sheetName val="IRC_SUMMARY7"/>
      <sheetName val="Backend_serv2"/>
      <sheetName val="Proposal_Approval_Sheet9"/>
      <sheetName val="Range_Page9"/>
      <sheetName val="Core_Budget9"/>
      <sheetName val="Country_Budget_x_69"/>
      <sheetName val="Donor_Summary_Budget9"/>
      <sheetName val="Donor_Crosswalk9"/>
      <sheetName val="OH_Calculation9"/>
      <sheetName val="Match_Requirement9"/>
      <sheetName val="Advance_Payment_Calculator9"/>
      <sheetName val="Internal_Budget_Analysis9"/>
      <sheetName val="IRC_SUMMARY9"/>
      <sheetName val="Backend_serv4"/>
      <sheetName val="TB_Criteria1"/>
      <sheetName val="Proposal_Approval_Sheet8"/>
      <sheetName val="Range_Page8"/>
      <sheetName val="Core_Budget8"/>
      <sheetName val="Country_Budget_x_68"/>
      <sheetName val="Donor_Summary_Budget8"/>
      <sheetName val="Donor_Crosswalk8"/>
      <sheetName val="OH_Calculation8"/>
      <sheetName val="Match_Requirement8"/>
      <sheetName val="Advance_Payment_Calculator8"/>
      <sheetName val="Internal_Budget_Analysis8"/>
      <sheetName val="IRC_SUMMARY8"/>
      <sheetName val="Backend_serv3"/>
      <sheetName val="TB_Criteria"/>
      <sheetName val="Proposal_Approval_Sheet10"/>
      <sheetName val="Range_Page10"/>
      <sheetName val="Core_Budget10"/>
      <sheetName val="Country_Budget_x_610"/>
      <sheetName val="Donor_Summary_Budget10"/>
      <sheetName val="Donor_Crosswalk10"/>
      <sheetName val="OH_Calculation10"/>
      <sheetName val="Match_Requirement10"/>
      <sheetName val="Advance_Payment_Calculator10"/>
      <sheetName val="Internal_Budget_Analysis10"/>
      <sheetName val="IRC_SUMMARY10"/>
      <sheetName val="Backend_serv5"/>
      <sheetName val="Proposal_Approval_Sheet11"/>
      <sheetName val="Range_Page11"/>
      <sheetName val="Core_Budget11"/>
      <sheetName val="Country_Budget_x_611"/>
      <sheetName val="Donor_Summary_Budget11"/>
      <sheetName val="Donor_Crosswalk11"/>
      <sheetName val="OH_Calculation11"/>
      <sheetName val="Match_Requirement11"/>
      <sheetName val="Advance_Payment_Calculator11"/>
      <sheetName val="Internal_Budget_Analysis11"/>
      <sheetName val="IRC_SUMMARY11"/>
      <sheetName val="Backend_serv6"/>
      <sheetName val="TB_Criteria2"/>
      <sheetName val="Back_end1"/>
      <sheetName val="DFID_Budget"/>
      <sheetName val="BANK USDapril 09"/>
      <sheetName val="Range_Page12"/>
      <sheetName val="Country_Budget_x_612"/>
      <sheetName val="Proposal_Approval_Sheet12"/>
      <sheetName val="Core_Budget12"/>
      <sheetName val="Donor_Summary_Budget12"/>
      <sheetName val="Donor_Crosswalk12"/>
      <sheetName val="OH_Calculation12"/>
      <sheetName val="Match_Requirement12"/>
      <sheetName val="Advance_Payment_Calculator12"/>
      <sheetName val="Internal_Budget_Analysis12"/>
      <sheetName val="IRC_SUMMARY12"/>
      <sheetName val="Backend_serv7"/>
      <sheetName val="TB_Criteria3"/>
      <sheetName val="SUDBASE"/>
      <sheetName val="DFID_Budget1"/>
      <sheetName val="Back_end2"/>
      <sheetName val="Subcontract"/>
      <sheetName val="masterdata"/>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refreshError="1"/>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refreshError="1"/>
      <sheetData sheetId="203"/>
      <sheetData sheetId="204"/>
      <sheetData sheetId="205" refreshError="1"/>
      <sheetData sheetId="20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lanning Matrix OCTOBER 2015"/>
      <sheetName val="4Ws AUGUST 2015"/>
      <sheetName val="Admin"/>
      <sheetName val="dropdowns"/>
      <sheetName val="Inventory - Categories"/>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alaries 2008 estimate"/>
      <sheetName val="Approved Salary 2008"/>
      <sheetName val="August Salary 07"/>
      <sheetName val="Inpat costs"/>
      <sheetName val="Manono Workings"/>
      <sheetName val="Taxes scale"/>
      <sheetName val="Reference numbers"/>
      <sheetName val="Salaries_2008_estimate"/>
      <sheetName val="Approved_Salary_2008"/>
      <sheetName val="August_Salary_07"/>
      <sheetName val="Inpat_costs"/>
      <sheetName val="Manono_Workings"/>
      <sheetName val="Taxes_scale"/>
      <sheetName val="Reference_numbers"/>
      <sheetName val="Salaries_2008_estimate1"/>
      <sheetName val="Approved_Salary_20081"/>
      <sheetName val="August_Salary_071"/>
      <sheetName val="Inpat_costs1"/>
      <sheetName val="Manono_Workings1"/>
      <sheetName val="Taxes_scale1"/>
      <sheetName val="Reference_numbers1"/>
      <sheetName val="Salaries_2008_estimate2"/>
      <sheetName val="Approved_Salary_20082"/>
      <sheetName val="August_Salary_072"/>
      <sheetName val="Inpat_costs2"/>
      <sheetName val="Manono_Workings2"/>
      <sheetName val="Taxes_scale2"/>
      <sheetName val="Reference_numbers2"/>
      <sheetName val="Salaries_2008_estimate3"/>
      <sheetName val="Approved_Salary_20083"/>
      <sheetName val="August_Salary_073"/>
      <sheetName val="Inpat_costs3"/>
      <sheetName val="Manono_Workings3"/>
      <sheetName val="Taxes_scale3"/>
      <sheetName val="Reference_numbers3"/>
      <sheetName val="Salaries_2008_estimate4"/>
      <sheetName val="Approved_Salary_20084"/>
      <sheetName val="August_Salary_074"/>
      <sheetName val="Inpat_costs4"/>
      <sheetName val="Manono_Workings4"/>
      <sheetName val="Taxes_scale4"/>
      <sheetName val="Reference_numbers4"/>
      <sheetName val="Salaries_2008_estimate5"/>
      <sheetName val="Approved_Salary_20085"/>
      <sheetName val="August_Salary_075"/>
      <sheetName val="Inpat_costs5"/>
      <sheetName val="Manono_Workings5"/>
      <sheetName val="Taxes_scale5"/>
      <sheetName val="Reference_numbers5"/>
      <sheetName val="Salaries_2008_estimate6"/>
      <sheetName val="Approved_Salary_20086"/>
      <sheetName val="August_Salary_076"/>
      <sheetName val="Inpat_costs6"/>
      <sheetName val="Manono_Workings6"/>
      <sheetName val="Taxes_scale6"/>
      <sheetName val="Reference_numbers6"/>
      <sheetName val="Payroll"/>
      <sheetName val="TB criteria"/>
      <sheetName val="DATA COLLECTION- SUPPLIER"/>
      <sheetName val="05 Ar &amp; St"/>
      <sheetName val="05 A-2 300kp Res. Sup St."/>
      <sheetName val="05 A-2 300kp Sup St."/>
      <sheetName val="Salaries_2008_estimate7"/>
      <sheetName val="Approved_Salary_20087"/>
      <sheetName val="August_Salary_077"/>
      <sheetName val="Inpat_costs7"/>
      <sheetName val="Manono_Workings7"/>
      <sheetName val="Taxes_scale7"/>
      <sheetName val="Reference_numbers7"/>
      <sheetName val="TB_criteria"/>
      <sheetName val="DATA_COLLECTION-_SUPPLIER"/>
      <sheetName val="05_Ar_&amp;_St"/>
      <sheetName val="05_A-2_300kp_Res__Sup_St_"/>
      <sheetName val="05_A-2_300kp_Sup_St_"/>
      <sheetName val="Salaries_2008_estimate8"/>
      <sheetName val="Approved_Salary_20088"/>
      <sheetName val="August_Salary_078"/>
      <sheetName val="Inpat_costs8"/>
      <sheetName val="Manono_Workings8"/>
      <sheetName val="Taxes_scale8"/>
      <sheetName val="Reference_numbers8"/>
      <sheetName val="TB_criteria1"/>
      <sheetName val="DATA_COLLECTION-_SUPPLIER1"/>
      <sheetName val="05_Ar_&amp;_St1"/>
      <sheetName val="05_A-2_300kp_Res__Sup_St_1"/>
      <sheetName val="05_A-2_300kp_Sup_St_1"/>
      <sheetName val="Imp_@_4-07"/>
      <sheetName val="fy02-FY07_adv-subs"/>
      <sheetName val="Specification"/>
      <sheetName val="Cover - Start here"/>
      <sheetName val="Taxes_scale9"/>
      <sheetName val="Reference_numbers9"/>
      <sheetName val="Taxes_scale12"/>
      <sheetName val="Reference_numbers12"/>
      <sheetName val="Criteria"/>
      <sheetName val="Cover_-_Start_here"/>
      <sheetName val="Salaries_2008_estimate9"/>
      <sheetName val="Approved_Salary_20089"/>
      <sheetName val="August_Salary_079"/>
      <sheetName val="Inpat_costs9"/>
      <sheetName val="Manono_Workings9"/>
      <sheetName val="TB_criteria2"/>
      <sheetName val="DATA_COLLECTION-_SUPPLIER2"/>
      <sheetName val="05_Ar_&amp;_St2"/>
      <sheetName val="05_A-2_300kp_Res__Sup_St_2"/>
      <sheetName val="05_A-2_300kp_Sup_St_2"/>
      <sheetName val="Cover_-_Start_here1"/>
      <sheetName val="Salaries_2008_estimate10"/>
      <sheetName val="Approved_Salary_200810"/>
      <sheetName val="August_Salary_0710"/>
      <sheetName val="Inpat_costs10"/>
      <sheetName val="Manono_Workings10"/>
      <sheetName val="Taxes_scale10"/>
      <sheetName val="Reference_numbers10"/>
      <sheetName val="TB_criteria3"/>
      <sheetName val="DATA_COLLECTION-_SUPPLIER3"/>
      <sheetName val="05_Ar_&amp;_St3"/>
      <sheetName val="05_A-2_300kp_Res__Sup_St_3"/>
      <sheetName val="05_A-2_300kp_Sup_St_3"/>
      <sheetName val="Cover_-_Start_here2"/>
      <sheetName val="Salaries_2008_estimate11"/>
      <sheetName val="Approved_Salary_200811"/>
      <sheetName val="August_Salary_0711"/>
      <sheetName val="Inpat_costs11"/>
      <sheetName val="Manono_Workings11"/>
      <sheetName val="Taxes_scale11"/>
      <sheetName val="Reference_numbers11"/>
      <sheetName val="TB_criteria4"/>
      <sheetName val="DATA_COLLECTION-_SUPPLIER4"/>
      <sheetName val="05_Ar_&amp;_St4"/>
      <sheetName val="05_A-2_300kp_Res__Sup_St_4"/>
      <sheetName val="05_A-2_300kp_Sup_St_4"/>
      <sheetName val="Cover_-_Start_here3"/>
      <sheetName val="Salaries_2008_estimate12"/>
      <sheetName val="Approved_Salary_200812"/>
      <sheetName val="August_Salary_0712"/>
      <sheetName val="Inpat_costs12"/>
      <sheetName val="Manono_Workings12"/>
      <sheetName val="TB_criteria5"/>
      <sheetName val="DATA_COLLECTION-_SUPPLIER5"/>
      <sheetName val="05_Ar_&amp;_St5"/>
      <sheetName val="05_A-2_300kp_Res__Sup_St_5"/>
      <sheetName val="05_A-2_300kp_Sup_St_5"/>
      <sheetName val="Cover_-_Start_here4"/>
      <sheetName val="Salaries_2008_estimate13"/>
      <sheetName val="Approved_Salary_200813"/>
      <sheetName val="August_Salary_0713"/>
      <sheetName val="Inpat_costs13"/>
      <sheetName val="Manono_Workings13"/>
      <sheetName val="Taxes_scale13"/>
      <sheetName val="Reference_numbers13"/>
      <sheetName val="TB_criteria6"/>
      <sheetName val="DATA_COLLECTION-_SUPPLIER6"/>
      <sheetName val="05_Ar_&amp;_St6"/>
      <sheetName val="05_A-2_300kp_Res__Sup_St_6"/>
      <sheetName val="05_A-2_300kp_Sup_St_6"/>
      <sheetName val="Cover_-_Start_here5"/>
      <sheetName val="Salaries_2008_estimate18"/>
      <sheetName val="Approved_Salary_200818"/>
      <sheetName val="August_Salary_0718"/>
      <sheetName val="Inpat_costs18"/>
      <sheetName val="Manono_Workings18"/>
      <sheetName val="Taxes_scale18"/>
      <sheetName val="Reference_numbers18"/>
      <sheetName val="TB_criteria11"/>
      <sheetName val="DATA_COLLECTION-_SUPPLIER11"/>
      <sheetName val="05_Ar_&amp;_St11"/>
      <sheetName val="05_A-2_300kp_Res__Sup_St_11"/>
      <sheetName val="05_A-2_300kp_Sup_St_11"/>
      <sheetName val="Cover_-_Start_here10"/>
      <sheetName val="Salaries_2008_estimate14"/>
      <sheetName val="Approved_Salary_200814"/>
      <sheetName val="August_Salary_0714"/>
      <sheetName val="Inpat_costs14"/>
      <sheetName val="Manono_Workings14"/>
      <sheetName val="Taxes_scale14"/>
      <sheetName val="Reference_numbers14"/>
      <sheetName val="TB_criteria7"/>
      <sheetName val="DATA_COLLECTION-_SUPPLIER7"/>
      <sheetName val="05_Ar_&amp;_St7"/>
      <sheetName val="05_A-2_300kp_Res__Sup_St_7"/>
      <sheetName val="05_A-2_300kp_Sup_St_7"/>
      <sheetName val="Cover_-_Start_here6"/>
      <sheetName val="Salaries_2008_estimate15"/>
      <sheetName val="Approved_Salary_200815"/>
      <sheetName val="August_Salary_0715"/>
      <sheetName val="Inpat_costs15"/>
      <sheetName val="Manono_Workings15"/>
      <sheetName val="Taxes_scale15"/>
      <sheetName val="Reference_numbers15"/>
      <sheetName val="TB_criteria8"/>
      <sheetName val="DATA_COLLECTION-_SUPPLIER8"/>
      <sheetName val="05_Ar_&amp;_St8"/>
      <sheetName val="05_A-2_300kp_Res__Sup_St_8"/>
      <sheetName val="05_A-2_300kp_Sup_St_8"/>
      <sheetName val="Cover_-_Start_here7"/>
      <sheetName val="Salaries_2008_estimate16"/>
      <sheetName val="Approved_Salary_200816"/>
      <sheetName val="August_Salary_0716"/>
      <sheetName val="Inpat_costs16"/>
      <sheetName val="Manono_Workings16"/>
      <sheetName val="Taxes_scale16"/>
      <sheetName val="Reference_numbers16"/>
      <sheetName val="TB_criteria9"/>
      <sheetName val="DATA_COLLECTION-_SUPPLIER9"/>
      <sheetName val="05_Ar_&amp;_St9"/>
      <sheetName val="05_A-2_300kp_Res__Sup_St_9"/>
      <sheetName val="05_A-2_300kp_Sup_St_9"/>
      <sheetName val="Cover_-_Start_here8"/>
      <sheetName val="Salaries_2008_estimate17"/>
      <sheetName val="Approved_Salary_200817"/>
      <sheetName val="August_Salary_0717"/>
      <sheetName val="Inpat_costs17"/>
      <sheetName val="Manono_Workings17"/>
      <sheetName val="Taxes_scale17"/>
      <sheetName val="Reference_numbers17"/>
      <sheetName val="TB_criteria10"/>
      <sheetName val="DATA_COLLECTION-_SUPPLIER10"/>
      <sheetName val="05_Ar_&amp;_St10"/>
      <sheetName val="05_A-2_300kp_Res__Sup_St_10"/>
      <sheetName val="05_A-2_300kp_Sup_St_10"/>
      <sheetName val="Cover_-_Start_here9"/>
      <sheetName val="Salaries_2008_estimate19"/>
      <sheetName val="Approved_Salary_200819"/>
      <sheetName val="August_Salary_0719"/>
      <sheetName val="Inpat_costs19"/>
      <sheetName val="Manono_Workings19"/>
      <sheetName val="Taxes_scale19"/>
      <sheetName val="Reference_numbers19"/>
      <sheetName val="TB_criteria12"/>
      <sheetName val="DATA_COLLECTION-_SUPPLIER12"/>
      <sheetName val="05_Ar_&amp;_St12"/>
      <sheetName val="05_A-2_300kp_Res__Sup_St_12"/>
      <sheetName val="05_A-2_300kp_Sup_St_12"/>
      <sheetName val="Cover_-_Start_here11"/>
      <sheetName val="Salaries_2008_estimate20"/>
      <sheetName val="Approved_Salary_200820"/>
      <sheetName val="August_Salary_0720"/>
      <sheetName val="Inpat_costs20"/>
      <sheetName val="Manono_Workings20"/>
      <sheetName val="Taxes_scale20"/>
      <sheetName val="Reference_numbers20"/>
      <sheetName val="TB_criteria13"/>
      <sheetName val="DATA_COLLECTION-_SUPPLIER13"/>
      <sheetName val="05_Ar_&amp;_St13"/>
      <sheetName val="05_A-2_300kp_Res__Sup_St_13"/>
      <sheetName val="05_A-2_300kp_Sup_St_13"/>
      <sheetName val="Cover_-_Start_here12"/>
      <sheetName val="Salaries_2008_estimate21"/>
      <sheetName val="Approved_Salary_200821"/>
      <sheetName val="August_Salary_0721"/>
      <sheetName val="Inpat_costs21"/>
      <sheetName val="Manono_Workings21"/>
      <sheetName val="Taxes_scale21"/>
      <sheetName val="Reference_numbers21"/>
      <sheetName val="TB_criteria14"/>
      <sheetName val="DATA_COLLECTION-_SUPPLIER14"/>
      <sheetName val="05_Ar_&amp;_St14"/>
      <sheetName val="05_A-2_300kp_Res__Sup_St_14"/>
      <sheetName val="05_A-2_300kp_Sup_St_14"/>
      <sheetName val="Cover_-_Start_here13"/>
      <sheetName val="Salaries_2008_estimate22"/>
      <sheetName val="Approved_Salary_200822"/>
      <sheetName val="August_Salary_0722"/>
      <sheetName val="Inpat_costs22"/>
      <sheetName val="Manono_Workings22"/>
      <sheetName val="Taxes_scale22"/>
      <sheetName val="Reference_numbers22"/>
      <sheetName val="TB_criteria15"/>
      <sheetName val="DATA_COLLECTION-_SUPPLIER15"/>
      <sheetName val="05_Ar_&amp;_St15"/>
      <sheetName val="05_A-2_300kp_Res__Sup_St_15"/>
      <sheetName val="05_A-2_300kp_Sup_St_15"/>
      <sheetName val="Cover_-_Start_here14"/>
      <sheetName val="Salaries_2008_estimate23"/>
      <sheetName val="Approved_Salary_200823"/>
      <sheetName val="August_Salary_0723"/>
      <sheetName val="Inpat_costs23"/>
      <sheetName val="Manono_Workings23"/>
      <sheetName val="Taxes_scale23"/>
      <sheetName val="Reference_numbers23"/>
      <sheetName val="TB_criteria16"/>
      <sheetName val="DATA_COLLECTION-_SUPPLIER16"/>
      <sheetName val="05_Ar_&amp;_St16"/>
      <sheetName val="05_A-2_300kp_Res__Sup_St_16"/>
      <sheetName val="05_A-2_300kp_Sup_St_16"/>
      <sheetName val="Cover_-_Start_here15"/>
    </sheetNames>
    <sheetDataSet>
      <sheetData sheetId="0"/>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ge Page"/>
      <sheetName val="Detailed Budget - Year 1"/>
      <sheetName val="Detailed Budget - Year 2"/>
      <sheetName val="Detailed Budget-Year 3, 4 and 5"/>
      <sheetName val="5 Year Budget"/>
      <sheetName val="Summary"/>
      <sheetName val="IRC-Detail yr1-5"/>
      <sheetName val="SDA A"/>
      <sheetName val="Range_Page"/>
      <sheetName val="Detailed_Budget_-_Year_1"/>
      <sheetName val="Detailed_Budget_-_Year_2"/>
      <sheetName val="Detailed_Budget-Year_3,_4_and_5"/>
      <sheetName val="5_Year_Budget"/>
      <sheetName val="IRC-Detail_yr1-5"/>
      <sheetName val="SDA_A"/>
      <sheetName val="Country_Budget_x_6"/>
      <sheetName val="Backend serv"/>
      <sheetName val="Activity list"/>
      <sheetName val="Range Page Information"/>
      <sheetName val="Consolidated Budget_SR Sept4 IR"/>
      <sheetName val="DETAILED_budget"/>
      <sheetName val="_SetUP"/>
      <sheetName val="Country Budget x 6"/>
      <sheetName val="AdminNames"/>
      <sheetName val="lists"/>
      <sheetName val="Range_Page1"/>
      <sheetName val="Detailed_Budget_-_Year_11"/>
      <sheetName val="Detailed_Budget_-_Year_21"/>
      <sheetName val="Detailed_Budget-Year_3,_4_and_1"/>
      <sheetName val="5_Year_Budget1"/>
      <sheetName val="IRC-Detail_yr1-51"/>
      <sheetName val="SDA_A1"/>
      <sheetName val="SF 1411"/>
      <sheetName val="Range_Page2"/>
      <sheetName val="Detailed_Budget_-_Year_12"/>
      <sheetName val="Detailed_Budget_-_Year_22"/>
      <sheetName val="Detailed_Budget-Year_3,_4_and_2"/>
      <sheetName val="5_Year_Budget2"/>
      <sheetName val="IRC-Detail_yr1-52"/>
      <sheetName val="SDA_A2"/>
      <sheetName val="SF_1411"/>
      <sheetName val="Sheet2"/>
      <sheetName val="6242"/>
      <sheetName val="Backend_serv"/>
      <sheetName val="Activity_list"/>
      <sheetName val="Range_Page_Information"/>
      <sheetName val="Consolidated_Budget_SR_Sept4_IR"/>
      <sheetName val="Backend_serv1"/>
      <sheetName val="Activity_list1"/>
      <sheetName val="Range_Page_Information1"/>
      <sheetName val="Consolidated_Budget_SR_Sept4_I1"/>
      <sheetName val="Detail"/>
      <sheetName val="Not In Use HERE FORWARD------&gt;&gt;"/>
      <sheetName val="Range_Page4"/>
      <sheetName val="Detailed_Budget_-_Year_14"/>
      <sheetName val="Detailed_Budget_-_Year_24"/>
      <sheetName val="Detailed_Budget-Year_3,_4_and_4"/>
      <sheetName val="5_Year_Budget4"/>
      <sheetName val="IRC-Detail_yr1-54"/>
      <sheetName val="SDA_A4"/>
      <sheetName val="Backend_serv3"/>
      <sheetName val="Activity_list3"/>
      <sheetName val="Range_Page_Information3"/>
      <sheetName val="Consolidated_Budget_SR_Sept4_I3"/>
      <sheetName val="Range_Page3"/>
      <sheetName val="Detailed_Budget_-_Year_13"/>
      <sheetName val="Detailed_Budget_-_Year_23"/>
      <sheetName val="Detailed_Budget-Year_3,_4_and_3"/>
      <sheetName val="5_Year_Budget3"/>
      <sheetName val="IRC-Detail_yr1-53"/>
      <sheetName val="SDA_A3"/>
      <sheetName val="Backend_serv2"/>
      <sheetName val="Activity_list2"/>
      <sheetName val="Range_Page_Information2"/>
      <sheetName val="Consolidated_Budget_SR_Sept4_I2"/>
      <sheetName val="Range_Page5"/>
      <sheetName val="Detailed_Budget_-_Year_15"/>
      <sheetName val="Detailed_Budget_-_Year_25"/>
      <sheetName val="Detailed_Budget-Year_3,_4_and_6"/>
      <sheetName val="5_Year_Budget5"/>
      <sheetName val="IRC-Detail_yr1-55"/>
      <sheetName val="SDA_A5"/>
      <sheetName val="Backend_serv4"/>
      <sheetName val="Activity_list4"/>
      <sheetName val="Range_Page_Information4"/>
      <sheetName val="Consolidated_Budget_SR_Sept4_I4"/>
      <sheetName val="Range_Page6"/>
      <sheetName val="Detailed_Budget_-_Year_16"/>
      <sheetName val="Detailed_Budget_-_Year_26"/>
      <sheetName val="Detailed_Budget-Year_3,_4_and_7"/>
      <sheetName val="5_Year_Budget6"/>
      <sheetName val="IRC-Detail_yr1-56"/>
      <sheetName val="SDA_A6"/>
      <sheetName val="Backend_serv5"/>
      <sheetName val="Activity_list5"/>
      <sheetName val="Range_Page_Information5"/>
      <sheetName val="Consolidated_Budget_SR_Sept4_I5"/>
      <sheetName val="IRC Budget Internal TR"/>
      <sheetName val="SF_14111"/>
      <sheetName val="Country_Budget_x_61"/>
      <sheetName val="Not_In_Use_HERE_FORWARD------&gt;&gt;"/>
      <sheetName val="SF_14112"/>
      <sheetName val="Country_Budget_x_62"/>
      <sheetName val="Not_In_Use_HERE_FORWARD------&gt;1"/>
      <sheetName val="Definitions"/>
      <sheetName val="TB Criteria"/>
      <sheetName val="Range_Page7"/>
      <sheetName val="Detailed_Budget_-_Year_17"/>
      <sheetName val="Detailed_Budget_-_Year_27"/>
      <sheetName val="Detailed_Budget-Year_3,_4_and_8"/>
      <sheetName val="5_Year_Budget7"/>
      <sheetName val="IRC-Detail_yr1-57"/>
      <sheetName val="SDA_A7"/>
      <sheetName val="Backend_serv6"/>
      <sheetName val="Activity_list6"/>
      <sheetName val="Range_Page_Information6"/>
      <sheetName val="Consolidated_Budget_SR_Sept4_I6"/>
      <sheetName val="SF_14113"/>
      <sheetName val="Country_Budget_x_63"/>
      <sheetName val="Not_In_Use_HERE_FORWARD------&gt;2"/>
      <sheetName val="IRC_Budget_Internal_TR"/>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sheetData sheetId="99"/>
      <sheetData sheetId="100"/>
      <sheetData sheetId="101"/>
      <sheetData sheetId="102"/>
      <sheetData sheetId="103"/>
      <sheetData sheetId="104" refreshError="1"/>
      <sheetData sheetId="105" refreshError="1"/>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ge Page"/>
      <sheetName val="Summary by Year "/>
      <sheetName val="Summary by Activity "/>
      <sheetName val="SS Detail"/>
      <sheetName val="SS Detail  GF YEAR(2)"/>
      <sheetName val="Roll Up Detailed Budget"/>
      <sheetName val="Global Fund"/>
      <sheetName val="CIDA"/>
      <sheetName val="IRC Summary"/>
      <sheetName val="TU Cost"/>
      <sheetName val="TU Cost GF Year2"/>
      <sheetName val="SPC Calculation- Juba"/>
      <sheetName val="SPC Calculation- MK"/>
      <sheetName val="SPC Calculation- AS"/>
      <sheetName val="SPC Calculation- GY"/>
      <sheetName val="SPC"/>
      <sheetName val="Activity 3"/>
      <sheetName val="Activity 4"/>
      <sheetName val="Activity 5"/>
      <sheetName val="Activity 6"/>
      <sheetName val="Activity 7"/>
      <sheetName val="Activity 8"/>
      <sheetName val="Activity 9"/>
      <sheetName val="OH Calculation"/>
      <sheetName val="Match Requirement"/>
      <sheetName val="Advance Payment Calculator"/>
      <sheetName val="Internal Budget Analysis"/>
      <sheetName val="Sheet2"/>
      <sheetName val="Sheet1"/>
      <sheetName val="Range_Page"/>
      <sheetName val="Summary_by_Year_"/>
      <sheetName val="Summary_by_Activity_"/>
      <sheetName val="SS_Detail"/>
      <sheetName val="SS_Detail__GF_YEAR(2)"/>
      <sheetName val="Roll_Up_Detailed_Budget"/>
      <sheetName val="Global_Fund"/>
      <sheetName val="IRC_Summary"/>
      <sheetName val="TU_Cost"/>
      <sheetName val="TU_Cost_GF_Year2"/>
      <sheetName val="SPC_Calculation-_Juba"/>
      <sheetName val="SPC_Calculation-_MK"/>
      <sheetName val="SPC_Calculation-_AS"/>
      <sheetName val="SPC_Calculation-_GY"/>
      <sheetName val="Activity_3"/>
      <sheetName val="Activity_4"/>
      <sheetName val="Activity_5"/>
      <sheetName val="Activity_6"/>
      <sheetName val="Activity_7"/>
      <sheetName val="Activity_8"/>
      <sheetName val="Activity_9"/>
      <sheetName val="OH_Calculation"/>
      <sheetName val="Match_Requirement"/>
      <sheetName val="Advance_Payment_Calculator"/>
      <sheetName val="Internal_Budget_Analysis"/>
      <sheetName val="AdminNames"/>
      <sheetName val="lists"/>
      <sheetName val="DFID Budget"/>
      <sheetName val="RATES"/>
      <sheetName val="Range_Page1"/>
      <sheetName val="Summary_by_Year_1"/>
      <sheetName val="Summary_by_Activity_1"/>
      <sheetName val="SS_Detail1"/>
      <sheetName val="SS_Detail__GF_YEAR(2)1"/>
      <sheetName val="Roll_Up_Detailed_Budget1"/>
      <sheetName val="Global_Fund1"/>
      <sheetName val="IRC_Summary1"/>
      <sheetName val="TU_Cost1"/>
      <sheetName val="TU_Cost_GF_Year21"/>
      <sheetName val="SPC_Calculation-_Juba1"/>
      <sheetName val="SPC_Calculation-_MK1"/>
      <sheetName val="SPC_Calculation-_AS1"/>
      <sheetName val="SPC_Calculation-_GY1"/>
      <sheetName val="Activity_31"/>
      <sheetName val="Activity_41"/>
      <sheetName val="Activity_51"/>
      <sheetName val="Activity_61"/>
      <sheetName val="Activity_71"/>
      <sheetName val="Activity_81"/>
      <sheetName val="Activity_91"/>
      <sheetName val="OH_Calculation1"/>
      <sheetName val="Match_Requirement1"/>
      <sheetName val="Advance_Payment_Calculator1"/>
      <sheetName val="Internal_Budget_Analysis1"/>
      <sheetName val="Summary"/>
      <sheetName val="SDA A"/>
      <sheetName val="Parameters"/>
      <sheetName val="Range_Page2"/>
      <sheetName val="Summary_by_Year_2"/>
      <sheetName val="Summary_by_Activity_2"/>
      <sheetName val="SS_Detail2"/>
      <sheetName val="SS_Detail__GF_YEAR(2)2"/>
      <sheetName val="Roll_Up_Detailed_Budget2"/>
      <sheetName val="Global_Fund2"/>
      <sheetName val="IRC_Summary2"/>
      <sheetName val="TU_Cost2"/>
      <sheetName val="TU_Cost_GF_Year22"/>
      <sheetName val="SPC_Calculation-_Juba2"/>
      <sheetName val="SPC_Calculation-_MK2"/>
      <sheetName val="SPC_Calculation-_AS2"/>
      <sheetName val="SPC_Calculation-_GY2"/>
      <sheetName val="Activity_32"/>
      <sheetName val="Activity_42"/>
      <sheetName val="Activity_52"/>
      <sheetName val="Activity_62"/>
      <sheetName val="Activity_72"/>
      <sheetName val="Activity_82"/>
      <sheetName val="Activity_92"/>
      <sheetName val="OH_Calculation2"/>
      <sheetName val="Match_Requirement2"/>
      <sheetName val="Advance_Payment_Calculator2"/>
      <sheetName val="Internal_Budget_Analysis2"/>
      <sheetName val="DFID_Budget"/>
      <sheetName val="May Mgnt AC"/>
      <sheetName val="Range_Page4"/>
      <sheetName val="Summary_by_Year_4"/>
      <sheetName val="Summary_by_Activity_4"/>
      <sheetName val="SS_Detail4"/>
      <sheetName val="SS_Detail__GF_YEAR(2)4"/>
      <sheetName val="Roll_Up_Detailed_Budget4"/>
      <sheetName val="Global_Fund4"/>
      <sheetName val="IRC_Summary4"/>
      <sheetName val="TU_Cost4"/>
      <sheetName val="TU_Cost_GF_Year24"/>
      <sheetName val="SPC_Calculation-_Juba4"/>
      <sheetName val="SPC_Calculation-_MK4"/>
      <sheetName val="SPC_Calculation-_AS4"/>
      <sheetName val="SPC_Calculation-_GY4"/>
      <sheetName val="Activity_34"/>
      <sheetName val="Activity_44"/>
      <sheetName val="Activity_54"/>
      <sheetName val="Activity_64"/>
      <sheetName val="Activity_74"/>
      <sheetName val="Activity_84"/>
      <sheetName val="Activity_94"/>
      <sheetName val="OH_Calculation4"/>
      <sheetName val="Match_Requirement4"/>
      <sheetName val="Advance_Payment_Calculator4"/>
      <sheetName val="Internal_Budget_Analysis4"/>
      <sheetName val="Range_Page3"/>
      <sheetName val="Summary_by_Year_3"/>
      <sheetName val="Summary_by_Activity_3"/>
      <sheetName val="SS_Detail3"/>
      <sheetName val="SS_Detail__GF_YEAR(2)3"/>
      <sheetName val="Roll_Up_Detailed_Budget3"/>
      <sheetName val="Global_Fund3"/>
      <sheetName val="IRC_Summary3"/>
      <sheetName val="TU_Cost3"/>
      <sheetName val="TU_Cost_GF_Year23"/>
      <sheetName val="SPC_Calculation-_Juba3"/>
      <sheetName val="SPC_Calculation-_MK3"/>
      <sheetName val="SPC_Calculation-_AS3"/>
      <sheetName val="SPC_Calculation-_GY3"/>
      <sheetName val="Activity_33"/>
      <sheetName val="Activity_43"/>
      <sheetName val="Activity_53"/>
      <sheetName val="Activity_63"/>
      <sheetName val="Activity_73"/>
      <sheetName val="Activity_83"/>
      <sheetName val="Activity_93"/>
      <sheetName val="OH_Calculation3"/>
      <sheetName val="Match_Requirement3"/>
      <sheetName val="Advance_Payment_Calculator3"/>
      <sheetName val="Internal_Budget_Analysis3"/>
      <sheetName val="Range_Page5"/>
      <sheetName val="Summary_by_Year_5"/>
      <sheetName val="Summary_by_Activity_5"/>
      <sheetName val="SS_Detail5"/>
      <sheetName val="SS_Detail__GF_YEAR(2)5"/>
      <sheetName val="Roll_Up_Detailed_Budget5"/>
      <sheetName val="Global_Fund5"/>
      <sheetName val="IRC_Summary5"/>
      <sheetName val="TU_Cost5"/>
      <sheetName val="TU_Cost_GF_Year25"/>
      <sheetName val="SPC_Calculation-_Juba5"/>
      <sheetName val="SPC_Calculation-_MK5"/>
      <sheetName val="SPC_Calculation-_AS5"/>
      <sheetName val="SPC_Calculation-_GY5"/>
      <sheetName val="Activity_35"/>
      <sheetName val="Activity_45"/>
      <sheetName val="Activity_55"/>
      <sheetName val="Activity_65"/>
      <sheetName val="Activity_75"/>
      <sheetName val="Activity_85"/>
      <sheetName val="Activity_95"/>
      <sheetName val="OH_Calculation5"/>
      <sheetName val="Match_Requirement5"/>
      <sheetName val="Advance_Payment_Calculator5"/>
      <sheetName val="Internal_Budget_Analysis5"/>
      <sheetName val="Range_Page6"/>
      <sheetName val="Summary_by_Year_6"/>
      <sheetName val="Summary_by_Activity_6"/>
      <sheetName val="SS_Detail6"/>
      <sheetName val="SS_Detail__GF_YEAR(2)6"/>
      <sheetName val="Roll_Up_Detailed_Budget6"/>
      <sheetName val="Global_Fund6"/>
      <sheetName val="IRC_Summary6"/>
      <sheetName val="TU_Cost6"/>
      <sheetName val="TU_Cost_GF_Year26"/>
      <sheetName val="SPC_Calculation-_Juba6"/>
      <sheetName val="SPC_Calculation-_MK6"/>
      <sheetName val="SPC_Calculation-_AS6"/>
      <sheetName val="SPC_Calculation-_GY6"/>
      <sheetName val="Activity_36"/>
      <sheetName val="Activity_46"/>
      <sheetName val="Activity_56"/>
      <sheetName val="Activity_66"/>
      <sheetName val="Activity_76"/>
      <sheetName val="Activity_86"/>
      <sheetName val="Activity_96"/>
      <sheetName val="OH_Calculation6"/>
      <sheetName val="Match_Requirement6"/>
      <sheetName val="Advance_Payment_Calculator6"/>
      <sheetName val="Internal_Budget_Analysis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Chart"/>
      <sheetName val="Location"/>
      <sheetName val="SCHF_SNFI_2019_2020"/>
    </sheetNames>
    <sheetDataSet>
      <sheetData sheetId="0" refreshError="1"/>
      <sheetData sheetId="1"/>
      <sheetData sheetId="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ALO Budget full"/>
      <sheetName val="HALO Running Costs"/>
      <sheetName val="Operations Costs"/>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yroll"/>
      <sheetName val="Main Payroll (30-Mar-14)"/>
      <sheetName val="Payroll JE"/>
      <sheetName val="Payroll JE Check"/>
      <sheetName val="EPAR JE"/>
      <sheetName val="EPAR JE Check 1"/>
      <sheetName val="EPAR JE check 2"/>
      <sheetName val="Net Pay Import"/>
      <sheetName val="Sheet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HR Summary"/>
      <sheetName val="Date"/>
      <sheetName val="HR Info"/>
      <sheetName val="Letters to Bank"/>
      <sheetName val="Medical Deductions"/>
      <sheetName val="NASSIT"/>
      <sheetName val="PAYE"/>
      <sheetName val="Payroll Calculations "/>
      <sheetName val="Annual Leave Allowance"/>
      <sheetName val="Bonuses_Otime"/>
      <sheetName val="Loan Deductions"/>
      <sheetName val="Days Worked"/>
      <sheetName val="Other Deductions"/>
      <sheetName val="Info For Payslips"/>
      <sheetName val="Previous Payroll Calculations"/>
      <sheetName val="Payroll Rec"/>
      <sheetName val="NOTES FOR NEXT MONTH"/>
      <sheetName val="Allocations"/>
      <sheetName val="Journal"/>
      <sheetName val="HR_Summary"/>
      <sheetName val="HR_Info"/>
      <sheetName val="Letters_to_Bank"/>
      <sheetName val="Medical_Deductions"/>
      <sheetName val="Payroll_Calculations_"/>
      <sheetName val="Annual_Leave_Allowance"/>
      <sheetName val="Loan_Deductions"/>
      <sheetName val="Days_Worked"/>
      <sheetName val="Other_Deductions"/>
      <sheetName val="Info_For_Payslips"/>
      <sheetName val="Previous_Payroll_Calculations"/>
      <sheetName val="Payroll_Rec"/>
      <sheetName val="NOTES_FOR_NEXT_MONTH"/>
      <sheetName val="HR_Summary1"/>
      <sheetName val="HR_Info1"/>
      <sheetName val="Letters_to_Bank1"/>
      <sheetName val="Medical_Deductions1"/>
      <sheetName val="Payroll_Calculations_1"/>
      <sheetName val="Annual_Leave_Allowance1"/>
      <sheetName val="Loan_Deductions1"/>
      <sheetName val="Days_Worked1"/>
      <sheetName val="Other_Deductions1"/>
      <sheetName val="Info_For_Payslips1"/>
      <sheetName val="Previous_Payroll_Calculations1"/>
      <sheetName val="Payroll_Rec1"/>
      <sheetName val="NOTES_FOR_NEXT_MONTH1"/>
      <sheetName val="Lists - do not dele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ADME"/>
      <sheetName val="Options"/>
      <sheetName val="Sheet10"/>
      <sheetName val="Sheet11"/>
      <sheetName val="Sheet5"/>
      <sheetName val="Sheet6"/>
      <sheetName val="Sheet9"/>
      <sheetName val="FlashBvA"/>
      <sheetName val="Trans.Detail-CONS_MC"/>
      <sheetName val="Version Control Log"/>
      <sheetName val="Sheet7"/>
      <sheetName val="Sheet8"/>
      <sheetName val="Sheet14"/>
      <sheetName val="Sheet1"/>
      <sheetName val="Sheet2"/>
      <sheetName val="Sheet3"/>
      <sheetName val="Sheet4"/>
      <sheetName val="Sheet12"/>
      <sheetName val="Sheet13"/>
      <sheetName val="Sheet15"/>
      <sheetName val="Sheet16"/>
      <sheetName val="Sheet1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
      <sheetName val="Options"/>
      <sheetName val="Specifications"/>
      <sheetName val="SUMMARY"/>
      <sheetName val="BY HUB SUMMARY"/>
      <sheetName val="ALL OFFICES"/>
      <sheetName val="BLANK OFFICE"/>
      <sheetName val="NES"/>
      <sheetName val="NS"/>
      <sheetName val="Reg-Amman"/>
      <sheetName val="SCS"/>
      <sheetName val="Trans.Detail-CONS_MC"/>
      <sheetName val="OFFICE-DA Check"/>
      <sheetName val="Version Control Log"/>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20"/>
      <sheetName val="Sheet21"/>
      <sheetName val="Sheet22"/>
      <sheetName val="Sheet23"/>
      <sheetName val="Sheet24"/>
      <sheetName val="Sheet25"/>
      <sheetName val="Sheet26"/>
      <sheetName val="Sheet27"/>
      <sheetName val="Sheet28"/>
      <sheetName val="Sheet29"/>
      <sheetName val="Sheet30"/>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Budget"/>
      <sheetName val="Partners - SBF - Travel"/>
      <sheetName val="Partners - SBF"/>
      <sheetName val="Partners - SBF - Staff"/>
      <sheetName val="A.1 WASH"/>
      <sheetName val="WASH Breakdown"/>
      <sheetName val="A.2 Food"/>
      <sheetName val="A.3 Livelihoods"/>
      <sheetName val="A.4 NFI Items"/>
      <sheetName val="A.5 Coordination"/>
      <sheetName val="B.1 Transport of Materials"/>
      <sheetName val="B.2.1 International Flights"/>
      <sheetName val="InterntAirTravel Workings"/>
      <sheetName val="B.2.2 Regional Flights"/>
      <sheetName val="B.2.3&amp;4 InCountry Ground Travel"/>
      <sheetName val="C.1&amp;2 Security Staff&amp;equip"/>
      <sheetName val="D.1&amp;2 Logistics &amp; Overheads"/>
      <sheetName val="E.1 National Staff"/>
      <sheetName val="E.3 International Staff"/>
      <sheetName val="E.5&amp;6 Off Shore Staff"/>
      <sheetName val="Off Shore Staff-Workings"/>
      <sheetName val="E.7 Training &amp; Mainstreaming"/>
      <sheetName val="E.8.2 Housing Allowances"/>
      <sheetName val="E8.3 International Per Diems"/>
      <sheetName val="InterntPerDiems Workings"/>
      <sheetName val="E9.1.1. Fringe Benefits"/>
      <sheetName val="Fringe Benefit Workings"/>
      <sheetName val="F.1 M&amp;E Costs"/>
      <sheetName val="G  Capital Items"/>
      <sheetName val="Config"/>
      <sheetName val="Annex 3 forecast by qtr"/>
      <sheetName val="Partners_-_SBF_-_Travel"/>
      <sheetName val="Partners_-_SBF"/>
      <sheetName val="Partners_-_SBF_-_Staff"/>
      <sheetName val="A_1_WASH"/>
      <sheetName val="WASH_Breakdown"/>
      <sheetName val="A_2_Food"/>
      <sheetName val="A_3_Livelihoods"/>
      <sheetName val="A_4_NFI_Items"/>
      <sheetName val="A_5_Coordination"/>
      <sheetName val="B_1_Transport_of_Materials"/>
      <sheetName val="B_2_1_International_Flights"/>
      <sheetName val="InterntAirTravel_Workings"/>
      <sheetName val="B_2_2_Regional_Flights"/>
      <sheetName val="B_2_3&amp;4_InCountry_Ground_Travel"/>
      <sheetName val="C_1&amp;2_Security_Staff&amp;equip"/>
      <sheetName val="D_1&amp;2_Logistics_&amp;_Overheads"/>
      <sheetName val="E_1_National_Staff"/>
      <sheetName val="E_3_International_Staff"/>
      <sheetName val="E_5&amp;6_Off_Shore_Staff"/>
      <sheetName val="Off_Shore_Staff-Workings"/>
      <sheetName val="E_7_Training_&amp;_Mainstreaming"/>
      <sheetName val="E_8_2_Housing_Allowances"/>
      <sheetName val="E8_3_International_Per_Diems"/>
      <sheetName val="InterntPerDiems_Workings"/>
      <sheetName val="E9_1_1__Fringe_Benefits"/>
      <sheetName val="Fringe_Benefit_Workings"/>
      <sheetName val="F_1_M&amp;E_Costs"/>
      <sheetName val="G__Capital_Items"/>
      <sheetName val="Annex_3_forecast_by_qt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alaries 2008 estimate"/>
      <sheetName val="Approved Salary 2008"/>
      <sheetName val="August Salary 07"/>
      <sheetName val="Inpat costs"/>
      <sheetName val="Manono Workings"/>
      <sheetName val="Taxes scale"/>
      <sheetName val="Reference numbers"/>
      <sheetName val="Salaries_2008_estimate"/>
      <sheetName val="Approved_Salary_2008"/>
      <sheetName val="August_Salary_07"/>
      <sheetName val="Inpat_costs"/>
      <sheetName val="Manono_Workings"/>
      <sheetName val="Taxes_scale"/>
      <sheetName val="Reference_numbers"/>
      <sheetName val="Salaries_2008_estimate1"/>
      <sheetName val="Approved_Salary_20081"/>
      <sheetName val="August_Salary_071"/>
      <sheetName val="Inpat_costs1"/>
      <sheetName val="Manono_Workings1"/>
      <sheetName val="Taxes_scale1"/>
      <sheetName val="Reference_numbers1"/>
      <sheetName val="Salaries_2008_estimate2"/>
      <sheetName val="Approved_Salary_20082"/>
      <sheetName val="August_Salary_072"/>
      <sheetName val="Inpat_costs2"/>
      <sheetName val="Manono_Workings2"/>
      <sheetName val="Taxes_scale2"/>
      <sheetName val="Reference_numbers2"/>
      <sheetName val="Salaries_2008_estimate3"/>
      <sheetName val="Approved_Salary_20083"/>
      <sheetName val="August_Salary_073"/>
      <sheetName val="Inpat_costs3"/>
      <sheetName val="Manono_Workings3"/>
      <sheetName val="Taxes_scale3"/>
      <sheetName val="Reference_numbers3"/>
      <sheetName val="Salaries_2008_estimate4"/>
      <sheetName val="Approved_Salary_20084"/>
      <sheetName val="August_Salary_074"/>
      <sheetName val="Inpat_costs4"/>
      <sheetName val="Manono_Workings4"/>
      <sheetName val="Taxes_scale4"/>
      <sheetName val="Reference_numbers4"/>
      <sheetName val="Salaries_2008_estimate5"/>
      <sheetName val="Approved_Salary_20085"/>
      <sheetName val="August_Salary_075"/>
      <sheetName val="Inpat_costs5"/>
      <sheetName val="Manono_Workings5"/>
      <sheetName val="Taxes_scale5"/>
      <sheetName val="Reference_numbers5"/>
      <sheetName val="Salaries_2008_estimate6"/>
      <sheetName val="Approved_Salary_20086"/>
      <sheetName val="August_Salary_076"/>
      <sheetName val="Inpat_costs6"/>
      <sheetName val="Manono_Workings6"/>
      <sheetName val="Taxes_scale6"/>
      <sheetName val="Reference_numbers6"/>
      <sheetName val="Payroll"/>
      <sheetName val="TB Criteria"/>
      <sheetName val="DATA COLLECTION- SUPPLIER"/>
      <sheetName val="05 Ar &amp; St"/>
      <sheetName val="05 A-2 300kp Res. Sup St."/>
      <sheetName val="05 A-2 300kp Sup St."/>
      <sheetName val="Salaries_2008_estimate7"/>
      <sheetName val="Approved_Salary_20087"/>
      <sheetName val="August_Salary_077"/>
      <sheetName val="Inpat_costs7"/>
      <sheetName val="Manono_Workings7"/>
      <sheetName val="Taxes_scale7"/>
      <sheetName val="Reference_numbers7"/>
      <sheetName val="TB_criteria"/>
      <sheetName val="DATA_COLLECTION-_SUPPLIER"/>
      <sheetName val="05_Ar_&amp;_St"/>
      <sheetName val="05_A-2_300kp_Res__Sup_St_"/>
      <sheetName val="05_A-2_300kp_Sup_St_"/>
      <sheetName val="Cover - Start here"/>
      <sheetName val="Imp_@_4-07"/>
      <sheetName val="fy02-FY07_adv-subs"/>
      <sheetName val="Specification"/>
      <sheetName val="Salaries_2008_estimate8"/>
      <sheetName val="Approved_Salary_20088"/>
      <sheetName val="August_Salary_078"/>
      <sheetName val="Inpat_costs8"/>
      <sheetName val="Manono_Workings8"/>
      <sheetName val="Taxes_scale8"/>
      <sheetName val="Reference_numbers8"/>
      <sheetName val="TB_criteria1"/>
      <sheetName val="DATA_COLLECTION-_SUPPLIER1"/>
      <sheetName val="05_Ar_&amp;_St1"/>
      <sheetName val="05_A-2_300kp_Res__Sup_St_1"/>
      <sheetName val="05_A-2_300kp_Sup_St_1"/>
      <sheetName val="Cover_-_Start_here"/>
      <sheetName val="Salaries_2008_estimate9"/>
      <sheetName val="Approved_Salary_20089"/>
      <sheetName val="August_Salary_079"/>
      <sheetName val="Inpat_costs9"/>
      <sheetName val="Manono_Workings9"/>
      <sheetName val="Taxes_scale9"/>
      <sheetName val="Reference_numbers9"/>
      <sheetName val="TB_criteria2"/>
      <sheetName val="DATA_COLLECTION-_SUPPLIER2"/>
      <sheetName val="05_Ar_&amp;_St2"/>
      <sheetName val="05_A-2_300kp_Res__Sup_St_2"/>
      <sheetName val="05_A-2_300kp_Sup_St_2"/>
      <sheetName val="Cover_-_Start_here1"/>
      <sheetName val="Criteria"/>
      <sheetName val="ALLOC"/>
      <sheetName val="Detail-1"/>
      <sheetName val="Salaries_2008_estimate10"/>
      <sheetName val="Approved_Salary_200810"/>
      <sheetName val="August_Salary_0710"/>
      <sheetName val="Inpat_costs10"/>
      <sheetName val="Manono_Workings10"/>
      <sheetName val="Taxes_scale10"/>
      <sheetName val="Reference_numbers10"/>
      <sheetName val="TB_criteria3"/>
      <sheetName val="DATA_COLLECTION-_SUPPLIER3"/>
      <sheetName val="05_Ar_&amp;_St3"/>
      <sheetName val="05_A-2_300kp_Res__Sup_St_3"/>
      <sheetName val="05_A-2_300kp_Sup_St_3"/>
      <sheetName val="Cover_-_Start_here2"/>
      <sheetName val="Salaries_2008_estimate11"/>
      <sheetName val="Approved_Salary_200811"/>
      <sheetName val="August_Salary_0711"/>
      <sheetName val="Inpat_costs11"/>
      <sheetName val="Manono_Workings11"/>
      <sheetName val="Taxes_scale11"/>
      <sheetName val="Reference_numbers11"/>
      <sheetName val="TB_criteria4"/>
      <sheetName val="DATA_COLLECTION-_SUPPLIER4"/>
      <sheetName val="05_Ar_&amp;_St4"/>
      <sheetName val="05_A-2_300kp_Res__Sup_St_4"/>
      <sheetName val="05_A-2_300kp_Sup_St_4"/>
      <sheetName val="Cover_-_Start_here3"/>
      <sheetName val="Salaries_2008_estimate12"/>
      <sheetName val="Approved_Salary_200812"/>
      <sheetName val="August_Salary_0712"/>
      <sheetName val="Inpat_costs12"/>
      <sheetName val="Manono_Workings12"/>
      <sheetName val="Taxes_scale12"/>
      <sheetName val="Reference_numbers12"/>
      <sheetName val="TB_criteria5"/>
      <sheetName val="DATA_COLLECTION-_SUPPLIER5"/>
      <sheetName val="05_Ar_&amp;_St5"/>
      <sheetName val="05_A-2_300kp_Res__Sup_St_5"/>
      <sheetName val="05_A-2_300kp_Sup_St_5"/>
      <sheetName val="Cover_-_Start_here4"/>
      <sheetName val="Salaries_2008_estimate13"/>
      <sheetName val="Approved_Salary_200813"/>
      <sheetName val="August_Salary_0713"/>
      <sheetName val="Inpat_costs13"/>
      <sheetName val="Manono_Workings13"/>
      <sheetName val="Taxes_scale13"/>
      <sheetName val="Reference_numbers13"/>
      <sheetName val="TB_criteria6"/>
      <sheetName val="DATA_COLLECTION-_SUPPLIER6"/>
      <sheetName val="05_Ar_&amp;_St6"/>
      <sheetName val="05_A-2_300kp_Res__Sup_St_6"/>
      <sheetName val="05_A-2_300kp_Sup_St_6"/>
      <sheetName val="Cover_-_Start_here5"/>
      <sheetName val="Salaries_2008_estimate18"/>
      <sheetName val="Approved_Salary_200818"/>
      <sheetName val="August_Salary_0718"/>
      <sheetName val="Inpat_costs18"/>
      <sheetName val="Manono_Workings18"/>
      <sheetName val="Taxes_scale18"/>
      <sheetName val="Reference_numbers18"/>
      <sheetName val="TB_criteria11"/>
      <sheetName val="DATA_COLLECTION-_SUPPLIER11"/>
      <sheetName val="05_Ar_&amp;_St11"/>
      <sheetName val="05_A-2_300kp_Res__Sup_St_11"/>
      <sheetName val="05_A-2_300kp_Sup_St_11"/>
      <sheetName val="Cover_-_Start_here10"/>
      <sheetName val="Salaries_2008_estimate14"/>
      <sheetName val="Approved_Salary_200814"/>
      <sheetName val="August_Salary_0714"/>
      <sheetName val="Inpat_costs14"/>
      <sheetName val="Manono_Workings14"/>
      <sheetName val="Taxes_scale14"/>
      <sheetName val="Reference_numbers14"/>
      <sheetName val="TB_criteria7"/>
      <sheetName val="DATA_COLLECTION-_SUPPLIER7"/>
      <sheetName val="05_Ar_&amp;_St7"/>
      <sheetName val="05_A-2_300kp_Res__Sup_St_7"/>
      <sheetName val="05_A-2_300kp_Sup_St_7"/>
      <sheetName val="Cover_-_Start_here6"/>
      <sheetName val="Salaries_2008_estimate15"/>
      <sheetName val="Approved_Salary_200815"/>
      <sheetName val="August_Salary_0715"/>
      <sheetName val="Inpat_costs15"/>
      <sheetName val="Manono_Workings15"/>
      <sheetName val="Taxes_scale15"/>
      <sheetName val="Reference_numbers15"/>
      <sheetName val="TB_criteria8"/>
      <sheetName val="DATA_COLLECTION-_SUPPLIER8"/>
      <sheetName val="05_Ar_&amp;_St8"/>
      <sheetName val="05_A-2_300kp_Res__Sup_St_8"/>
      <sheetName val="05_A-2_300kp_Sup_St_8"/>
      <sheetName val="Cover_-_Start_here7"/>
      <sheetName val="Salaries_2008_estimate16"/>
      <sheetName val="Approved_Salary_200816"/>
      <sheetName val="August_Salary_0716"/>
      <sheetName val="Inpat_costs16"/>
      <sheetName val="Manono_Workings16"/>
      <sheetName val="Taxes_scale16"/>
      <sheetName val="Reference_numbers16"/>
      <sheetName val="TB_criteria9"/>
      <sheetName val="DATA_COLLECTION-_SUPPLIER9"/>
      <sheetName val="05_Ar_&amp;_St9"/>
      <sheetName val="05_A-2_300kp_Res__Sup_St_9"/>
      <sheetName val="05_A-2_300kp_Sup_St_9"/>
      <sheetName val="Cover_-_Start_here8"/>
      <sheetName val="Salaries_2008_estimate17"/>
      <sheetName val="Approved_Salary_200817"/>
      <sheetName val="August_Salary_0717"/>
      <sheetName val="Inpat_costs17"/>
      <sheetName val="Manono_Workings17"/>
      <sheetName val="Taxes_scale17"/>
      <sheetName val="Reference_numbers17"/>
      <sheetName val="TB_criteria10"/>
      <sheetName val="DATA_COLLECTION-_SUPPLIER10"/>
      <sheetName val="05_Ar_&amp;_St10"/>
      <sheetName val="05_A-2_300kp_Res__Sup_St_10"/>
      <sheetName val="05_A-2_300kp_Sup_St_10"/>
      <sheetName val="Cover_-_Start_here9"/>
      <sheetName val="Salaries_2008_estimate19"/>
      <sheetName val="Approved_Salary_200819"/>
      <sheetName val="August_Salary_0719"/>
      <sheetName val="Inpat_costs19"/>
      <sheetName val="Manono_Workings19"/>
      <sheetName val="Taxes_scale19"/>
      <sheetName val="Reference_numbers19"/>
      <sheetName val="TB_criteria12"/>
      <sheetName val="DATA_COLLECTION-_SUPPLIER12"/>
      <sheetName val="05_Ar_&amp;_St12"/>
      <sheetName val="05_A-2_300kp_Res__Sup_St_12"/>
      <sheetName val="05_A-2_300kp_Sup_St_12"/>
      <sheetName val="Cover_-_Start_here11"/>
      <sheetName val="Salaries_2008_estimate20"/>
      <sheetName val="Approved_Salary_200820"/>
      <sheetName val="August_Salary_0720"/>
      <sheetName val="Inpat_costs20"/>
      <sheetName val="Manono_Workings20"/>
      <sheetName val="Taxes_scale20"/>
      <sheetName val="Reference_numbers20"/>
      <sheetName val="TB_criteria13"/>
      <sheetName val="DATA_COLLECTION-_SUPPLIER13"/>
      <sheetName val="05_Ar_&amp;_St13"/>
      <sheetName val="05_A-2_300kp_Res__Sup_St_13"/>
      <sheetName val="05_A-2_300kp_Sup_St_13"/>
      <sheetName val="Cover_-_Start_here12"/>
      <sheetName val="Worksheet 1 Project budget"/>
      <sheetName val="renvoi"/>
      <sheetName val="Salaries_2008_estimate21"/>
      <sheetName val="Approved_Salary_200821"/>
      <sheetName val="August_Salary_0721"/>
      <sheetName val="Inpat_costs21"/>
      <sheetName val="Manono_Workings21"/>
      <sheetName val="Taxes_scale21"/>
      <sheetName val="Reference_numbers21"/>
      <sheetName val="TB_criteria14"/>
      <sheetName val="DATA_COLLECTION-_SUPPLIER14"/>
      <sheetName val="05_Ar_&amp;_St14"/>
      <sheetName val="05_A-2_300kp_Res__Sup_St_14"/>
      <sheetName val="05_A-2_300kp_Sup_St_14"/>
      <sheetName val="Cover_-_Start_here13"/>
      <sheetName val="Salaries_2008_estimate22"/>
      <sheetName val="Approved_Salary_200822"/>
      <sheetName val="August_Salary_0722"/>
      <sheetName val="Inpat_costs22"/>
      <sheetName val="Manono_Workings22"/>
      <sheetName val="Taxes_scale22"/>
      <sheetName val="Reference_numbers22"/>
      <sheetName val="TB_criteria15"/>
      <sheetName val="DATA_COLLECTION-_SUPPLIER15"/>
      <sheetName val="05_Ar_&amp;_St15"/>
      <sheetName val="05_A-2_300kp_Res__Sup_St_15"/>
      <sheetName val="05_A-2_300kp_Sup_St_15"/>
      <sheetName val="Cover_-_Start_here14"/>
      <sheetName val="Salaries_2008_estimate23"/>
      <sheetName val="Approved_Salary_200823"/>
      <sheetName val="August_Salary_0723"/>
      <sheetName val="Inpat_costs23"/>
      <sheetName val="Manono_Workings23"/>
      <sheetName val="Taxes_scale23"/>
      <sheetName val="Reference_numbers23"/>
      <sheetName val="TB_criteria16"/>
      <sheetName val="DATA_COLLECTION-_SUPPLIER16"/>
      <sheetName val="05_Ar_&amp;_St16"/>
      <sheetName val="05_A-2_300kp_Res__Sup_St_16"/>
      <sheetName val="05_A-2_300kp_Sup_St_16"/>
      <sheetName val="Cover_-_Start_here15"/>
      <sheetName val="Salaries_2008_estimate24"/>
      <sheetName val="Approved_Salary_200824"/>
      <sheetName val="August_Salary_0724"/>
      <sheetName val="Inpat_costs24"/>
      <sheetName val="Manono_Workings24"/>
      <sheetName val="Taxes_scale24"/>
      <sheetName val="Reference_numbers24"/>
      <sheetName val="TB_criteria17"/>
      <sheetName val="DATA_COLLECTION-_SUPPLIER17"/>
      <sheetName val="05_Ar_&amp;_St17"/>
      <sheetName val="05_A-2_300kp_Res__Sup_St_17"/>
      <sheetName val="05_A-2_300kp_Sup_St_17"/>
      <sheetName val="Cover_-_Start_here16"/>
      <sheetName val="Salaries_2008_estimate25"/>
      <sheetName val="Approved_Salary_200825"/>
      <sheetName val="August_Salary_0725"/>
      <sheetName val="Inpat_costs25"/>
      <sheetName val="Manono_Workings25"/>
      <sheetName val="Taxes_scale25"/>
      <sheetName val="Reference_numbers25"/>
      <sheetName val="TB_criteria18"/>
      <sheetName val="DATA_COLLECTION-_SUPPLIER18"/>
      <sheetName val="05_Ar_&amp;_St18"/>
      <sheetName val="05_A-2_300kp_Res__Sup_St_18"/>
      <sheetName val="05_A-2_300kp_Sup_St_18"/>
      <sheetName val="Cover_-_Start_here17"/>
      <sheetName val="Budget  by Objective"/>
      <sheetName val="Inventory - Categories"/>
    </sheetNames>
    <sheetDataSet>
      <sheetData sheetId="0"/>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refreshError="1"/>
      <sheetData sheetId="140" refreshError="1"/>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refreshError="1"/>
      <sheetData sheetId="3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sheetName val="424"/>
      <sheetName val="SF424A"/>
      <sheetName val="Summary"/>
      <sheetName val="Budget Narrative"/>
      <sheetName val="IRC SUMMARY"/>
      <sheetName val="7.5 Detailed budget"/>
      <sheetName val="Recipients"/>
      <sheetName val="Cover - Start here"/>
      <sheetName val="Translations"/>
      <sheetName val="7.1 Financial gap"/>
      <sheetName val="Definitions"/>
      <sheetName val="Drops"/>
      <sheetName val="7.6 (d) Incremental"/>
      <sheetName val="Objectives"/>
      <sheetName val="."/>
      <sheetName val="data summary_HC"/>
      <sheetName val="SUDBASE"/>
      <sheetName val="Sheet1"/>
      <sheetName val="Data Validation"/>
      <sheetName val="Weekly Reports"/>
      <sheetName val="Validation"/>
      <sheetName val="Budget_Narrative1"/>
      <sheetName val="IRC_SUMMARY1"/>
      <sheetName val="7_5_Detailed_budget1"/>
      <sheetName val="Cover_-_Start_here1"/>
      <sheetName val="7_1_Financial_gap1"/>
      <sheetName val="7_6_(d)_Incremental1"/>
      <sheetName val="data_summary_HC1"/>
      <sheetName val="Budget_Narrative"/>
      <sheetName val="IRC_SUMMARY"/>
      <sheetName val="7_5_Detailed_budget"/>
      <sheetName val="Cover_-_Start_here"/>
      <sheetName val="7_1_Financial_gap"/>
      <sheetName val="7_6_(d)_Incremental"/>
      <sheetName val="data_summary_HC"/>
      <sheetName val="Budget_Narrative2"/>
      <sheetName val="IRC_SUMMARY2"/>
      <sheetName val="7_5_Detailed_budget2"/>
      <sheetName val="Cover_-_Start_here2"/>
      <sheetName val="7_1_Financial_gap2"/>
      <sheetName val="7_6_(d)_Incremental2"/>
      <sheetName val="data_summary_HC2"/>
      <sheetName val="Budget_Narrative3"/>
      <sheetName val="Budget_Narrative4"/>
      <sheetName val="IRC_SUMMARY3"/>
      <sheetName val="7_5_Detailed_budget3"/>
      <sheetName val="Cover_-_Start_here3"/>
      <sheetName val="7_1_Financial_gap3"/>
      <sheetName val="7_6_(d)_Incremental3"/>
      <sheetName val="data_summary_HC3"/>
      <sheetName val="Budget_Narrative5"/>
      <sheetName val="Budget_Narrative8"/>
      <sheetName val="IRC_SUMMARY8"/>
      <sheetName val="7_5_Detailed_budget8"/>
      <sheetName val="Cover_-_Start_here8"/>
      <sheetName val="7_1_Financial_gap8"/>
      <sheetName val="7_6_(d)_Incremental8"/>
      <sheetName val="data_summary_HC8"/>
      <sheetName val="_3"/>
      <sheetName val="Data_Validation3"/>
      <sheetName val="Weekly_Reports3"/>
      <sheetName val="Budget_Narrative7"/>
      <sheetName val="IRC_SUMMARY7"/>
      <sheetName val="7_5_Detailed_budget7"/>
      <sheetName val="Cover_-_Start_here7"/>
      <sheetName val="7_1_Financial_gap7"/>
      <sheetName val="7_6_(d)_Incremental7"/>
      <sheetName val="data_summary_HC7"/>
      <sheetName val="_2"/>
      <sheetName val="Data_Validation2"/>
      <sheetName val="Weekly_Reports2"/>
      <sheetName val="_"/>
      <sheetName val="Data_Validation"/>
      <sheetName val="Weekly_Reports"/>
      <sheetName val="IRC_SUMMARY4"/>
      <sheetName val="7_5_Detailed_budget4"/>
      <sheetName val="Cover_-_Start_here4"/>
      <sheetName val="7_1_Financial_gap4"/>
      <sheetName val="7_6_(d)_Incremental4"/>
      <sheetName val="data_summary_HC4"/>
      <sheetName val="_1"/>
      <sheetName val="Data_Validation1"/>
      <sheetName val="Weekly_Reports1"/>
      <sheetName val="7_5_Detailed_budget5"/>
      <sheetName val="Cover_-_Start_here5"/>
      <sheetName val="7_1_Financial_gap5"/>
      <sheetName val="7_6_(d)_Incremental5"/>
      <sheetName val="IRC_SUMMARY5"/>
      <sheetName val="data_summary_HC5"/>
      <sheetName val="Budget_Narrative6"/>
      <sheetName val="7_5_Detailed_budget6"/>
      <sheetName val="Cover_-_Start_here6"/>
      <sheetName val="7_1_Financial_gap6"/>
      <sheetName val="7_6_(d)_Incremental6"/>
      <sheetName val="IRC_SUMMARY6"/>
      <sheetName val="data_summary_HC6"/>
      <sheetName val="Budget_Narrative9"/>
      <sheetName val="IRC_SUMMARY9"/>
      <sheetName val="7_5_Detailed_budget9"/>
      <sheetName val="Cover_-_Start_here9"/>
      <sheetName val="7_1_Financial_gap9"/>
      <sheetName val="7_6_(d)_Incremental9"/>
      <sheetName val="data_summary_HC9"/>
      <sheetName val="_4"/>
      <sheetName val="Data_Validation4"/>
      <sheetName val="Weekly_Reports4"/>
      <sheetName val="Budget detail 11"/>
      <sheetName val="Sheet3"/>
      <sheetName val="SHA HR"/>
      <sheetName val="Budget_Narrative10"/>
      <sheetName val="IRC_SUMMARY10"/>
      <sheetName val="7_5_Detailed_budget10"/>
      <sheetName val="Cover_-_Start_here10"/>
      <sheetName val="7_1_Financial_gap10"/>
      <sheetName val="7_6_(d)_Incremental10"/>
      <sheetName val="data_summary_HC10"/>
      <sheetName val="_5"/>
      <sheetName val="Data_Validation5"/>
      <sheetName val="Weekly_Reports5"/>
      <sheetName val="Budget_detail_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Pact"/>
      <sheetName val="Detail Pact"/>
      <sheetName val="Activities Pact"/>
      <sheetName val="IT Policy"/>
      <sheetName val="IT Pricing List"/>
      <sheetName val="LOE Policy"/>
      <sheetName val="SF424"/>
      <sheetName val="SF424A1"/>
      <sheetName val="SF424A2"/>
      <sheetName val="Est Year 1"/>
      <sheetName val="Est Year 2"/>
      <sheetName val="Est Year 3"/>
      <sheetName val="Est Year 4"/>
      <sheetName val="Est Year 5"/>
      <sheetName val="Import Estimated Budget"/>
      <sheetName val="IRC Detailed Budget"/>
      <sheetName val="TU Cost"/>
      <sheetName val="SPC Calculation- Juba"/>
      <sheetName val="SPC Calculation- TORIT "/>
      <sheetName val="Summary_Pact"/>
      <sheetName val="Detail_Pact"/>
      <sheetName val="Activities_Pact"/>
      <sheetName val="IT_Policy"/>
      <sheetName val="IT_Pricing_List"/>
      <sheetName val="LOE_Policy"/>
      <sheetName val="Est_Year_1"/>
      <sheetName val="Est_Year_2"/>
      <sheetName val="Est_Year_3"/>
      <sheetName val="Est_Year_4"/>
      <sheetName val="Est_Year_5"/>
      <sheetName val="Import_Estimated_Budget"/>
      <sheetName val="IRC_Detailed_Budget"/>
      <sheetName val="TU_Cost"/>
      <sheetName val="SPC_Calculation-_Juba"/>
      <sheetName val="SPC_Calculation-_TORIT_"/>
      <sheetName val="Baseline_Calc"/>
      <sheetName val="Baseline Calc"/>
      <sheetName val="Summary"/>
      <sheetName val="MasterData"/>
      <sheetName val="Config"/>
      <sheetName val="Summary_Pact1"/>
      <sheetName val="Detail_Pact1"/>
      <sheetName val="Activities_Pact1"/>
      <sheetName val="IT_Policy1"/>
      <sheetName val="IT_Pricing_List1"/>
      <sheetName val="LOE_Policy1"/>
      <sheetName val="Est_Year_11"/>
      <sheetName val="Est_Year_21"/>
      <sheetName val="Est_Year_31"/>
      <sheetName val="Est_Year_41"/>
      <sheetName val="Est_Year_51"/>
      <sheetName val="Import_Estimated_Budget1"/>
      <sheetName val="IRC_Detailed_Budget1"/>
      <sheetName val="TU_Cost1"/>
      <sheetName val="SPC_Calculation-_Juba1"/>
      <sheetName val="SPC_Calculation-_TORIT_1"/>
      <sheetName val="Budget  by Objective"/>
      <sheetName val="Summary_Pact2"/>
      <sheetName val="Detail_Pact2"/>
      <sheetName val="Activities_Pact2"/>
      <sheetName val="IT_Policy2"/>
      <sheetName val="IT_Pricing_List2"/>
      <sheetName val="LOE_Policy2"/>
      <sheetName val="Est_Year_12"/>
      <sheetName val="Est_Year_22"/>
      <sheetName val="Est_Year_32"/>
      <sheetName val="Est_Year_42"/>
      <sheetName val="Est_Year_52"/>
      <sheetName val="Import_Estimated_Budget2"/>
      <sheetName val="IRC_Detailed_Budget2"/>
      <sheetName val="TU_Cost2"/>
      <sheetName val="SPC_Calculation-_Juba2"/>
      <sheetName val="SPC_Calculation-_TORIT_2"/>
      <sheetName val="Contractor-Site"/>
      <sheetName val="Government-Site"/>
      <sheetName val="Index"/>
      <sheetName val="Salary Template"/>
      <sheetName val="Notes"/>
      <sheetName val="Baseline_Calc1"/>
      <sheetName val="Baseline_Calc2"/>
      <sheetName val="Summary_Pact4"/>
      <sheetName val="Detail_Pact4"/>
      <sheetName val="Activities_Pact4"/>
      <sheetName val="IT_Policy4"/>
      <sheetName val="IT_Pricing_List4"/>
      <sheetName val="LOE_Policy4"/>
      <sheetName val="Est_Year_14"/>
      <sheetName val="Est_Year_24"/>
      <sheetName val="Est_Year_34"/>
      <sheetName val="Est_Year_44"/>
      <sheetName val="Est_Year_54"/>
      <sheetName val="Import_Estimated_Budget4"/>
      <sheetName val="IRC_Detailed_Budget4"/>
      <sheetName val="TU_Cost4"/>
      <sheetName val="SPC_Calculation-_Juba4"/>
      <sheetName val="SPC_Calculation-_TORIT_4"/>
      <sheetName val="Baseline_Calc4"/>
      <sheetName val="Summary_Pact3"/>
      <sheetName val="Detail_Pact3"/>
      <sheetName val="Activities_Pact3"/>
      <sheetName val="IT_Policy3"/>
      <sheetName val="IT_Pricing_List3"/>
      <sheetName val="LOE_Policy3"/>
      <sheetName val="Est_Year_13"/>
      <sheetName val="Est_Year_23"/>
      <sheetName val="Est_Year_33"/>
      <sheetName val="Est_Year_43"/>
      <sheetName val="Est_Year_53"/>
      <sheetName val="Import_Estimated_Budget3"/>
      <sheetName val="IRC_Detailed_Budget3"/>
      <sheetName val="TU_Cost3"/>
      <sheetName val="SPC_Calculation-_Juba3"/>
      <sheetName val="SPC_Calculation-_TORIT_3"/>
      <sheetName val="Baseline_Calc3"/>
      <sheetName val="Summary_Pact5"/>
      <sheetName val="Detail_Pact5"/>
      <sheetName val="Activities_Pact5"/>
      <sheetName val="IT_Policy5"/>
      <sheetName val="IT_Pricing_List5"/>
      <sheetName val="LOE_Policy5"/>
      <sheetName val="Est_Year_15"/>
      <sheetName val="Est_Year_25"/>
      <sheetName val="Est_Year_35"/>
      <sheetName val="Est_Year_45"/>
      <sheetName val="Est_Year_55"/>
      <sheetName val="Import_Estimated_Budget5"/>
      <sheetName val="IRC_Detailed_Budget5"/>
      <sheetName val="TU_Cost5"/>
      <sheetName val="SPC_Calculation-_Juba5"/>
      <sheetName val="SPC_Calculation-_TORIT_5"/>
      <sheetName val="Baseline_Calc5"/>
      <sheetName val="Summary_Pact6"/>
      <sheetName val="Detail_Pact6"/>
      <sheetName val="Activities_Pact6"/>
      <sheetName val="IT_Policy6"/>
      <sheetName val="IT_Pricing_List6"/>
      <sheetName val="LOE_Policy6"/>
      <sheetName val="Est_Year_16"/>
      <sheetName val="Est_Year_26"/>
      <sheetName val="Est_Year_36"/>
      <sheetName val="Est_Year_46"/>
      <sheetName val="Est_Year_56"/>
      <sheetName val="Import_Estimated_Budget6"/>
      <sheetName val="IRC_Detailed_Budget6"/>
      <sheetName val="TU_Cost6"/>
      <sheetName val="SPC_Calculation-_Juba6"/>
      <sheetName val="SPC_Calculation-_TORIT_6"/>
      <sheetName val="Baseline_Calc6"/>
      <sheetName val="Assumptions"/>
      <sheetName val="Budget__by_Objective"/>
      <sheetName val="Salary_Template"/>
      <sheetName val="ALLOC"/>
      <sheetName val="Budget__by_Objective1"/>
      <sheetName val="Salary_Template1"/>
      <sheetName val="I.A. - Intl Staff"/>
      <sheetName val="I.B. - Local Staff"/>
      <sheetName val="Data Input"/>
      <sheetName val="Summary_Pact7"/>
      <sheetName val="Detail_Pact7"/>
      <sheetName val="Activities_Pact7"/>
      <sheetName val="IT_Policy7"/>
      <sheetName val="IT_Pricing_List7"/>
      <sheetName val="LOE_Policy7"/>
      <sheetName val="Est_Year_17"/>
      <sheetName val="Est_Year_27"/>
      <sheetName val="Est_Year_37"/>
      <sheetName val="Est_Year_47"/>
      <sheetName val="Est_Year_57"/>
      <sheetName val="Import_Estimated_Budget7"/>
      <sheetName val="IRC_Detailed_Budget7"/>
      <sheetName val="TU_Cost7"/>
      <sheetName val="SPC_Calculation-_Juba7"/>
      <sheetName val="SPC_Calculation-_TORIT_7"/>
      <sheetName val="Baseline_Calc7"/>
      <sheetName val="Budget__by_Objective2"/>
      <sheetName val="Salary_Template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sheetData sheetId="151"/>
      <sheetData sheetId="152" refreshError="1"/>
      <sheetData sheetId="153"/>
      <sheetData sheetId="154"/>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lit"/>
      <sheetName val="Bud"/>
      <sheetName val="Flt"/>
      <sheetName val="Tvl"/>
      <sheetName val="Sum$"/>
      <sheetName val="SumNo"/>
      <sheetName val="SumCst"/>
      <sheetName val="Clin"/>
      <sheetName val="Wun"/>
      <sheetName val="Akak"/>
      <sheetName val="Aby"/>
      <sheetName val="Kurm"/>
      <sheetName val="Yab"/>
      <sheetName val="Nat"/>
      <sheetName val="Expat"/>
      <sheetName val="ExpAnal"/>
      <sheetName val="Adm"/>
      <sheetName val="Note"/>
      <sheetName val="ZBud"/>
    </sheetNames>
    <sheetDataSet>
      <sheetData sheetId="0" refreshError="1"/>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C Update incl admin"/>
      <sheetName val="Administration Donor realloc"/>
      <sheetName val="DRC Update"/>
      <sheetName val="Expat support realloc"/>
      <sheetName val="Expat costs revised "/>
      <sheetName val="Com Dev General"/>
      <sheetName val="Com Dev CEREBA"/>
      <sheetName val="Livelihood v2"/>
      <sheetName val="Community Health"/>
      <sheetName val="Reproductive Health"/>
      <sheetName val="HIV-AIDS"/>
      <sheetName val="Drilling rig concept note"/>
      <sheetName val="Watsan combined"/>
      <sheetName val="Administration costs"/>
      <sheetName val="Local Staff Revised"/>
      <sheetName val="Base Set up"/>
      <sheetName val="Nutrition"/>
      <sheetName val="Standard Codes"/>
      <sheetName val="DRC_Update_incl_admin"/>
      <sheetName val="Administration_Donor_realloc"/>
      <sheetName val="DRC_Update"/>
      <sheetName val="Expat_support_realloc"/>
      <sheetName val="Expat_costs_revised_"/>
      <sheetName val="Com_Dev_General"/>
      <sheetName val="Com_Dev_CEREBA"/>
      <sheetName val="Livelihood_v2"/>
      <sheetName val="Community_Health"/>
      <sheetName val="Reproductive_Health"/>
      <sheetName val="Drilling_rig_concept_note"/>
      <sheetName val="Watsan_combined"/>
      <sheetName val="Administration_costs"/>
      <sheetName val="Local_Staff_Revised"/>
      <sheetName val="Base_Set_up"/>
      <sheetName val="Standard_Codes"/>
      <sheetName val="DRC_Update_incl_admin1"/>
      <sheetName val="Administration_Donor_realloc1"/>
      <sheetName val="DRC_Update1"/>
      <sheetName val="Expat_support_realloc1"/>
      <sheetName val="Expat_costs_revised_1"/>
      <sheetName val="Com_Dev_General1"/>
      <sheetName val="Com_Dev_CEREBA1"/>
      <sheetName val="Livelihood_v21"/>
      <sheetName val="Community_Health1"/>
      <sheetName val="Reproductive_Health1"/>
      <sheetName val="Drilling_rig_concept_note1"/>
      <sheetName val="Watsan_combined1"/>
      <sheetName val="Administration_costs1"/>
      <sheetName val="Local_Staff_Revised1"/>
      <sheetName val="Base_Set_up1"/>
      <sheetName val="Standard_Codes1"/>
      <sheetName val="DRC_Update_incl_admin2"/>
      <sheetName val="Administration_Donor_realloc2"/>
      <sheetName val="DRC_Update2"/>
      <sheetName val="Expat_support_realloc2"/>
      <sheetName val="Expat_costs_revised_2"/>
      <sheetName val="Com_Dev_General2"/>
      <sheetName val="Com_Dev_CEREBA2"/>
      <sheetName val="Livelihood_v22"/>
      <sheetName val="Community_Health2"/>
      <sheetName val="Reproductive_Health2"/>
      <sheetName val="Drilling_rig_concept_note2"/>
      <sheetName val="Watsan_combined2"/>
      <sheetName val="Administration_costs2"/>
      <sheetName val="Local_Staff_Revised2"/>
      <sheetName val="Base_Set_up2"/>
      <sheetName val="Standard_Codes2"/>
      <sheetName val="DRC_Update_incl_admin3"/>
      <sheetName val="Administration_Donor_realloc3"/>
      <sheetName val="DRC_Update3"/>
      <sheetName val="Expat_support_realloc3"/>
      <sheetName val="Expat_costs_revised_3"/>
      <sheetName val="Com_Dev_General3"/>
      <sheetName val="Com_Dev_CEREBA3"/>
      <sheetName val="Livelihood_v23"/>
      <sheetName val="Community_Health3"/>
      <sheetName val="Reproductive_Health3"/>
      <sheetName val="Drilling_rig_concept_note3"/>
      <sheetName val="Watsan_combined3"/>
      <sheetName val="Administration_costs3"/>
      <sheetName val="Local_Staff_Revised3"/>
      <sheetName val="Base_Set_up3"/>
      <sheetName val="Standard_Codes3"/>
      <sheetName val="DRC_Update_incl_admin4"/>
      <sheetName val="Administration_Donor_realloc4"/>
      <sheetName val="DRC_Update4"/>
      <sheetName val="Expat_support_realloc4"/>
      <sheetName val="Expat_costs_revised_4"/>
      <sheetName val="Com_Dev_General4"/>
      <sheetName val="Com_Dev_CEREBA4"/>
      <sheetName val="Livelihood_v24"/>
      <sheetName val="Community_Health4"/>
      <sheetName val="Reproductive_Health4"/>
      <sheetName val="Drilling_rig_concept_note4"/>
      <sheetName val="Watsan_combined4"/>
      <sheetName val="Administration_costs4"/>
      <sheetName val="Local_Staff_Revised4"/>
      <sheetName val="Base_Set_up4"/>
      <sheetName val="Standard_Codes4"/>
      <sheetName val="DRC_Update_incl_admin5"/>
      <sheetName val="Administration_Donor_realloc5"/>
      <sheetName val="DRC_Update5"/>
      <sheetName val="Expat_support_realloc5"/>
      <sheetName val="Expat_costs_revised_5"/>
      <sheetName val="Com_Dev_General5"/>
      <sheetName val="Com_Dev_CEREBA5"/>
      <sheetName val="Livelihood_v25"/>
      <sheetName val="Community_Health5"/>
      <sheetName val="Reproductive_Health5"/>
      <sheetName val="Drilling_rig_concept_note5"/>
      <sheetName val="Watsan_combined5"/>
      <sheetName val="Administration_costs5"/>
      <sheetName val="Local_Staff_Revised5"/>
      <sheetName val="Base_Set_up5"/>
      <sheetName val="Standard_Codes5"/>
      <sheetName val="DRC_Update_incl_admin6"/>
      <sheetName val="Administration_Donor_realloc6"/>
      <sheetName val="DRC_Update6"/>
      <sheetName val="Expat_support_realloc6"/>
      <sheetName val="Expat_costs_revised_6"/>
      <sheetName val="Com_Dev_General6"/>
      <sheetName val="Com_Dev_CEREBA6"/>
      <sheetName val="Livelihood_v26"/>
      <sheetName val="Community_Health6"/>
      <sheetName val="Reproductive_Health6"/>
      <sheetName val="Drilling_rig_concept_note6"/>
      <sheetName val="Watsan_combined6"/>
      <sheetName val="Administration_costs6"/>
      <sheetName val="Local_Staff_Revised6"/>
      <sheetName val="Base_Set_up6"/>
      <sheetName val="Standard_Codes6"/>
      <sheetName val="Taxes scale"/>
      <sheetName val="Reference numbers"/>
      <sheetName val="Summary"/>
      <sheetName val="ECBudget"/>
      <sheetName val="TB Criteria"/>
      <sheetName val="Budget Line Item"/>
      <sheetName val="COVER"/>
      <sheetName val="DRC_Update_incl_admin7"/>
      <sheetName val="Administration_Donor_realloc7"/>
      <sheetName val="DRC_Update7"/>
      <sheetName val="Expat_support_realloc7"/>
      <sheetName val="Expat_costs_revised_7"/>
      <sheetName val="Com_Dev_General7"/>
      <sheetName val="Com_Dev_CEREBA7"/>
      <sheetName val="Livelihood_v27"/>
      <sheetName val="Community_Health7"/>
      <sheetName val="Reproductive_Health7"/>
      <sheetName val="Drilling_rig_concept_note7"/>
      <sheetName val="Watsan_combined7"/>
      <sheetName val="Administration_costs7"/>
      <sheetName val="Local_Staff_Revised7"/>
      <sheetName val="Base_Set_up7"/>
      <sheetName val="Standard_Codes7"/>
      <sheetName val="Taxes_scale"/>
      <sheetName val="Reference_numbers"/>
      <sheetName val="TB_Criteria"/>
      <sheetName val="Budget_Line_Item"/>
      <sheetName val="Period"/>
      <sheetName val="Specification"/>
      <sheetName val="Sheet1"/>
      <sheetName val="SDAs_impact_datasources"/>
      <sheetName val="Criteria"/>
      <sheetName val="DRC_Update_incl_admin9"/>
      <sheetName val="Administration_Donor_realloc9"/>
      <sheetName val="DRC_Update9"/>
      <sheetName val="Expat_support_realloc9"/>
      <sheetName val="Expat_costs_revised_9"/>
      <sheetName val="Com_Dev_General9"/>
      <sheetName val="Com_Dev_CEREBA9"/>
      <sheetName val="Livelihood_v29"/>
      <sheetName val="Community_Health9"/>
      <sheetName val="Reproductive_Health9"/>
      <sheetName val="Drilling_rig_concept_note9"/>
      <sheetName val="Watsan_combined9"/>
      <sheetName val="Administration_costs9"/>
      <sheetName val="Local_Staff_Revised9"/>
      <sheetName val="Base_Set_up9"/>
      <sheetName val="Standard_Codes9"/>
      <sheetName val="Taxes_scale1"/>
      <sheetName val="Reference_numbers1"/>
      <sheetName val="TB_Criteria1"/>
      <sheetName val="Budget_Line_Item1"/>
      <sheetName val="DRC_Update_incl_admin8"/>
      <sheetName val="Administration_Donor_realloc8"/>
      <sheetName val="DRC_Update8"/>
      <sheetName val="Expat_support_realloc8"/>
      <sheetName val="Expat_costs_revised_8"/>
      <sheetName val="Com_Dev_General8"/>
      <sheetName val="Com_Dev_CEREBA8"/>
      <sheetName val="Livelihood_v28"/>
      <sheetName val="Community_Health8"/>
      <sheetName val="Reproductive_Health8"/>
      <sheetName val="Drilling_rig_concept_note8"/>
      <sheetName val="Watsan_combined8"/>
      <sheetName val="Administration_costs8"/>
      <sheetName val="Local_Staff_Revised8"/>
      <sheetName val="Base_Set_up8"/>
      <sheetName val="Standard_Codes8"/>
      <sheetName val="DRC_Update_incl_admin10"/>
      <sheetName val="Administration_Donor_realloc10"/>
      <sheetName val="DRC_Update10"/>
      <sheetName val="Expat_support_realloc10"/>
      <sheetName val="Expat_costs_revised_10"/>
      <sheetName val="Com_Dev_General10"/>
      <sheetName val="Com_Dev_CEREBA10"/>
      <sheetName val="Livelihood_v210"/>
      <sheetName val="Community_Health10"/>
      <sheetName val="Reproductive_Health10"/>
      <sheetName val="Drilling_rig_concept_note10"/>
      <sheetName val="Watsan_combined10"/>
      <sheetName val="Administration_costs10"/>
      <sheetName val="Local_Staff_Revised10"/>
      <sheetName val="Base_Set_up10"/>
      <sheetName val="Standard_Codes10"/>
      <sheetName val="Taxes_scale2"/>
      <sheetName val="Reference_numbers2"/>
      <sheetName val="TB_Criteria2"/>
      <sheetName val="Budget_Line_Item2"/>
      <sheetName val="19 main cash book"/>
      <sheetName val="DRC_Update_incl_admin11"/>
      <sheetName val="Administration_Donor_realloc11"/>
      <sheetName val="DRC_Update11"/>
      <sheetName val="Expat_support_realloc11"/>
      <sheetName val="Expat_costs_revised_11"/>
      <sheetName val="Com_Dev_General11"/>
      <sheetName val="Com_Dev_CEREBA11"/>
      <sheetName val="Livelihood_v211"/>
      <sheetName val="Community_Health11"/>
      <sheetName val="Reproductive_Health11"/>
      <sheetName val="Drilling_rig_concept_note11"/>
      <sheetName val="Watsan_combined11"/>
      <sheetName val="Administration_costs11"/>
      <sheetName val="Local_Staff_Revised11"/>
      <sheetName val="Base_Set_up11"/>
      <sheetName val="Standard_Codes11"/>
      <sheetName val="Taxes_scale3"/>
      <sheetName val="Reference_numbers3"/>
      <sheetName val="TB_Criteria3"/>
      <sheetName val="Budget_Line_Item3"/>
      <sheetName val="DRC_Update_incl_admin12"/>
      <sheetName val="Administration_Donor_realloc12"/>
      <sheetName val="DRC_Update12"/>
      <sheetName val="Expat_support_realloc12"/>
      <sheetName val="Expat_costs_revised_12"/>
      <sheetName val="Com_Dev_General12"/>
      <sheetName val="Com_Dev_CEREBA12"/>
      <sheetName val="Livelihood_v212"/>
      <sheetName val="Community_Health12"/>
      <sheetName val="Reproductive_Health12"/>
      <sheetName val="Drilling_rig_concept_note12"/>
      <sheetName val="Watsan_combined12"/>
      <sheetName val="Administration_costs12"/>
      <sheetName val="Local_Staff_Revised12"/>
      <sheetName val="Base_Set_up12"/>
      <sheetName val="Standard_Codes12"/>
      <sheetName val="Taxes_scale4"/>
      <sheetName val="Reference_numbers4"/>
      <sheetName val="TB_Criteria4"/>
      <sheetName val="Budget_Line_Item4"/>
      <sheetName val="DRC_Update_incl_admin13"/>
      <sheetName val="Administration_Donor_realloc13"/>
      <sheetName val="DRC_Update13"/>
      <sheetName val="Expat_support_realloc13"/>
      <sheetName val="Expat_costs_revised_13"/>
      <sheetName val="Com_Dev_General13"/>
      <sheetName val="Com_Dev_CEREBA13"/>
      <sheetName val="Livelihood_v213"/>
      <sheetName val="Community_Health13"/>
      <sheetName val="Reproductive_Health13"/>
      <sheetName val="Drilling_rig_concept_note13"/>
      <sheetName val="Watsan_combined13"/>
      <sheetName val="Administration_costs13"/>
      <sheetName val="Local_Staff_Revised13"/>
      <sheetName val="Base_Set_up13"/>
      <sheetName val="Standard_Codes13"/>
      <sheetName val="Taxes_scale5"/>
      <sheetName val="Reference_numbers5"/>
      <sheetName val="TB_Criteria5"/>
      <sheetName val="Budget_Line_Item5"/>
      <sheetName val="19_main_cash_book"/>
      <sheetName val="DRC_Update_incl_admin17"/>
      <sheetName val="Administration_Donor_realloc17"/>
      <sheetName val="DRC_Update17"/>
      <sheetName val="Expat_support_realloc17"/>
      <sheetName val="Expat_costs_revised_17"/>
      <sheetName val="Com_Dev_General17"/>
      <sheetName val="Com_Dev_CEREBA17"/>
      <sheetName val="Livelihood_v217"/>
      <sheetName val="Community_Health17"/>
      <sheetName val="Reproductive_Health17"/>
      <sheetName val="Drilling_rig_concept_note17"/>
      <sheetName val="Watsan_combined17"/>
      <sheetName val="Administration_costs17"/>
      <sheetName val="Local_Staff_Revised17"/>
      <sheetName val="Base_Set_up17"/>
      <sheetName val="Standard_Codes17"/>
      <sheetName val="Taxes_scale10"/>
      <sheetName val="Reference_numbers10"/>
      <sheetName val="TB_Criteria10"/>
      <sheetName val="Budget_Line_Item10"/>
      <sheetName val="Taxes_scale6"/>
      <sheetName val="Reference_numbers6"/>
      <sheetName val="TB_Criteria6"/>
      <sheetName val="Budget_Line_Item6"/>
      <sheetName val="DRC_Update_incl_admin14"/>
      <sheetName val="Administration_Donor_realloc14"/>
      <sheetName val="DRC_Update14"/>
      <sheetName val="Expat_support_realloc14"/>
      <sheetName val="Expat_costs_revised_14"/>
      <sheetName val="Com_Dev_General14"/>
      <sheetName val="Com_Dev_CEREBA14"/>
      <sheetName val="Livelihood_v214"/>
      <sheetName val="Community_Health14"/>
      <sheetName val="Reproductive_Health14"/>
      <sheetName val="Drilling_rig_concept_note14"/>
      <sheetName val="Watsan_combined14"/>
      <sheetName val="Administration_costs14"/>
      <sheetName val="Local_Staff_Revised14"/>
      <sheetName val="Base_Set_up14"/>
      <sheetName val="Standard_Codes14"/>
      <sheetName val="Taxes_scale7"/>
      <sheetName val="Reference_numbers7"/>
      <sheetName val="TB_Criteria7"/>
      <sheetName val="Budget_Line_Item7"/>
      <sheetName val="DRC_Update_incl_admin15"/>
      <sheetName val="Administration_Donor_realloc15"/>
      <sheetName val="DRC_Update15"/>
      <sheetName val="Expat_support_realloc15"/>
      <sheetName val="Expat_costs_revised_15"/>
      <sheetName val="Com_Dev_General15"/>
      <sheetName val="Com_Dev_CEREBA15"/>
      <sheetName val="Livelihood_v215"/>
      <sheetName val="Community_Health15"/>
      <sheetName val="Reproductive_Health15"/>
      <sheetName val="Drilling_rig_concept_note15"/>
      <sheetName val="Watsan_combined15"/>
      <sheetName val="Administration_costs15"/>
      <sheetName val="Local_Staff_Revised15"/>
      <sheetName val="Base_Set_up15"/>
      <sheetName val="Standard_Codes15"/>
      <sheetName val="Taxes_scale8"/>
      <sheetName val="Reference_numbers8"/>
      <sheetName val="TB_Criteria8"/>
      <sheetName val="Budget_Line_Item8"/>
      <sheetName val="DRC_Update_incl_admin16"/>
      <sheetName val="Administration_Donor_realloc16"/>
      <sheetName val="DRC_Update16"/>
      <sheetName val="Expat_support_realloc16"/>
      <sheetName val="Expat_costs_revised_16"/>
      <sheetName val="Com_Dev_General16"/>
      <sheetName val="Com_Dev_CEREBA16"/>
      <sheetName val="Livelihood_v216"/>
      <sheetName val="Community_Health16"/>
      <sheetName val="Reproductive_Health16"/>
      <sheetName val="Drilling_rig_concept_note16"/>
      <sheetName val="Watsan_combined16"/>
      <sheetName val="Administration_costs16"/>
      <sheetName val="Local_Staff_Revised16"/>
      <sheetName val="Base_Set_up16"/>
      <sheetName val="Standard_Codes16"/>
      <sheetName val="Taxes_scale9"/>
      <sheetName val="Reference_numbers9"/>
      <sheetName val="TB_Criteria9"/>
      <sheetName val="Budget_Line_Item9"/>
      <sheetName val="DRC_Update_incl_admin18"/>
      <sheetName val="Administration_Donor_realloc18"/>
      <sheetName val="DRC_Update18"/>
      <sheetName val="Expat_support_realloc18"/>
      <sheetName val="Expat_costs_revised_18"/>
      <sheetName val="Com_Dev_General18"/>
      <sheetName val="Com_Dev_CEREBA18"/>
      <sheetName val="Livelihood_v218"/>
      <sheetName val="Community_Health18"/>
      <sheetName val="Reproductive_Health18"/>
      <sheetName val="Drilling_rig_concept_note18"/>
      <sheetName val="Watsan_combined18"/>
      <sheetName val="Administration_costs18"/>
      <sheetName val="Local_Staff_Revised18"/>
      <sheetName val="Base_Set_up18"/>
      <sheetName val="Standard_Codes18"/>
      <sheetName val="Taxes_scale11"/>
      <sheetName val="Reference_numbers11"/>
      <sheetName val="TB_Criteria11"/>
      <sheetName val="Budget_Line_Item11"/>
      <sheetName val="DRC_Update_incl_admin19"/>
      <sheetName val="Administration_Donor_realloc19"/>
      <sheetName val="DRC_Update19"/>
      <sheetName val="Expat_support_realloc19"/>
      <sheetName val="Expat_costs_revised_19"/>
      <sheetName val="Com_Dev_General19"/>
      <sheetName val="Com_Dev_CEREBA19"/>
      <sheetName val="Livelihood_v219"/>
      <sheetName val="Community_Health19"/>
      <sheetName val="Reproductive_Health19"/>
      <sheetName val="Drilling_rig_concept_note19"/>
      <sheetName val="Watsan_combined19"/>
      <sheetName val="Administration_costs19"/>
      <sheetName val="Local_Staff_Revised19"/>
      <sheetName val="Base_Set_up19"/>
      <sheetName val="Standard_Codes19"/>
      <sheetName val="Taxes_scale12"/>
      <sheetName val="Reference_numbers12"/>
      <sheetName val="TB_Criteria12"/>
      <sheetName val="Budget_Line_Item12"/>
      <sheetName val="DRC_Update_incl_admin20"/>
      <sheetName val="Administration_Donor_realloc20"/>
      <sheetName val="DRC_Update20"/>
      <sheetName val="Expat_support_realloc20"/>
      <sheetName val="Expat_costs_revised_20"/>
      <sheetName val="Com_Dev_General20"/>
      <sheetName val="Com_Dev_CEREBA20"/>
      <sheetName val="Livelihood_v220"/>
      <sheetName val="Community_Health20"/>
      <sheetName val="Reproductive_Health20"/>
      <sheetName val="Drilling_rig_concept_note20"/>
      <sheetName val="Watsan_combined20"/>
      <sheetName val="Administration_costs20"/>
      <sheetName val="Local_Staff_Revised20"/>
      <sheetName val="Base_Set_up20"/>
      <sheetName val="Standard_Codes20"/>
      <sheetName val="Taxes_scale13"/>
      <sheetName val="Reference_numbers13"/>
      <sheetName val="TB_Criteria13"/>
      <sheetName val="Budget_Line_Item13"/>
      <sheetName val="DRC_Update_incl_admin21"/>
      <sheetName val="Administration_Donor_realloc21"/>
      <sheetName val="DRC_Update21"/>
      <sheetName val="Expat_support_realloc21"/>
      <sheetName val="Expat_costs_revised_21"/>
      <sheetName val="Com_Dev_General21"/>
      <sheetName val="Com_Dev_CEREBA21"/>
      <sheetName val="Livelihood_v221"/>
      <sheetName val="Community_Health21"/>
      <sheetName val="Reproductive_Health21"/>
      <sheetName val="Drilling_rig_concept_note21"/>
      <sheetName val="Watsan_combined21"/>
      <sheetName val="Administration_costs21"/>
      <sheetName val="Local_Staff_Revised21"/>
      <sheetName val="Base_Set_up21"/>
      <sheetName val="Standard_Codes21"/>
      <sheetName val="Taxes_scale14"/>
      <sheetName val="Reference_numbers14"/>
      <sheetName val="TB_Criteria14"/>
      <sheetName val="Budget_Line_Item14"/>
      <sheetName val="DRC_Update_incl_admin22"/>
      <sheetName val="Administration_Donor_realloc22"/>
      <sheetName val="DRC_Update22"/>
      <sheetName val="Expat_support_realloc22"/>
      <sheetName val="Expat_costs_revised_22"/>
      <sheetName val="Com_Dev_General22"/>
      <sheetName val="Com_Dev_CEREBA22"/>
      <sheetName val="Livelihood_v222"/>
      <sheetName val="Community_Health22"/>
      <sheetName val="Reproductive_Health22"/>
      <sheetName val="Drilling_rig_concept_note22"/>
      <sheetName val="Watsan_combined22"/>
      <sheetName val="Administration_costs22"/>
      <sheetName val="Local_Staff_Revised22"/>
      <sheetName val="Base_Set_up22"/>
      <sheetName val="Standard_Codes22"/>
      <sheetName val="Taxes_scale15"/>
      <sheetName val="Reference_numbers15"/>
      <sheetName val="TB_Criteria15"/>
      <sheetName val="Budget_Line_Item15"/>
      <sheetName val="GENERAL SUIVI BUDGET EURO"/>
      <sheetName val="SUIVI BUDGET IN THB ONL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refreshError="1"/>
      <sheetData sheetId="46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FID Final"/>
      <sheetName val="Component Template"/>
      <sheetName val="N.Syria (2)"/>
      <sheetName val="Sheh Sum"/>
      <sheetName val="Caro Summary"/>
      <sheetName val="Master"/>
      <sheetName val="Lebanon"/>
      <sheetName val="Syria"/>
      <sheetName val="Sheet3"/>
      <sheetName val="CD Summary"/>
      <sheetName val="Compatibility Report"/>
      <sheetName val="Compatibility Report (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_options"/>
      <sheetName val="_control"/>
      <sheetName val="Version Control"/>
      <sheetName val="Lookups"/>
      <sheetName val="Matrix"/>
      <sheetName val="Projects"/>
      <sheetName val="CostHub"/>
      <sheetName val="CostC"/>
      <sheetName val="CAM Tables"/>
      <sheetName val="CAM Subtheme Data"/>
      <sheetName val="Non Salary Benefits"/>
      <sheetName val="MB Summary"/>
      <sheetName val="CAM Summary"/>
      <sheetName val="Data Not in MB_PortfolioChanges"/>
      <sheetName val="Data Not in MB_NTXT Changes"/>
      <sheetName val="Dashboard"/>
      <sheetName val="Approvals"/>
      <sheetName val="New Proposal"/>
      <sheetName val="FO Premises Data"/>
      <sheetName val="FO Premises %"/>
      <sheetName val="CAM Costs (7 DEAs)"/>
      <sheetName val="CAM Costs (6 DEAs)"/>
      <sheetName val="CAM Subtheme"/>
      <sheetName val="CAM in Detail"/>
      <sheetName val="CAM in Detai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Ws reporting"/>
      <sheetName val="Admin"/>
      <sheetName val="Jan_WASH_4Ws2020_Compiled_Final"/>
    </sheetNames>
    <sheetDataSet>
      <sheetData sheetId="0"/>
      <sheetData sheetId="1"/>
      <sheetData sheetId="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ntory - Categories"/>
      <sheetName val="Total"/>
      <sheetName val="TB Criteria"/>
      <sheetName val="Inventory_-_Categories"/>
      <sheetName val="TB_Criteria"/>
      <sheetName val="Inventory_-_Categories1"/>
      <sheetName val="TB_Criteria1"/>
      <sheetName val="Inventory_-_Categories2"/>
      <sheetName val="TB_Criteria2"/>
      <sheetName val="Inventory_-_Categories3"/>
      <sheetName val="TB_Criteria3"/>
      <sheetName val="Inventory_-_Categories4"/>
      <sheetName val="TB_Criteria4"/>
      <sheetName val="Inventory_-_Categories5"/>
      <sheetName val="TB_Criteria5"/>
      <sheetName val="Inventory_-_Categories6"/>
      <sheetName val="TB_Criteria6"/>
      <sheetName val="PARAMETER"/>
      <sheetName val="Inventory_-_Categories7"/>
      <sheetName val="TB_Criteria7"/>
      <sheetName val="Inventory_-_Categories8"/>
      <sheetName val="TB_Criteria8"/>
      <sheetName val="Inventory_-_Categories9"/>
      <sheetName val="TB_Criteria9"/>
      <sheetName val="Standard Codes"/>
      <sheetName val="Criteria"/>
      <sheetName val="Reg-New"/>
      <sheetName val="Inventory_-_Categories10"/>
      <sheetName val="TB_Criteria10"/>
      <sheetName val="Inventory_-_Categories11"/>
      <sheetName val="TB_Criteria11"/>
      <sheetName val="Input Info"/>
      <sheetName val="Framework Agreement Tracker"/>
      <sheetName val="Supplier List"/>
      <sheetName val="Sheet1"/>
      <sheetName val="Inventory_-_Categories12"/>
      <sheetName val="TB_Criteria12"/>
      <sheetName val="Standard_Codes"/>
      <sheetName val="Input_Info"/>
      <sheetName val="Framework_Agreement_Tracker"/>
      <sheetName val="Supplier_List"/>
      <sheetName val="Inventory_-_Categories13"/>
      <sheetName val="TB_Criteria13"/>
      <sheetName val="Standard_Codes1"/>
      <sheetName val="Input_Info1"/>
      <sheetName val="Framework_Agreement_Tracker1"/>
      <sheetName val="Supplier_List1"/>
      <sheetName val="2019"/>
      <sheetName val="Inventory_-_Categories14"/>
      <sheetName val="TB_Criteria14"/>
      <sheetName val="Standard_Codes2"/>
      <sheetName val="Input_Info2"/>
      <sheetName val="Framework_Agreement_Tracker2"/>
      <sheetName val="Supplier_List2"/>
      <sheetName val="Inventory_-_Categories15"/>
      <sheetName val="TB_Criteria15"/>
      <sheetName val="Standard_Codes3"/>
      <sheetName val="Input_Info3"/>
      <sheetName val="Framework_Agreement_Tracker3"/>
      <sheetName val="Supplier_List3"/>
      <sheetName val="Inventory_-_Categories16"/>
      <sheetName val="TB_Criteria16"/>
      <sheetName val="Standard_Codes4"/>
      <sheetName val="Input_Info4"/>
      <sheetName val="Framework_Agreement_Tracker4"/>
      <sheetName val="Supplier_List4"/>
      <sheetName val="Inventory_-_Categories17"/>
      <sheetName val="TB_Criteria17"/>
      <sheetName val="Standard_Codes5"/>
      <sheetName val="Input_Info5"/>
      <sheetName val="Framework_Agreement_Tracker5"/>
      <sheetName val="Supplier_List5"/>
      <sheetName val="Inventory_-_Categories22"/>
      <sheetName val="TB_Criteria22"/>
      <sheetName val="Standard_Codes10"/>
      <sheetName val="Input_Info10"/>
      <sheetName val="Framework_Agreement_Tracker10"/>
      <sheetName val="Supplier_List10"/>
      <sheetName val="Inventory_-_Categories18"/>
      <sheetName val="TB_Criteria18"/>
      <sheetName val="Standard_Codes6"/>
      <sheetName val="Input_Info6"/>
      <sheetName val="Framework_Agreement_Tracker6"/>
      <sheetName val="Supplier_List6"/>
      <sheetName val="Inventory_-_Categories19"/>
      <sheetName val="TB_Criteria19"/>
      <sheetName val="Standard_Codes7"/>
      <sheetName val="Input_Info7"/>
      <sheetName val="Framework_Agreement_Tracker7"/>
      <sheetName val="Supplier_List7"/>
      <sheetName val="Inventory_-_Categories20"/>
      <sheetName val="TB_Criteria20"/>
      <sheetName val="Standard_Codes8"/>
      <sheetName val="Input_Info8"/>
      <sheetName val="Framework_Agreement_Tracker8"/>
      <sheetName val="Supplier_List8"/>
      <sheetName val="Inventory_-_Categories21"/>
      <sheetName val="TB_Criteria21"/>
      <sheetName val="Standard_Codes9"/>
      <sheetName val="Input_Info9"/>
      <sheetName val="Framework_Agreement_Tracker9"/>
      <sheetName val="Supplier_List9"/>
      <sheetName val="Inventory_-_Categories23"/>
      <sheetName val="TB_Criteria23"/>
      <sheetName val="Standard_Codes11"/>
      <sheetName val="Input_Info11"/>
      <sheetName val="Framework_Agreement_Tracker11"/>
      <sheetName val="Supplier_List11"/>
      <sheetName val="Inventory_-_Categories24"/>
      <sheetName val="TB_Criteria24"/>
      <sheetName val="Standard_Codes12"/>
      <sheetName val="Input_Info12"/>
      <sheetName val="Framework_Agreement_Tracker12"/>
      <sheetName val="Supplier_List12"/>
      <sheetName val="Inventory_-_Categories25"/>
      <sheetName val="TB_Criteria25"/>
      <sheetName val="Standard_Codes13"/>
      <sheetName val="Input_Info13"/>
      <sheetName val="Framework_Agreement_Tracker13"/>
      <sheetName val="Supplier_List13"/>
      <sheetName val="Inventory_-_Categories26"/>
      <sheetName val="TB_Criteria26"/>
      <sheetName val="Standard_Codes14"/>
      <sheetName val="Input_Info14"/>
      <sheetName val="Framework_Agreement_Tracker14"/>
      <sheetName val="Supplier_List14"/>
      <sheetName val="Menus"/>
      <sheetName val="ARMY"/>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sheetData sheetId="19"/>
      <sheetData sheetId="20"/>
      <sheetData sheetId="21"/>
      <sheetData sheetId="22"/>
      <sheetData sheetId="23"/>
      <sheetData sheetId="24" refreshError="1"/>
      <sheetData sheetId="25" refreshError="1"/>
      <sheetData sheetId="26" refreshError="1"/>
      <sheetData sheetId="27"/>
      <sheetData sheetId="28"/>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refreshError="1"/>
      <sheetData sheetId="12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UBLIN Live FAR"/>
      <sheetName val="Items removed from FAR"/>
      <sheetName val="Donor and Category Codes"/>
      <sheetName val="FAR Submission Form"/>
      <sheetName val="Sheet1"/>
      <sheetName val="DUBLIN_Live_FAR"/>
      <sheetName val="Items_removed_from_FAR"/>
      <sheetName val="Donor_and_Category_Codes"/>
      <sheetName val="FAR_Submission_Form"/>
      <sheetName val="DUBLIN_Live_FAR1"/>
      <sheetName val="Items_removed_from_FAR1"/>
      <sheetName val="Donor_and_Category_Codes1"/>
      <sheetName val="FAR_Submission_Form1"/>
    </sheetNames>
    <sheetDataSet>
      <sheetData sheetId="0" refreshError="1"/>
      <sheetData sheetId="1" refreshError="1"/>
      <sheetData sheetId="2"/>
      <sheetData sheetId="3" refreshError="1"/>
      <sheetData sheetId="4" refreshError="1"/>
      <sheetData sheetId="5"/>
      <sheetData sheetId="6"/>
      <sheetData sheetId="7"/>
      <sheetData sheetId="8"/>
      <sheetData sheetId="9"/>
      <sheetData sheetId="10"/>
      <sheetData sheetId="11"/>
      <sheetData sheetId="1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ANK"/>
      <sheetName val="GUIDANCE"/>
      <sheetName val="Cash Count-SD"/>
      <sheetName val="Cash Count-expat"/>
      <sheetName val="TB_Criteria"/>
      <sheetName val="Cash_Count-SD"/>
      <sheetName val="Cash_Count-expat"/>
      <sheetName val="TB_Criteria1"/>
      <sheetName val="Cash_Count-SD1"/>
      <sheetName val="Cash_Count-expat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 End Checklist"/>
      <sheetName val="Pack Sheet"/>
      <sheetName val="1A. Bank and Cash Summary S (2"/>
      <sheetName val="B1 Freetown SLL Bank "/>
      <sheetName val="B3 Freetown Euro Bank"/>
      <sheetName val="B7 Kenema SLL Bank "/>
      <sheetName val="C1 Freetown SLL Cash "/>
      <sheetName val="C2 Freetown USD Cash"/>
      <sheetName val="C3 Kenema SLL Cash "/>
      <sheetName val="C7 Port Loko SLL Cash  "/>
      <sheetName val="C8 Port Loko SLL Cash   "/>
      <sheetName val="2A. FX rates"/>
      <sheetName val="2b. 1299SL Tr"/>
      <sheetName val="HO Queries"/>
      <sheetName val="3. INCOME"/>
      <sheetName val="4A. DEBTORS"/>
      <sheetName val="4B. PREPAYMENTS"/>
      <sheetName val="4C. Cash Floats"/>
      <sheetName val="4D. Partner Prepayments"/>
      <sheetName val="4E. INT STAFF"/>
      <sheetName val="5A.5B ACCRUALS"/>
      <sheetName val="5C. Other Creditors"/>
      <sheetName val="5D. Salary Creditors"/>
      <sheetName val="6. DIKs"/>
      <sheetName val="7. Stock "/>
      <sheetName val="8. Dublin Recharges"/>
      <sheetName val="9A. Zimbabwe Field Recharges"/>
      <sheetName val="Sheet3"/>
      <sheetName val="17. Final TB"/>
      <sheetName val="8.a Indirect Costs"/>
      <sheetName val="9A. Kenya Field Recharges"/>
      <sheetName val="9C. Ethiopia Field Recharges"/>
      <sheetName val="9D. South Sudan Field Recharge "/>
      <sheetName val="9B. Uganda Field Recharges "/>
      <sheetName val="10A Asset spot check Freetown"/>
      <sheetName val="10B Asset Spot Check-Kenema "/>
      <sheetName val="11. Float Trans. Check"/>
      <sheetName val="12A EUR3500 Trans. Check"/>
      <sheetName val="14. Corecost Allocations"/>
      <sheetName val="12B 3.5K Breakdown"/>
      <sheetName val="13. Forex  "/>
      <sheetName val="15. Suspense Account"/>
      <sheetName val="16.Open Cheques"/>
      <sheetName val="Sheet1"/>
      <sheetName val="Sheet2"/>
      <sheetName val="18.Cost per 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ANK"/>
      <sheetName val="Cash Count"/>
      <sheetName val="GUIDANCE"/>
      <sheetName val="TB_Criteria"/>
      <sheetName val="Cash_Count"/>
      <sheetName val="TB_Criteria1"/>
      <sheetName val="Cash_Count1"/>
      <sheetName val="TB_Criteria2"/>
      <sheetName val="Cash_Count2"/>
      <sheetName val=" Budget "/>
      <sheetName val="Drop-down Options"/>
      <sheetName val="TB_Criteria3"/>
      <sheetName val="Cash_Count3"/>
      <sheetName val="HI_Budget"/>
      <sheetName val="Detailed_RFA_budget_last"/>
      <sheetName val="TB_Criteria4"/>
      <sheetName val="Cash_Count4"/>
      <sheetName val="_Budget_"/>
      <sheetName val="Drop-down_Options"/>
      <sheetName val="TB_Criteria5"/>
      <sheetName val="Cash_Count5"/>
      <sheetName val="Drop-down_Options1"/>
      <sheetName val="_Budget_1"/>
      <sheetName val="TB_Criteria6"/>
      <sheetName val="Cash_Count6"/>
      <sheetName val="Drop-down_Options2"/>
      <sheetName val="_Budget_2"/>
      <sheetName val="TB_Criteria7"/>
      <sheetName val="TB_Criteria8"/>
      <sheetName val="Cash_Count7"/>
      <sheetName val="Drop-down_Options3"/>
      <sheetName val="_Budget_3"/>
      <sheetName val="TB_Criteria9"/>
      <sheetName val="Cash_Count8"/>
      <sheetName val="Drop-down_Options4"/>
      <sheetName val="_Budget_4"/>
      <sheetName val="TB_Criteria14"/>
      <sheetName val="Cash_Count13"/>
      <sheetName val="Drop-down_Options9"/>
      <sheetName val="_Budget_9"/>
      <sheetName val="TB_Criteria10"/>
      <sheetName val="Cash_Count9"/>
      <sheetName val="Drop-down_Options5"/>
      <sheetName val="_Budget_5"/>
      <sheetName val="TB_Criteria11"/>
      <sheetName val="Cash_Count10"/>
      <sheetName val="Drop-down_Options6"/>
      <sheetName val="_Budget_6"/>
      <sheetName val="TB_Criteria12"/>
      <sheetName val="Cash_Count11"/>
      <sheetName val="Drop-down_Options7"/>
      <sheetName val="_Budget_7"/>
      <sheetName val="TB_Criteria13"/>
      <sheetName val="Cash_Count12"/>
      <sheetName val="Drop-down_Options8"/>
      <sheetName val="_Budget_8"/>
      <sheetName val="TB_Criteria15"/>
      <sheetName val="Cash_Count14"/>
      <sheetName val="Drop-down_Options10"/>
      <sheetName val="_Budget_10"/>
      <sheetName val="TB_Criteria16"/>
      <sheetName val="Cash_Count15"/>
      <sheetName val="Drop-down_Options11"/>
      <sheetName val="_Budget_11"/>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B Criteria"/>
      <sheetName val="26 BoK Bank SDG "/>
      <sheetName val="Bank Reconciliation"/>
      <sheetName val="Sheet2"/>
      <sheetName val="TB_Criteria"/>
      <sheetName val="26_BoK_Bank_SDG_"/>
      <sheetName val="Bank_Reconciliation"/>
      <sheetName val="TB_Criteria1"/>
      <sheetName val="26_BoK_Bank_SDG_1"/>
      <sheetName val="Bank_Reconciliation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0"/>
      <sheetName val="Sheet11"/>
      <sheetName val="Sheet5"/>
      <sheetName val="Sheet6"/>
      <sheetName val="Sheet9"/>
      <sheetName val="List"/>
      <sheetName val="gait-export-2018-07-30"/>
      <sheetName val="Grants Summary-AwardCur"/>
      <sheetName val="Grants Summary-USD"/>
      <sheetName val="MSS"/>
      <sheetName val="SCS"/>
      <sheetName val="NS"/>
      <sheetName val="NES"/>
      <sheetName val="HAT"/>
      <sheetName val="Sheet7"/>
      <sheetName val="Sheet8"/>
      <sheetName val="Sheet14"/>
      <sheetName val="Sheet102"/>
      <sheetName val="Sheet103"/>
      <sheetName val="Sheet1"/>
      <sheetName val="Sheet2"/>
      <sheetName val="Sheet3"/>
      <sheetName val="Sheet4"/>
      <sheetName val="Sheet12"/>
      <sheetName val="Sheet13"/>
      <sheetName val="Sheet15"/>
      <sheetName val="Sheet16"/>
      <sheetName val="Sheet17"/>
      <sheetName val="Sheet18"/>
      <sheetName val="Sheet19"/>
      <sheetName val="Sheet20"/>
      <sheetName val="GRANTS SUMMARY_June-18_Aug2Upd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GL Map - P&amp;L"/>
    </sheetNames>
    <sheetDataSet>
      <sheetData sheetId="0"/>
      <sheetData sheetId="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ADME"/>
      <sheetName val="Options"/>
      <sheetName val="SUMMARY"/>
      <sheetName val="LIN Summary"/>
      <sheetName val="Subaward Summary"/>
      <sheetName val="ALL OFFICES"/>
      <sheetName val="BLANK"/>
      <sheetName val="JO01"/>
      <sheetName val="JO02"/>
      <sheetName val="LB07"/>
      <sheetName val="LB08"/>
      <sheetName val="LB11"/>
      <sheetName val="SY01"/>
      <sheetName val="SY03"/>
      <sheetName val="33083"/>
      <sheetName val="Trans.Detail-CONS_MC"/>
      <sheetName val="GL Cost Categories"/>
      <sheetName val="Version Control Log"/>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25"/>
      <sheetName val="Sheet26"/>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s>
    <sheetDataSet>
      <sheetData sheetId="0" refreshError="1"/>
      <sheetData sheetId="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 Lists"/>
      <sheetName val="FAR New Items"/>
      <sheetName val="Inventory - Categories"/>
      <sheetName val="Dropdown_Lists"/>
      <sheetName val="FAR_New_Items"/>
      <sheetName val="Inventory_-_Categories"/>
      <sheetName val="Dropdown_Lists1"/>
      <sheetName val="FAR_New_Items1"/>
      <sheetName val="Inventory_-_Categories1"/>
      <sheetName val="Dropdown_Lists2"/>
      <sheetName val="FAR_New_Items2"/>
      <sheetName val="Inventory_-_Categories2"/>
      <sheetName val="Dropdown_Lists3"/>
      <sheetName val="FAR_New_Items3"/>
      <sheetName val="Inventory_-_Categories3"/>
      <sheetName val="Dropdown_Lists4"/>
      <sheetName val="FAR_New_Items4"/>
      <sheetName val="Inventory_-_Categories4"/>
      <sheetName val="Dropdown_Lists5"/>
      <sheetName val="FAR_New_Items5"/>
      <sheetName val="Inventory_-_Categories5"/>
      <sheetName val="Dropdown_Lists6"/>
      <sheetName val="FAR_New_Items6"/>
      <sheetName val="Inventory_-_Categories6"/>
      <sheetName val="Taxes scale"/>
      <sheetName val="Taxes_scale4"/>
      <sheetName val="Reference numbers"/>
      <sheetName val="Reference_numbers4"/>
      <sheetName val="Summary"/>
      <sheetName val="Dropdown_Lists7"/>
      <sheetName val="FAR_New_Items7"/>
      <sheetName val="Inventory_-_Categories7"/>
      <sheetName val="Taxes_scale"/>
      <sheetName val="Reference_numbers"/>
      <sheetName val="Dropdown_Lists8"/>
      <sheetName val="FAR_New_Items8"/>
      <sheetName val="Inventory_-_Categories8"/>
      <sheetName val="Taxes_scale1"/>
      <sheetName val="Reference_numbers1"/>
      <sheetName val="Dropdown_Lists9"/>
      <sheetName val="FAR_New_Items9"/>
      <sheetName val="Inventory_-_Categories9"/>
      <sheetName val="Taxes_scale2"/>
      <sheetName val="Reference_numbers2"/>
      <sheetName val=""/>
      <sheetName val="Sheet2"/>
      <sheetName val="EC Report 08.09"/>
      <sheetName val="TB Criteria"/>
      <sheetName val="National Staff - Support"/>
      <sheetName val=" Ar &amp; St"/>
      <sheetName val="Dropdown_Lists10"/>
      <sheetName val="FAR_New_Items10"/>
      <sheetName val="Inventory_-_Categories10"/>
      <sheetName val="Taxes_scale3"/>
      <sheetName val="Reference_numbers3"/>
      <sheetName val="Dropdown_Lists11"/>
      <sheetName val="FAR_New_Items11"/>
      <sheetName val="Inventory_-_Categories11"/>
      <sheetName val="Taxes_scale5"/>
      <sheetName val="Reference_numbers5"/>
      <sheetName val="GOAL EUR FX RATES"/>
      <sheetName val="GOAL GBP FX RATES"/>
      <sheetName val="Rolling Avg for HR"/>
      <sheetName val="EC_Report_08_09"/>
      <sheetName val="TB_Criteria"/>
      <sheetName val="MasterData"/>
      <sheetName val="Dropdown_Lists12"/>
      <sheetName val="FAR_New_Items12"/>
      <sheetName val="Inventory_-_Categories12"/>
      <sheetName val="Taxes_scale6"/>
      <sheetName val="Reference_numbers6"/>
      <sheetName val="EC_Report_08_091"/>
      <sheetName val="National_Staff_-_Support"/>
      <sheetName val="_Ar_&amp;_St"/>
      <sheetName val="GOAL_EUR_FX_RATES"/>
      <sheetName val="GOAL_GBP_FX_RATES"/>
      <sheetName val="Rolling_Avg_for_HR"/>
      <sheetName val="Dropdown_Lists13"/>
      <sheetName val="FAR_New_Items13"/>
      <sheetName val="Inventory_-_Categories13"/>
      <sheetName val="Taxes_scale7"/>
      <sheetName val="Reference_numbers7"/>
      <sheetName val="EC_Report_08_092"/>
      <sheetName val="TB_Criteria1"/>
      <sheetName val="National_Staff_-_Support1"/>
      <sheetName val="_Ar_&amp;_St1"/>
      <sheetName val="GOAL_EUR_FX_RATES1"/>
      <sheetName val="GOAL_GBP_FX_RATES1"/>
      <sheetName val="Rolling_Avg_for_HR1"/>
      <sheetName val="Dropdown_Lists14"/>
      <sheetName val="FAR_New_Items14"/>
      <sheetName val="Inventory_-_Categories14"/>
      <sheetName val="Taxes_scale8"/>
      <sheetName val="Reference_numbers8"/>
      <sheetName val="EC_Report_08_093"/>
      <sheetName val="TB_Criteria2"/>
      <sheetName val="National_Staff_-_Support2"/>
      <sheetName val="_Ar_&amp;_St2"/>
      <sheetName val="GOAL_EUR_FX_RATES2"/>
      <sheetName val="GOAL_GBP_FX_RATES2"/>
      <sheetName val="Rolling_Avg_for_HR2"/>
      <sheetName val="Dropdown_Lists15"/>
      <sheetName val="FAR_New_Items15"/>
      <sheetName val="Inventory_-_Categories15"/>
      <sheetName val="Taxes_scale9"/>
      <sheetName val="Reference_numbers9"/>
      <sheetName val="EC_Report_08_094"/>
      <sheetName val="TB_Criteria3"/>
      <sheetName val="National_Staff_-_Support3"/>
      <sheetName val="_Ar_&amp;_St3"/>
      <sheetName val="GOAL_EUR_FX_RATES3"/>
      <sheetName val="GOAL_GBP_FX_RATES3"/>
      <sheetName val="Rolling_Avg_for_HR3"/>
      <sheetName val="Dropdown_Lists16"/>
      <sheetName val="FAR_New_Items16"/>
      <sheetName val="Inventory_-_Categories16"/>
      <sheetName val="Taxes_scale10"/>
      <sheetName val="Reference_numbers10"/>
      <sheetName val="EC_Report_08_095"/>
      <sheetName val="TB_Criteria4"/>
      <sheetName val="National_Staff_-_Support4"/>
      <sheetName val="_Ar_&amp;_St4"/>
      <sheetName val="GOAL_EUR_FX_RATES4"/>
      <sheetName val="GOAL_GBP_FX_RATES4"/>
      <sheetName val="Rolling_Avg_for_HR4"/>
      <sheetName val="Dropdown_Lists17"/>
      <sheetName val="FAR_New_Items17"/>
      <sheetName val="Inventory_-_Categories17"/>
      <sheetName val="Taxes_scale11"/>
      <sheetName val="Reference_numbers11"/>
      <sheetName val="EC_Report_08_096"/>
      <sheetName val="TB_Criteria5"/>
      <sheetName val="National_Staff_-_Support5"/>
      <sheetName val="_Ar_&amp;_St5"/>
      <sheetName val="GOAL_EUR_FX_RATES5"/>
      <sheetName val="GOAL_GBP_FX_RATES5"/>
      <sheetName val="Rolling_Avg_for_HR5"/>
      <sheetName val="Dropdown_Lists22"/>
      <sheetName val="FAR_New_Items22"/>
      <sheetName val="Inventory_-_Categories22"/>
      <sheetName val="Taxes_scale16"/>
      <sheetName val="Reference_numbers16"/>
      <sheetName val="EC_Report_08_0911"/>
      <sheetName val="TB_Criteria10"/>
      <sheetName val="National_Staff_-_Support10"/>
      <sheetName val="_Ar_&amp;_St10"/>
      <sheetName val="GOAL_EUR_FX_RATES10"/>
      <sheetName val="GOAL_GBP_FX_RATES10"/>
      <sheetName val="Rolling_Avg_for_HR10"/>
      <sheetName val="Dropdown_Lists18"/>
      <sheetName val="FAR_New_Items18"/>
      <sheetName val="Inventory_-_Categories18"/>
      <sheetName val="Taxes_scale12"/>
      <sheetName val="Reference_numbers12"/>
      <sheetName val="EC_Report_08_097"/>
      <sheetName val="TB_Criteria6"/>
      <sheetName val="National_Staff_-_Support6"/>
      <sheetName val="_Ar_&amp;_St6"/>
      <sheetName val="GOAL_EUR_FX_RATES6"/>
      <sheetName val="GOAL_GBP_FX_RATES6"/>
      <sheetName val="Rolling_Avg_for_HR6"/>
      <sheetName val="Dropdown_Lists19"/>
      <sheetName val="FAR_New_Items19"/>
      <sheetName val="Inventory_-_Categories19"/>
      <sheetName val="Taxes_scale13"/>
      <sheetName val="Reference_numbers13"/>
      <sheetName val="EC_Report_08_098"/>
      <sheetName val="TB_Criteria7"/>
      <sheetName val="National_Staff_-_Support7"/>
      <sheetName val="_Ar_&amp;_St7"/>
      <sheetName val="GOAL_EUR_FX_RATES7"/>
      <sheetName val="GOAL_GBP_FX_RATES7"/>
      <sheetName val="Rolling_Avg_for_HR7"/>
      <sheetName val="Dropdown_Lists20"/>
      <sheetName val="FAR_New_Items20"/>
      <sheetName val="Inventory_-_Categories20"/>
      <sheetName val="Taxes_scale14"/>
      <sheetName val="Reference_numbers14"/>
      <sheetName val="EC_Report_08_099"/>
      <sheetName val="TB_Criteria8"/>
      <sheetName val="National_Staff_-_Support8"/>
      <sheetName val="_Ar_&amp;_St8"/>
      <sheetName val="GOAL_EUR_FX_RATES8"/>
      <sheetName val="GOAL_GBP_FX_RATES8"/>
      <sheetName val="Rolling_Avg_for_HR8"/>
      <sheetName val="Dropdown_Lists21"/>
      <sheetName val="FAR_New_Items21"/>
      <sheetName val="Inventory_-_Categories21"/>
      <sheetName val="Taxes_scale15"/>
      <sheetName val="Reference_numbers15"/>
      <sheetName val="EC_Report_08_0910"/>
      <sheetName val="TB_Criteria9"/>
      <sheetName val="National_Staff_-_Support9"/>
      <sheetName val="_Ar_&amp;_St9"/>
      <sheetName val="GOAL_EUR_FX_RATES9"/>
      <sheetName val="GOAL_GBP_FX_RATES9"/>
      <sheetName val="Rolling_Avg_for_HR9"/>
      <sheetName val="Dropdown_Lists23"/>
      <sheetName val="FAR_New_Items23"/>
      <sheetName val="Inventory_-_Categories23"/>
      <sheetName val="Taxes_scale17"/>
      <sheetName val="Reference_numbers17"/>
      <sheetName val="EC_Report_08_0912"/>
      <sheetName val="TB_Criteria11"/>
      <sheetName val="National_Staff_-_Support11"/>
      <sheetName val="_Ar_&amp;_St11"/>
      <sheetName val="GOAL_EUR_FX_RATES11"/>
      <sheetName val="GOAL_GBP_FX_RATES11"/>
      <sheetName val="Rolling_Avg_for_HR11"/>
      <sheetName val="Dropdown_Lists24"/>
      <sheetName val="FAR_New_Items24"/>
      <sheetName val="Inventory_-_Categories24"/>
      <sheetName val="Taxes_scale18"/>
      <sheetName val="Reference_numbers18"/>
      <sheetName val="EC_Report_08_0913"/>
      <sheetName val="TB_Criteria12"/>
      <sheetName val="National_Staff_-_Support12"/>
      <sheetName val="_Ar_&amp;_St12"/>
      <sheetName val="GOAL_EUR_FX_RATES12"/>
      <sheetName val="GOAL_GBP_FX_RATES12"/>
      <sheetName val="Rolling_Avg_for_HR12"/>
      <sheetName val="New FAR"/>
      <sheetName val="New_FAR"/>
      <sheetName val="New_FAR1"/>
      <sheetName val="Dropdown_Lists25"/>
      <sheetName val="FAR_New_Items25"/>
      <sheetName val="Inventory_-_Categories25"/>
      <sheetName val="Taxes_scale19"/>
      <sheetName val="Reference_numbers19"/>
      <sheetName val="EC_Report_08_0914"/>
      <sheetName val="TB_Criteria13"/>
      <sheetName val="_Ar_&amp;_St13"/>
      <sheetName val="National_Staff_-_Support13"/>
      <sheetName val="GOAL_EUR_FX_RATES13"/>
      <sheetName val="GOAL_GBP_FX_RATES13"/>
      <sheetName val="Rolling_Avg_for_HR13"/>
      <sheetName val="Dropdown_Lists26"/>
      <sheetName val="FAR_New_Items26"/>
      <sheetName val="Inventory_-_Categories26"/>
      <sheetName val="Taxes_scale20"/>
      <sheetName val="Reference_numbers20"/>
      <sheetName val="EC_Report_08_0915"/>
      <sheetName val="TB_Criteria14"/>
      <sheetName val="_Ar_&amp;_St14"/>
      <sheetName val="National_Staff_-_Support14"/>
      <sheetName val="GOAL_EUR_FX_RATES14"/>
      <sheetName val="GOAL_GBP_FX_RATES14"/>
      <sheetName val="Rolling_Avg_for_HR14"/>
      <sheetName val="Dropdown_Lists27"/>
      <sheetName val="FAR_New_Items27"/>
      <sheetName val="Inventory_-_Categories27"/>
      <sheetName val="Taxes_scale21"/>
      <sheetName val="Reference_numbers21"/>
      <sheetName val="EC_Report_08_0916"/>
      <sheetName val="TB_Criteria15"/>
      <sheetName val="_Ar_&amp;_St15"/>
      <sheetName val="National_Staff_-_Support15"/>
      <sheetName val="GOAL_EUR_FX_RATES15"/>
      <sheetName val="GOAL_GBP_FX_RATES15"/>
      <sheetName val="Rolling_Avg_for_HR15"/>
      <sheetName val="New_FAR2"/>
      <sheetName val="Sampwe Staff"/>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sheetData sheetId="61"/>
      <sheetData sheetId="62"/>
      <sheetData sheetId="63"/>
      <sheetData sheetId="64"/>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refreshError="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250"/>
      <sheetName val="do not remove"/>
      <sheetName val="number check"/>
      <sheetName val="Donor Codes"/>
      <sheetName val="Inventory - Categories"/>
      <sheetName val="do_not_remove"/>
      <sheetName val="number_check"/>
      <sheetName val="Donor_Codes"/>
      <sheetName val="Inventory_-_Categories"/>
      <sheetName val="do_not_remove1"/>
      <sheetName val="number_check1"/>
      <sheetName val="Donor_Codes1"/>
      <sheetName val="Inventory_-_Categories1"/>
      <sheetName val="do_not_remove2"/>
      <sheetName val="number_check2"/>
      <sheetName val="Donor_Codes2"/>
      <sheetName val="Inventory_-_Categories2"/>
      <sheetName val="do_not_remove3"/>
      <sheetName val="number_check3"/>
      <sheetName val="Donor_Codes3"/>
      <sheetName val="Inventory_-_Categories3"/>
      <sheetName val="do_not_remove4"/>
      <sheetName val="number_check4"/>
      <sheetName val="Donor_Codes4"/>
      <sheetName val="Inventory_-_Categories4"/>
      <sheetName val="do_not_remove5"/>
      <sheetName val="number_check5"/>
      <sheetName val="Donor_Codes5"/>
      <sheetName val="Inventory_-_Categories5"/>
      <sheetName val="do_not_remove6"/>
      <sheetName val="number_check6"/>
      <sheetName val="Donor_Codes6"/>
      <sheetName val="Inventory_-_Categories6"/>
      <sheetName val="Dropdown Lists"/>
      <sheetName val="Standard Codes"/>
      <sheetName val="PARAMETER"/>
      <sheetName val="TB Criteria"/>
      <sheetName val="payroll"/>
      <sheetName val="Sheet1"/>
      <sheetName val="SDAs_impact_datasources"/>
      <sheetName val="C8. Revised Budget"/>
      <sheetName val="Inventory_-_Categories7"/>
      <sheetName val="do_not_remove7"/>
      <sheetName val="number_check7"/>
      <sheetName val="Donor_Codes7"/>
      <sheetName val="Dropdown_Lists"/>
      <sheetName val="Standard_Codes"/>
      <sheetName val="TB_Criteria"/>
      <sheetName val="Inventory_-_Categories10"/>
      <sheetName val="do_not_remove8"/>
      <sheetName val="number_check8"/>
      <sheetName val="Donor_Codes8"/>
      <sheetName val="Inventory_-_Categories8"/>
      <sheetName val="C8__Revised_Budget"/>
      <sheetName val="do_not_remove9"/>
      <sheetName val="number_check9"/>
      <sheetName val="Donor_Codes9"/>
      <sheetName val="Inventory_-_Categories9"/>
      <sheetName val="Dropdown_Lists1"/>
      <sheetName val="Standard_Codes1"/>
      <sheetName val="TB_Criteria1"/>
      <sheetName val="C8__Revised_Budget1"/>
      <sheetName val="do_not_remove10"/>
      <sheetName val="number_check10"/>
      <sheetName val="Donor_Codes10"/>
      <sheetName val="Inventory_-_Categories11"/>
      <sheetName val="Dropdown_Lists2"/>
      <sheetName val="Standard_Codes2"/>
      <sheetName val="TB_Criteria2"/>
      <sheetName val="C8__Revised_Budget2"/>
      <sheetName val="do_not_remove11"/>
      <sheetName val="number_check11"/>
      <sheetName val="Donor_Codes11"/>
      <sheetName val="Inventory_-_Categories12"/>
      <sheetName val="Dropdown_Lists3"/>
      <sheetName val="Standard_Codes3"/>
      <sheetName val="TB_Criteria3"/>
      <sheetName val="C8__Revised_Budget3"/>
      <sheetName val="do_not_remove12"/>
      <sheetName val="number_check12"/>
      <sheetName val="Donor_Codes12"/>
      <sheetName val="Inventory_-_Categories13"/>
      <sheetName val="Dropdown_Lists4"/>
      <sheetName val="Standard_Codes4"/>
      <sheetName val="TB_Criteria4"/>
      <sheetName val="C8__Revised_Budget4"/>
      <sheetName val="do_not_remove13"/>
      <sheetName val="number_check13"/>
      <sheetName val="Donor_Codes13"/>
      <sheetName val="Inventory_-_Categories14"/>
      <sheetName val="Dropdown_Lists5"/>
      <sheetName val="Standard_Codes5"/>
      <sheetName val="TB_Criteria5"/>
      <sheetName val="C8__Revised_Budget5"/>
      <sheetName val="do_not_remove18"/>
      <sheetName val="number_check18"/>
      <sheetName val="Donor_Codes18"/>
      <sheetName val="Inventory_-_Categories19"/>
      <sheetName val="Dropdown_Lists10"/>
      <sheetName val="Standard_Codes10"/>
      <sheetName val="TB_Criteria10"/>
      <sheetName val="C8__Revised_Budget10"/>
      <sheetName val="do_not_remove14"/>
      <sheetName val="number_check14"/>
      <sheetName val="Donor_Codes14"/>
      <sheetName val="Inventory_-_Categories15"/>
      <sheetName val="Dropdown_Lists6"/>
      <sheetName val="Standard_Codes6"/>
      <sheetName val="TB_Criteria6"/>
      <sheetName val="C8__Revised_Budget6"/>
      <sheetName val="do_not_remove15"/>
      <sheetName val="number_check15"/>
      <sheetName val="Donor_Codes15"/>
      <sheetName val="Inventory_-_Categories16"/>
      <sheetName val="Dropdown_Lists7"/>
      <sheetName val="Standard_Codes7"/>
      <sheetName val="TB_Criteria7"/>
      <sheetName val="C8__Revised_Budget7"/>
      <sheetName val="do_not_remove16"/>
      <sheetName val="number_check16"/>
      <sheetName val="Donor_Codes16"/>
      <sheetName val="Inventory_-_Categories17"/>
      <sheetName val="Dropdown_Lists8"/>
      <sheetName val="Standard_Codes8"/>
      <sheetName val="TB_Criteria8"/>
      <sheetName val="C8__Revised_Budget8"/>
      <sheetName val="do_not_remove17"/>
      <sheetName val="number_check17"/>
      <sheetName val="Donor_Codes17"/>
      <sheetName val="Inventory_-_Categories18"/>
      <sheetName val="Dropdown_Lists9"/>
      <sheetName val="Standard_Codes9"/>
      <sheetName val="TB_Criteria9"/>
      <sheetName val="C8__Revised_Budget9"/>
      <sheetName val="do_not_remove19"/>
      <sheetName val="number_check19"/>
      <sheetName val="Donor_Codes19"/>
      <sheetName val="Inventory_-_Categories20"/>
      <sheetName val="Dropdown_Lists11"/>
      <sheetName val="Standard_Codes11"/>
      <sheetName val="TB_Criteria11"/>
      <sheetName val="C8__Revised_Budget11"/>
      <sheetName val="do_not_remove20"/>
      <sheetName val="number_check20"/>
      <sheetName val="Donor_Codes20"/>
      <sheetName val="Inventory_-_Categories21"/>
      <sheetName val="Dropdown_Lists12"/>
      <sheetName val="Standard_Codes12"/>
      <sheetName val="TB_Criteria12"/>
      <sheetName val="C8__Revised_Budget12"/>
      <sheetName val="end of Dec"/>
      <sheetName val="end of Jan18"/>
      <sheetName val="end Feb18"/>
      <sheetName val="end Mar18"/>
      <sheetName val="end Apr18"/>
      <sheetName val="end May18"/>
      <sheetName val="end Jun18"/>
      <sheetName val="end Jul18"/>
      <sheetName val="end Aug18"/>
      <sheetName val="end Sep18"/>
      <sheetName val="end Oct18"/>
      <sheetName val="end Nov18"/>
      <sheetName val="end Dec18"/>
      <sheetName val="end of Jan19"/>
      <sheetName val="end of Feb19"/>
      <sheetName val="end of Mar19"/>
      <sheetName val="end Apr19"/>
      <sheetName val="end May19"/>
      <sheetName val="end Jun19"/>
      <sheetName val="end Jul19"/>
      <sheetName val="end of Aug"/>
      <sheetName val="end of Sep"/>
      <sheetName val="end of Oct"/>
      <sheetName val="end of Nov"/>
      <sheetName val="end Dec19"/>
      <sheetName val="notes"/>
      <sheetName val="Inventory_-_Categories2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sheetData sheetId="47"/>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ocatable Staff"/>
      <sheetName val="Personnel"/>
      <sheetName val="Summary of Master sheet "/>
      <sheetName val="Statistics"/>
      <sheetName val="Tasks"/>
      <sheetName val="Criteria"/>
      <sheetName val="Relocatable_Staff"/>
      <sheetName val="Summary_of_Master_sheet_"/>
      <sheetName val="Relocatable_Staff1"/>
      <sheetName val="Summary_of_Master_sheet_1"/>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Title sheet"/>
      <sheetName val="General assumptions"/>
      <sheetName val="Detailed assumptions"/>
      <sheetName val="General instructions"/>
      <sheetName val="Detailed budget- Year 1"/>
      <sheetName val="Detailed budget- Year 2"/>
      <sheetName val="Detailed budget-Year 3, 4 and 5"/>
      <sheetName val="5 Year Budget"/>
      <sheetName val="Summary"/>
      <sheetName val="Title_sheet"/>
      <sheetName val="General_assumptions"/>
      <sheetName val="Detailed_assumptions"/>
      <sheetName val="General_instructions"/>
      <sheetName val="Detailed_budget-_Year_1"/>
      <sheetName val="Detailed_budget-_Year_2"/>
      <sheetName val="Detailed_budget-Year_3,_4_and_5"/>
      <sheetName val="5_Year_Budget"/>
      <sheetName val="Budget__by_Objective"/>
      <sheetName val="Translations"/>
      <sheetName val="GL Map - P&amp;L"/>
      <sheetName val="11. EOC 23031 Gross"/>
      <sheetName val="14. Restricted Contract Balance"/>
      <sheetName val="COST   CASE"/>
      <sheetName val="Taxes scale"/>
      <sheetName val="Reference numbers"/>
      <sheetName val="C1 "/>
      <sheetName val="C2"/>
      <sheetName val="C4"/>
      <sheetName val="C5"/>
      <sheetName val="RH"/>
      <sheetName val="ST"/>
      <sheetName val="TRANSIT"/>
      <sheetName val="Title_sheet1"/>
      <sheetName val="General_assumptions1"/>
      <sheetName val="Detailed_assumptions1"/>
      <sheetName val="General_instructions1"/>
      <sheetName val="Detailed_budget-_Year_11"/>
      <sheetName val="Detailed_budget-_Year_21"/>
      <sheetName val="Detailed_budget-Year_3,_4_and_1"/>
      <sheetName val="5_Year_Budget1"/>
      <sheetName val="Range Page"/>
      <sheetName val="SDA A"/>
      <sheetName val="11__EOC_23031_Gross"/>
      <sheetName val="14__Restricted_Contract_Balance"/>
      <sheetName val="Title_sheet2"/>
      <sheetName val="General_assumptions2"/>
      <sheetName val="Detailed_assumptions2"/>
      <sheetName val="General_instructions2"/>
      <sheetName val="Detailed_budget-_Year_12"/>
      <sheetName val="Detailed_budget-_Year_22"/>
      <sheetName val="Detailed_budget-Year_3,_4_and_2"/>
      <sheetName val="5_Year_Budget2"/>
      <sheetName val="11__EOC_23031_Gross1"/>
      <sheetName val="14__Restricted_Contract_Balanc1"/>
      <sheetName val="Title_sheet4"/>
      <sheetName val="General_assumptions4"/>
      <sheetName val="Detailed_assumptions4"/>
      <sheetName val="General_instructions4"/>
      <sheetName val="Detailed_budget-_Year_14"/>
      <sheetName val="Detailed_budget-_Year_24"/>
      <sheetName val="Detailed_budget-Year_3,_4_and_4"/>
      <sheetName val="5_Year_Budget4"/>
      <sheetName val="11__EOC_23031_Gross3"/>
      <sheetName val="14__Restricted_Contract_Balanc3"/>
      <sheetName val="Taxes_scale1"/>
      <sheetName val="Reference_numbers1"/>
      <sheetName val="C1_1"/>
      <sheetName val="GL_Map_-_P&amp;L1"/>
      <sheetName val="COST___CASE1"/>
      <sheetName val="Title_sheet3"/>
      <sheetName val="General_assumptions3"/>
      <sheetName val="Detailed_assumptions3"/>
      <sheetName val="General_instructions3"/>
      <sheetName val="Detailed_budget-_Year_13"/>
      <sheetName val="Detailed_budget-_Year_23"/>
      <sheetName val="Detailed_budget-Year_3,_4_and_3"/>
      <sheetName val="5_Year_Budget3"/>
      <sheetName val="11__EOC_23031_Gross2"/>
      <sheetName val="14__Restricted_Contract_Balanc2"/>
      <sheetName val="Taxes_scale"/>
      <sheetName val="Reference_numbers"/>
      <sheetName val="C1_"/>
      <sheetName val="GL_Map_-_P&amp;L"/>
      <sheetName val="COST___CASE"/>
      <sheetName val="Title_sheet5"/>
      <sheetName val="General_assumptions5"/>
      <sheetName val="Detailed_assumptions5"/>
      <sheetName val="General_instructions5"/>
      <sheetName val="Detailed_budget-_Year_15"/>
      <sheetName val="Detailed_budget-_Year_25"/>
      <sheetName val="Detailed_budget-Year_3,_4_and_6"/>
      <sheetName val="5_Year_Budget5"/>
      <sheetName val="11__EOC_23031_Gross4"/>
      <sheetName val="14__Restricted_Contract_Balanc4"/>
      <sheetName val="Title_sheet6"/>
      <sheetName val="General_assumptions6"/>
      <sheetName val="Detailed_assumptions6"/>
      <sheetName val="General_instructions6"/>
      <sheetName val="Detailed_budget-_Year_16"/>
      <sheetName val="Detailed_budget-_Year_26"/>
      <sheetName val="Detailed_budget-Year_3,_4_and_7"/>
      <sheetName val="5_Year_Budget6"/>
      <sheetName val="11__EOC_23031_Gross5"/>
      <sheetName val="14__Restricted_Contract_Balanc5"/>
      <sheetName val="Taxes_scale2"/>
      <sheetName val="Reference_numbers2"/>
      <sheetName val="C1_2"/>
      <sheetName val="GL_Map_-_P&amp;L2"/>
      <sheetName val="COST___CASE2"/>
      <sheetName val="RATES"/>
      <sheetName val="masterdata"/>
      <sheetName val="DropDown"/>
      <sheetName val="Inventory - Categories"/>
      <sheetName val="BudgetTemplateAuto_en RS with n"/>
      <sheetName val="Title_sheet7"/>
      <sheetName val="General_assumptions7"/>
      <sheetName val="Detailed_assumptions7"/>
      <sheetName val="General_instructions7"/>
      <sheetName val="Detailed_budget-_Year_17"/>
      <sheetName val="Detailed_budget-_Year_27"/>
      <sheetName val="Detailed_budget-Year_3,_4_and_8"/>
      <sheetName val="5_Year_Budget7"/>
      <sheetName val="11__EOC_23031_Gross6"/>
      <sheetName val="14__Restricted_Contract_Balanc6"/>
      <sheetName val="Taxes_scale3"/>
      <sheetName val="Reference_numbers3"/>
      <sheetName val="GL_Map_-_P&amp;L3"/>
      <sheetName val="COST___CASE3"/>
      <sheetName val="C1_3"/>
      <sheetName val="Range_Page"/>
      <sheetName val="SDA_A"/>
      <sheetName val="Criteria"/>
      <sheetName val="TB Criteria"/>
      <sheetName val="Inventory_-_Categories"/>
      <sheetName val="BudgetTemplateAuto_en_RS_with_n"/>
      <sheetName val="Not In Use HERE FORWARD------&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refreshError="1"/>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refreshError="1"/>
      <sheetData sheetId="133" refreshError="1"/>
      <sheetData sheetId="134"/>
      <sheetData sheetId="135"/>
      <sheetData sheetId="136"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options"/>
      <sheetName val="CostC"/>
      <sheetName val="PivotTables"/>
      <sheetName val="DEA to DRC Mapping"/>
      <sheetName val="FS Reconciliation"/>
      <sheetName val="Trends"/>
      <sheetName val="Transactions"/>
      <sheetName val="Shared Costs"/>
      <sheetName val="GiK_CTP"/>
      <sheetName val="Partners"/>
      <sheetName val="ThematicAnalysis"/>
      <sheetName val="BvA_DC_COSTC"/>
      <sheetName val="BvA_DC"/>
      <sheetName val="SOF Dashboard"/>
      <sheetName val="BVA01"/>
      <sheetName val="BVA01.xls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Instructions"/>
      <sheetName val="List"/>
      <sheetName val="ER"/>
      <sheetName val="Database"/>
      <sheetName val="Pivot"/>
      <sheetName val="Detail"/>
      <sheetName val="Detail (2)"/>
      <sheetName val="Allocation_by Donor"/>
      <sheetName val="Analysis_by hub"/>
      <sheetName val="Quickview"/>
      <sheetName val="Headcount"/>
      <sheetName val="SummaryReport"/>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ounts"/>
      <sheetName val="USD Bank"/>
      <sheetName val="USD Cash"/>
      <sheetName val="Rupee Bank"/>
      <sheetName val="Rupee Cash"/>
      <sheetName val="Bagh Cash"/>
      <sheetName val="Bagh Bank"/>
      <sheetName val="Recharges"/>
      <sheetName val="Euro Cash"/>
      <sheetName val="ME Journal"/>
      <sheetName val="USD_Bank"/>
      <sheetName val="USD_Cash"/>
      <sheetName val="Rupee_Bank"/>
      <sheetName val="Rupee_Cash"/>
      <sheetName val="Bagh_Cash"/>
      <sheetName val="Bagh_Bank"/>
      <sheetName val="Euro_Cash"/>
      <sheetName val="ME_Journal"/>
      <sheetName val="USD_Bank3"/>
      <sheetName val="USD_Bank1"/>
      <sheetName val="USD_Cash1"/>
      <sheetName val="Rupee_Bank1"/>
      <sheetName val="Rupee_Cash1"/>
      <sheetName val="Bagh_Cash1"/>
      <sheetName val="Bagh_Bank1"/>
      <sheetName val="Euro_Cash1"/>
      <sheetName val="ME_Journal1"/>
      <sheetName val="USD_Bank2"/>
      <sheetName val="USD_Cash2"/>
      <sheetName val="Rupee_Bank2"/>
      <sheetName val="Rupee_Cash2"/>
      <sheetName val="Bagh_Cash2"/>
      <sheetName val="Bagh_Bank2"/>
      <sheetName val="Euro_Cash2"/>
      <sheetName val="ME_Journal2"/>
      <sheetName val="USD_Bank4"/>
      <sheetName val="USD_Cash3"/>
      <sheetName val="Rupee_Bank3"/>
      <sheetName val="Rupee_Cash3"/>
      <sheetName val="Bagh_Cash3"/>
      <sheetName val="Bagh_Bank3"/>
      <sheetName val="Euro_Cash3"/>
      <sheetName val="ME_Journal3"/>
      <sheetName val="USD_Bank5"/>
      <sheetName val="USD_Cash4"/>
      <sheetName val="Rupee_Bank4"/>
      <sheetName val="Rupee_Cash4"/>
      <sheetName val="Bagh_Cash4"/>
      <sheetName val="Bagh_Bank4"/>
      <sheetName val="Euro_Cash4"/>
      <sheetName val="ME_Journal4"/>
      <sheetName val="USD_Bank6"/>
      <sheetName val="USD_Cash5"/>
      <sheetName val="Rupee_Bank5"/>
      <sheetName val="Rupee_Cash5"/>
      <sheetName val="Bagh_Cash5"/>
      <sheetName val="Bagh_Bank5"/>
      <sheetName val="Euro_Cash5"/>
      <sheetName val="ME_Journal5"/>
      <sheetName val="USD_Bank7"/>
      <sheetName val="USD_Cash6"/>
      <sheetName val="Rupee_Bank6"/>
      <sheetName val="Rupee_Cash6"/>
      <sheetName val="Bagh_Cash6"/>
      <sheetName val="Bagh_Bank6"/>
      <sheetName val="Euro_Cash6"/>
      <sheetName val="ME_Journal6"/>
      <sheetName val="USD_Bank8"/>
      <sheetName val="USD_Cash7"/>
      <sheetName val="Rupee_Bank7"/>
      <sheetName val="Rupee_Cash7"/>
      <sheetName val="Bagh_Cash7"/>
      <sheetName val="Bagh_Bank7"/>
      <sheetName val="Euro_Cash7"/>
      <sheetName val="ME_Journal7"/>
      <sheetName val="USD_Bank9"/>
      <sheetName val="USD_Cash8"/>
      <sheetName val="Rupee_Bank8"/>
      <sheetName val="Rupee_Cash8"/>
      <sheetName val="Bagh_Cash8"/>
      <sheetName val="Bagh_Bank8"/>
      <sheetName val="Euro_Cash8"/>
      <sheetName val="ME_Journal8"/>
      <sheetName val="USD_Bank10"/>
      <sheetName val="USD_Cash9"/>
      <sheetName val="Rupee_Bank9"/>
      <sheetName val="Rupee_Cash9"/>
      <sheetName val="Bagh_Cash9"/>
      <sheetName val="Bagh_Bank9"/>
      <sheetName val="Euro_Cash9"/>
      <sheetName val="ME_Journal9"/>
      <sheetName val="USD_Bank11"/>
      <sheetName val="USD_Cash10"/>
      <sheetName val="Rupee_Bank10"/>
      <sheetName val="Rupee_Cash10"/>
      <sheetName val="Bagh_Cash10"/>
      <sheetName val="Bagh_Bank10"/>
      <sheetName val="Euro_Cash10"/>
      <sheetName val="ME_Journal10"/>
      <sheetName val="USD_Bank12"/>
      <sheetName val="USD_Cash11"/>
      <sheetName val="Rupee_Bank11"/>
      <sheetName val="Rupee_Cash11"/>
      <sheetName val="Bagh_Cash11"/>
      <sheetName val="Bagh_Bank11"/>
      <sheetName val="Euro_Cash11"/>
      <sheetName val="ME_Journal11"/>
      <sheetName val="TB Criteria"/>
      <sheetName val="USD_Bank13"/>
      <sheetName val="USD_Cash12"/>
      <sheetName val="Rupee_Bank12"/>
      <sheetName val="Rupee_Cash12"/>
      <sheetName val="Bagh_Cash12"/>
      <sheetName val="Bagh_Bank12"/>
      <sheetName val="Euro_Cash12"/>
      <sheetName val="ME_Journal12"/>
      <sheetName val="USD_Bank14"/>
      <sheetName val="USD_Cash13"/>
      <sheetName val="Rupee_Bank13"/>
      <sheetName val="Rupee_Cash13"/>
      <sheetName val="Bagh_Cash13"/>
      <sheetName val="Bagh_Bank13"/>
      <sheetName val="Euro_Cash13"/>
      <sheetName val="ME_Journal13"/>
      <sheetName val="TB_Criteria"/>
      <sheetName val="USD_Bank15"/>
      <sheetName val="USD_Cash14"/>
      <sheetName val="Rupee_Bank14"/>
      <sheetName val="Rupee_Cash14"/>
      <sheetName val="Bagh_Cash14"/>
      <sheetName val="Bagh_Bank14"/>
      <sheetName val="Euro_Cash14"/>
      <sheetName val="ME_Journal14"/>
      <sheetName val="TB_Criteria1"/>
      <sheetName val="USD_Bank16"/>
      <sheetName val="USD_Cash15"/>
      <sheetName val="Rupee_Bank15"/>
      <sheetName val="Rupee_Cash15"/>
      <sheetName val="Bagh_Cash15"/>
      <sheetName val="Bagh_Bank15"/>
      <sheetName val="Euro_Cash15"/>
      <sheetName val="ME_Journal15"/>
      <sheetName val="TB_Criteria2"/>
      <sheetName val="Source of Data"/>
      <sheetName val="Criteria (3)"/>
      <sheetName val="Drop-down Options"/>
      <sheetName val="Source Data"/>
      <sheetName val="USD_Bank17"/>
      <sheetName val="USD_Cash16"/>
      <sheetName val="Rupee_Bank16"/>
      <sheetName val="Rupee_Cash16"/>
      <sheetName val="Bagh_Cash16"/>
      <sheetName val="Bagh_Bank16"/>
      <sheetName val="Euro_Cash16"/>
      <sheetName val="ME_Journal16"/>
      <sheetName val="TB_Criteria3"/>
      <sheetName val="Source_of_Data"/>
      <sheetName val="Criteria_(3)"/>
      <sheetName val="Drop-down_Options"/>
      <sheetName val="Source_Data"/>
      <sheetName val="TB Criteria (2)"/>
      <sheetName val="USD_Bank18"/>
      <sheetName val="USD_Cash17"/>
      <sheetName val="Rupee_Bank17"/>
      <sheetName val="Rupee_Cash17"/>
      <sheetName val="Bagh_Cash17"/>
      <sheetName val="Bagh_Bank17"/>
      <sheetName val="Euro_Cash17"/>
      <sheetName val="ME_Journal17"/>
      <sheetName val="TB_Criteria4"/>
      <sheetName val="Informations_Generales"/>
      <sheetName val="Inventory_-_Categories6"/>
      <sheetName val="v. ABB code"/>
      <sheetName val="Float Accountability"/>
      <sheetName val="USD_Bank19"/>
      <sheetName val="USD_Cash18"/>
      <sheetName val="Rupee_Bank18"/>
      <sheetName val="Rupee_Cash18"/>
      <sheetName val="Bagh_Cash18"/>
      <sheetName val="Bagh_Bank18"/>
      <sheetName val="Euro_Cash18"/>
      <sheetName val="ME_Journal18"/>
      <sheetName val="TB_Criteria5"/>
      <sheetName val="Source_of_Data1"/>
      <sheetName val="Criteria_(3)1"/>
      <sheetName val="Drop-down_Options1"/>
      <sheetName val="Source_Data1"/>
      <sheetName val="TB_Criteria_(2)"/>
      <sheetName val="USD_Bank20"/>
      <sheetName val="USD_Cash19"/>
      <sheetName val="Rupee_Bank19"/>
      <sheetName val="Rupee_Cash19"/>
      <sheetName val="Bagh_Cash19"/>
      <sheetName val="Bagh_Bank19"/>
      <sheetName val="Euro_Cash19"/>
      <sheetName val="ME_Journal19"/>
      <sheetName val="TB_Criteria6"/>
      <sheetName val="Source_of_Data2"/>
      <sheetName val="Criteria_(3)2"/>
      <sheetName val="Drop-down_Options2"/>
      <sheetName val="Source_Data2"/>
      <sheetName val="TB_Criteria_(2)1"/>
      <sheetName val="v__ABB_code"/>
      <sheetName val="Float_Accountability"/>
      <sheetName val="USD_Bank21"/>
      <sheetName val="USD_Cash20"/>
      <sheetName val="Rupee_Bank20"/>
      <sheetName val="Rupee_Cash20"/>
      <sheetName val="Bagh_Cash20"/>
      <sheetName val="Bagh_Bank20"/>
      <sheetName val="Euro_Cash20"/>
      <sheetName val="ME_Journal20"/>
      <sheetName val="TB_Criteria7"/>
      <sheetName val="Source_of_Data3"/>
      <sheetName val="Criteria_(3)3"/>
      <sheetName val="Drop-down_Options3"/>
      <sheetName val="Source_Data3"/>
      <sheetName val="TB_Criteria_(2)2"/>
      <sheetName val="v__ABB_code1"/>
      <sheetName val="Float_Accountability1"/>
      <sheetName val="USD_Bank22"/>
      <sheetName val="USD_Cash21"/>
      <sheetName val="Rupee_Bank21"/>
      <sheetName val="Rupee_Cash21"/>
      <sheetName val="Bagh_Cash21"/>
      <sheetName val="Bagh_Bank21"/>
      <sheetName val="Euro_Cash21"/>
      <sheetName val="ME_Journal21"/>
      <sheetName val="TB_Criteria8"/>
      <sheetName val="Source_of_Data4"/>
      <sheetName val="Criteria_(3)4"/>
      <sheetName val="Drop-down_Options4"/>
      <sheetName val="Source_Data4"/>
      <sheetName val="TB_Criteria_(2)3"/>
      <sheetName val="v__ABB_code2"/>
      <sheetName val="Float_Accountability2"/>
      <sheetName val="USD_Bank23"/>
      <sheetName val="USD_Cash22"/>
      <sheetName val="Rupee_Bank22"/>
      <sheetName val="Rupee_Cash22"/>
      <sheetName val="Bagh_Cash22"/>
      <sheetName val="Bagh_Bank22"/>
      <sheetName val="Euro_Cash22"/>
      <sheetName val="ME_Journal22"/>
      <sheetName val="TB_Criteria9"/>
      <sheetName val="Source_of_Data5"/>
      <sheetName val="Criteria_(3)5"/>
      <sheetName val="Drop-down_Options5"/>
      <sheetName val="Source_Data5"/>
      <sheetName val="TB_Criteria_(2)4"/>
      <sheetName val="v__ABB_code3"/>
      <sheetName val="Float_Accountability3"/>
      <sheetName val="USD_Bank24"/>
      <sheetName val="USD_Cash23"/>
      <sheetName val="Rupee_Bank23"/>
      <sheetName val="Rupee_Cash23"/>
      <sheetName val="Bagh_Cash23"/>
      <sheetName val="Bagh_Bank23"/>
      <sheetName val="Euro_Cash23"/>
      <sheetName val="ME_Journal23"/>
      <sheetName val="TB_Criteria10"/>
      <sheetName val="Source_of_Data6"/>
      <sheetName val="Criteria_(3)6"/>
      <sheetName val="Drop-down_Options6"/>
      <sheetName val="Source_Data6"/>
      <sheetName val="TB_Criteria_(2)5"/>
      <sheetName val="Float_Accountability4"/>
      <sheetName val="v__ABB_code4"/>
      <sheetName val="USD_Bank25"/>
      <sheetName val="USD_Cash24"/>
      <sheetName val="Rupee_Bank24"/>
      <sheetName val="Rupee_Cash24"/>
      <sheetName val="Bagh_Cash24"/>
      <sheetName val="Bagh_Bank24"/>
      <sheetName val="Euro_Cash24"/>
      <sheetName val="ME_Journal24"/>
      <sheetName val="TB_Criteria11"/>
      <sheetName val="Source_of_Data7"/>
      <sheetName val="Criteria_(3)7"/>
      <sheetName val="Drop-down_Options7"/>
      <sheetName val="Source_Data7"/>
      <sheetName val="TB_Criteria_(2)6"/>
      <sheetName val="Float_Accountability5"/>
      <sheetName val="v__ABB_code5"/>
      <sheetName val="USD_Bank26"/>
      <sheetName val="USD_Cash25"/>
      <sheetName val="Rupee_Bank25"/>
      <sheetName val="Rupee_Cash25"/>
      <sheetName val="Bagh_Cash25"/>
      <sheetName val="Bagh_Bank25"/>
      <sheetName val="Euro_Cash25"/>
      <sheetName val="ME_Journal25"/>
      <sheetName val="TB_Criteria12"/>
      <sheetName val="Source_of_Data8"/>
      <sheetName val="Criteria_(3)8"/>
      <sheetName val="Drop-down_Options8"/>
      <sheetName val="Source_Data8"/>
      <sheetName val="TB_Criteria_(2)7"/>
      <sheetName val="Float_Accountability6"/>
      <sheetName val="v__ABB_code6"/>
      <sheetName val="USD_Bank27"/>
      <sheetName val="USD_Cash26"/>
      <sheetName val="Rupee_Bank26"/>
      <sheetName val="Rupee_Cash26"/>
      <sheetName val="Bagh_Cash26"/>
      <sheetName val="Bagh_Bank26"/>
      <sheetName val="Euro_Cash26"/>
      <sheetName val="ME_Journal26"/>
      <sheetName val="TB_Criteria13"/>
      <sheetName val="Source_of_Data9"/>
      <sheetName val="Criteria_(3)9"/>
      <sheetName val="Drop-down_Options9"/>
      <sheetName val="Source_Data9"/>
      <sheetName val="TB_Criteria_(2)8"/>
      <sheetName val="Float_Accountability7"/>
      <sheetName val="v__ABB_code7"/>
      <sheetName val="USD_Bank28"/>
      <sheetName val="USD_Cash27"/>
      <sheetName val="Rupee_Bank27"/>
      <sheetName val="Rupee_Cash27"/>
      <sheetName val="Bagh_Cash27"/>
      <sheetName val="Bagh_Bank27"/>
      <sheetName val="Euro_Cash27"/>
      <sheetName val="ME_Journal27"/>
      <sheetName val="TB_Criteria14"/>
      <sheetName val="Source_of_Data10"/>
      <sheetName val="Criteria_(3)10"/>
      <sheetName val="Drop-down_Options10"/>
      <sheetName val="Source_Data10"/>
      <sheetName val="TB_Criteria_(2)9"/>
      <sheetName val="Float_Accountability8"/>
      <sheetName val="v__ABB_code8"/>
      <sheetName val="USD_Bank29"/>
      <sheetName val="USD_Cash28"/>
      <sheetName val="Rupee_Bank28"/>
      <sheetName val="Rupee_Cash28"/>
      <sheetName val="Bagh_Cash28"/>
      <sheetName val="Bagh_Bank28"/>
      <sheetName val="Euro_Cash28"/>
      <sheetName val="ME_Journal28"/>
      <sheetName val="TB_Criteria15"/>
      <sheetName val="Source_of_Data11"/>
      <sheetName val="Criteria_(3)11"/>
      <sheetName val="Drop-down_Options11"/>
      <sheetName val="Source_Data11"/>
      <sheetName val="TB_Criteria_(2)10"/>
      <sheetName val="Float_Accountability9"/>
      <sheetName val="v__ABB_code9"/>
      <sheetName val="USD_Bank34"/>
      <sheetName val="USD_Cash33"/>
      <sheetName val="Rupee_Bank33"/>
      <sheetName val="Rupee_Cash33"/>
      <sheetName val="Bagh_Cash33"/>
      <sheetName val="Bagh_Bank33"/>
      <sheetName val="Euro_Cash33"/>
      <sheetName val="ME_Journal33"/>
      <sheetName val="TB_Criteria20"/>
      <sheetName val="Source_of_Data16"/>
      <sheetName val="Criteria_(3)16"/>
      <sheetName val="Drop-down_Options16"/>
      <sheetName val="Source_Data16"/>
      <sheetName val="TB_Criteria_(2)15"/>
      <sheetName val="Float_Accountability14"/>
      <sheetName val="v__ABB_code14"/>
      <sheetName val="USD_Bank30"/>
      <sheetName val="USD_Cash29"/>
      <sheetName val="Rupee_Bank29"/>
      <sheetName val="Rupee_Cash29"/>
      <sheetName val="Bagh_Cash29"/>
      <sheetName val="Bagh_Bank29"/>
      <sheetName val="Euro_Cash29"/>
      <sheetName val="ME_Journal29"/>
      <sheetName val="TB_Criteria16"/>
      <sheetName val="Source_of_Data12"/>
      <sheetName val="Criteria_(3)12"/>
      <sheetName val="Drop-down_Options12"/>
      <sheetName val="Source_Data12"/>
      <sheetName val="TB_Criteria_(2)11"/>
      <sheetName val="Float_Accountability10"/>
      <sheetName val="v__ABB_code10"/>
      <sheetName val="USD_Bank31"/>
      <sheetName val="USD_Cash30"/>
      <sheetName val="Rupee_Bank30"/>
      <sheetName val="Rupee_Cash30"/>
      <sheetName val="Bagh_Cash30"/>
      <sheetName val="Bagh_Bank30"/>
      <sheetName val="Euro_Cash30"/>
      <sheetName val="ME_Journal30"/>
      <sheetName val="TB_Criteria17"/>
      <sheetName val="Source_of_Data13"/>
      <sheetName val="Criteria_(3)13"/>
      <sheetName val="Drop-down_Options13"/>
      <sheetName val="Source_Data13"/>
      <sheetName val="TB_Criteria_(2)12"/>
      <sheetName val="Float_Accountability11"/>
      <sheetName val="v__ABB_code11"/>
      <sheetName val="USD_Bank32"/>
      <sheetName val="USD_Cash31"/>
      <sheetName val="Rupee_Bank31"/>
      <sheetName val="Rupee_Cash31"/>
      <sheetName val="Bagh_Cash31"/>
      <sheetName val="Bagh_Bank31"/>
      <sheetName val="Euro_Cash31"/>
      <sheetName val="ME_Journal31"/>
      <sheetName val="TB_Criteria18"/>
      <sheetName val="Source_of_Data14"/>
      <sheetName val="Criteria_(3)14"/>
      <sheetName val="Drop-down_Options14"/>
      <sheetName val="Source_Data14"/>
      <sheetName val="TB_Criteria_(2)13"/>
      <sheetName val="Float_Accountability12"/>
      <sheetName val="v__ABB_code12"/>
      <sheetName val="USD_Bank33"/>
      <sheetName val="USD_Cash32"/>
      <sheetName val="Rupee_Bank32"/>
      <sheetName val="Rupee_Cash32"/>
      <sheetName val="Bagh_Cash32"/>
      <sheetName val="Bagh_Bank32"/>
      <sheetName val="Euro_Cash32"/>
      <sheetName val="ME_Journal32"/>
      <sheetName val="TB_Criteria19"/>
      <sheetName val="Source_of_Data15"/>
      <sheetName val="Criteria_(3)15"/>
      <sheetName val="Drop-down_Options15"/>
      <sheetName val="Source_Data15"/>
      <sheetName val="TB_Criteria_(2)14"/>
      <sheetName val="Float_Accountability13"/>
      <sheetName val="v__ABB_code13"/>
      <sheetName val="USD_Bank35"/>
      <sheetName val="USD_Cash34"/>
      <sheetName val="Rupee_Bank34"/>
      <sheetName val="Rupee_Cash34"/>
      <sheetName val="Bagh_Cash34"/>
      <sheetName val="Bagh_Bank34"/>
      <sheetName val="Euro_Cash34"/>
      <sheetName val="ME_Journal34"/>
      <sheetName val="TB_Criteria21"/>
      <sheetName val="Source_of_Data17"/>
      <sheetName val="Criteria_(3)17"/>
      <sheetName val="Drop-down_Options17"/>
      <sheetName val="Source_Data17"/>
      <sheetName val="TB_Criteria_(2)16"/>
      <sheetName val="Float_Accountability15"/>
      <sheetName val="v__ABB_code15"/>
      <sheetName val="USD_Bank36"/>
      <sheetName val="USD_Cash35"/>
      <sheetName val="Rupee_Bank35"/>
      <sheetName val="Rupee_Cash35"/>
      <sheetName val="Bagh_Cash35"/>
      <sheetName val="Bagh_Bank35"/>
      <sheetName val="Euro_Cash35"/>
      <sheetName val="ME_Journal35"/>
      <sheetName val="TB_Criteria22"/>
      <sheetName val="Source_of_Data18"/>
      <sheetName val="Criteria_(3)18"/>
      <sheetName val="Drop-down_Options18"/>
      <sheetName val="Source_Data18"/>
      <sheetName val="TB_Criteria_(2)17"/>
      <sheetName val="Float_Accountability16"/>
      <sheetName val="v__ABB_code16"/>
      <sheetName val="USD_Bank37"/>
      <sheetName val="USD_Cash36"/>
      <sheetName val="Rupee_Bank36"/>
      <sheetName val="Rupee_Cash36"/>
      <sheetName val="Bagh_Cash36"/>
      <sheetName val="Bagh_Bank36"/>
      <sheetName val="Euro_Cash36"/>
      <sheetName val="ME_Journal36"/>
      <sheetName val="TB_Criteria23"/>
      <sheetName val="Source_of_Data19"/>
      <sheetName val="Criteria_(3)19"/>
      <sheetName val="Drop-down_Options19"/>
      <sheetName val="Source_Data19"/>
      <sheetName val="TB_Criteria_(2)18"/>
      <sheetName val="v__ABB_code17"/>
      <sheetName val="Float_Accountability17"/>
      <sheetName val="USD_Bank38"/>
      <sheetName val="USD_Cash37"/>
      <sheetName val="Rupee_Bank37"/>
      <sheetName val="Rupee_Cash37"/>
      <sheetName val="Bagh_Cash37"/>
      <sheetName val="Bagh_Bank37"/>
      <sheetName val="Euro_Cash37"/>
      <sheetName val="ME_Journal37"/>
      <sheetName val="TB_Criteria24"/>
      <sheetName val="Source_of_Data20"/>
      <sheetName val="Criteria_(3)20"/>
      <sheetName val="Drop-down_Options20"/>
      <sheetName val="Source_Data20"/>
      <sheetName val="TB_Criteria_(2)19"/>
      <sheetName val="v__ABB_code18"/>
      <sheetName val="Float_Accountability18"/>
      <sheetName val="USD_Bank39"/>
      <sheetName val="USD_Cash38"/>
      <sheetName val="Rupee_Bank38"/>
      <sheetName val="Rupee_Cash38"/>
      <sheetName val="Bagh_Cash38"/>
      <sheetName val="Bagh_Bank38"/>
      <sheetName val="Euro_Cash38"/>
      <sheetName val="ME_Journal38"/>
      <sheetName val="TB_Criteria25"/>
      <sheetName val="Source_of_Data21"/>
      <sheetName val="Criteria_(3)21"/>
      <sheetName val="Drop-down_Options21"/>
      <sheetName val="Source_Data21"/>
      <sheetName val="TB_Criteria_(2)20"/>
      <sheetName val="v__ABB_code19"/>
      <sheetName val="Float_Accountability19"/>
      <sheetName val="2008_now"/>
      <sheetName val="Backend1"/>
      <sheetName val="Specification"/>
      <sheetName val="Summary"/>
      <sheetName val="USD_Bank40"/>
      <sheetName val="USD_Cash39"/>
      <sheetName val="Rupee_Bank39"/>
      <sheetName val="Rupee_Cash39"/>
      <sheetName val="Bagh_Cash39"/>
      <sheetName val="Bagh_Bank39"/>
      <sheetName val="Euro_Cash39"/>
      <sheetName val="ME_Journal39"/>
      <sheetName val="TB_Criteria26"/>
      <sheetName val="Source_of_Data22"/>
      <sheetName val="Criteria_(3)22"/>
      <sheetName val="Drop-down_Options22"/>
      <sheetName val="Source_Data22"/>
      <sheetName val="TB_Criteria_(2)21"/>
      <sheetName val="Float_Accountability20"/>
      <sheetName val="v__ABB_code20"/>
      <sheetName val="USD_Bank41"/>
      <sheetName val="USD_Cash40"/>
      <sheetName val="Rupee_Bank40"/>
      <sheetName val="Rupee_Cash40"/>
      <sheetName val="Bagh_Cash40"/>
      <sheetName val="Bagh_Bank40"/>
      <sheetName val="Euro_Cash40"/>
      <sheetName val="ME_Journal40"/>
      <sheetName val="TB_Criteria27"/>
      <sheetName val="Source_of_Data23"/>
      <sheetName val="Criteria_(3)23"/>
      <sheetName val="Drop-down_Options23"/>
      <sheetName val="Source_Data23"/>
      <sheetName val="TB_Criteria_(2)22"/>
      <sheetName val="Float_Accountability21"/>
      <sheetName val="v__ABB_code21"/>
      <sheetName val="USD_Bank42"/>
      <sheetName val="USD_Cash41"/>
      <sheetName val="Rupee_Bank41"/>
      <sheetName val="Rupee_Cash41"/>
      <sheetName val="Bagh_Cash41"/>
      <sheetName val="Bagh_Bank41"/>
      <sheetName val="Euro_Cash41"/>
      <sheetName val="ME_Journal41"/>
      <sheetName val="TB_Criteria28"/>
      <sheetName val="Source_of_Data24"/>
      <sheetName val="Criteria_(3)24"/>
      <sheetName val="Drop-down_Options24"/>
      <sheetName val="Source_Data24"/>
      <sheetName val="TB_Criteria_(2)23"/>
      <sheetName val="Float_Accountability22"/>
      <sheetName val="v__ABB_code22"/>
      <sheetName val="USD_Bank43"/>
      <sheetName val="USD_Cash42"/>
      <sheetName val="Rupee_Bank42"/>
      <sheetName val="Rupee_Cash42"/>
      <sheetName val="Bagh_Cash42"/>
      <sheetName val="Bagh_Bank42"/>
      <sheetName val="Euro_Cash42"/>
      <sheetName val="ME_Journal42"/>
      <sheetName val="TB_Criteria29"/>
      <sheetName val="Source_of_Data25"/>
      <sheetName val="Criteria_(3)25"/>
      <sheetName val="Drop-down_Options25"/>
      <sheetName val="Source_Data25"/>
      <sheetName val="TB_Criteria_(2)24"/>
      <sheetName val="Float_Accountability23"/>
      <sheetName val="v__ABB_code23"/>
      <sheetName val="Rates"/>
      <sheetName val="USD_Bank48"/>
      <sheetName val="USD_Cash47"/>
      <sheetName val="Rupee_Bank47"/>
      <sheetName val="Rupee_Cash47"/>
      <sheetName val="Bagh_Cash47"/>
      <sheetName val="Bagh_Bank47"/>
      <sheetName val="Euro_Cash47"/>
      <sheetName val="ME_Journal47"/>
      <sheetName val="TB_Criteria34"/>
      <sheetName val="Source_of_Data30"/>
      <sheetName val="Criteria_(3)30"/>
      <sheetName val="Drop-down_Options30"/>
      <sheetName val="Source_Data30"/>
      <sheetName val="TB_Criteria_(2)29"/>
      <sheetName val="Float_Accountability28"/>
      <sheetName val="v__ABB_code28"/>
      <sheetName val="USD_Bank47"/>
      <sheetName val="USD_Cash46"/>
      <sheetName val="Rupee_Bank46"/>
      <sheetName val="Rupee_Cash46"/>
      <sheetName val="Bagh_Cash46"/>
      <sheetName val="Bagh_Bank46"/>
      <sheetName val="Euro_Cash46"/>
      <sheetName val="ME_Journal46"/>
      <sheetName val="TB_Criteria33"/>
      <sheetName val="Source_of_Data29"/>
      <sheetName val="Criteria_(3)29"/>
      <sheetName val="Drop-down_Options29"/>
      <sheetName val="Source_Data29"/>
      <sheetName val="TB_Criteria_(2)28"/>
      <sheetName val="Float_Accountability27"/>
      <sheetName val="v__ABB_code27"/>
      <sheetName val="USD_Bank44"/>
      <sheetName val="USD_Cash43"/>
      <sheetName val="Rupee_Bank43"/>
      <sheetName val="Rupee_Cash43"/>
      <sheetName val="Bagh_Cash43"/>
      <sheetName val="Bagh_Bank43"/>
      <sheetName val="Euro_Cash43"/>
      <sheetName val="ME_Journal43"/>
      <sheetName val="TB_Criteria30"/>
      <sheetName val="Source_of_Data26"/>
      <sheetName val="Criteria_(3)26"/>
      <sheetName val="Drop-down_Options26"/>
      <sheetName val="Source_Data26"/>
      <sheetName val="TB_Criteria_(2)25"/>
      <sheetName val="Float_Accountability24"/>
      <sheetName val="v__ABB_code24"/>
      <sheetName val="USD_Bank45"/>
      <sheetName val="USD_Cash44"/>
      <sheetName val="Rupee_Bank44"/>
      <sheetName val="Rupee_Cash44"/>
      <sheetName val="Bagh_Cash44"/>
      <sheetName val="Bagh_Bank44"/>
      <sheetName val="Euro_Cash44"/>
      <sheetName val="ME_Journal44"/>
      <sheetName val="TB_Criteria31"/>
      <sheetName val="Source_of_Data27"/>
      <sheetName val="Criteria_(3)27"/>
      <sheetName val="Drop-down_Options27"/>
      <sheetName val="Source_Data27"/>
      <sheetName val="TB_Criteria_(2)26"/>
      <sheetName val="Float_Accountability25"/>
      <sheetName val="v__ABB_code25"/>
      <sheetName val="USD_Bank46"/>
      <sheetName val="USD_Cash45"/>
      <sheetName val="Rupee_Bank45"/>
      <sheetName val="Rupee_Cash45"/>
      <sheetName val="Bagh_Cash45"/>
      <sheetName val="Bagh_Bank45"/>
      <sheetName val="Euro_Cash45"/>
      <sheetName val="ME_Journal45"/>
      <sheetName val="TB_Criteria32"/>
      <sheetName val="Source_of_Data28"/>
      <sheetName val="Criteria_(3)28"/>
      <sheetName val="Drop-down_Options28"/>
      <sheetName val="Source_Data28"/>
      <sheetName val="TB_Criteria_(2)27"/>
      <sheetName val="Float_Accountability26"/>
      <sheetName val="v__ABB_code26"/>
      <sheetName val="USD_Bank49"/>
      <sheetName val="USD_Cash48"/>
      <sheetName val="Rupee_Bank48"/>
      <sheetName val="Rupee_Cash48"/>
      <sheetName val="Bagh_Cash48"/>
      <sheetName val="Bagh_Bank48"/>
      <sheetName val="Euro_Cash48"/>
      <sheetName val="ME_Journal48"/>
      <sheetName val="TB_Criteria35"/>
      <sheetName val="Source_of_Data31"/>
      <sheetName val="Criteria_(3)31"/>
      <sheetName val="Drop-down_Options31"/>
      <sheetName val="Source_Data31"/>
      <sheetName val="TB_Criteria_(2)30"/>
      <sheetName val="Float_Accountability29"/>
      <sheetName val="v__ABB_code2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refreshError="1"/>
      <sheetData sheetId="509" refreshError="1"/>
      <sheetData sheetId="510" refreshError="1"/>
      <sheetData sheetId="511" refreshError="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refreshError="1"/>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Guidance"/>
      <sheetName val="MC Summary"/>
      <sheetName val="Summary"/>
      <sheetName val="Detail"/>
      <sheetName val="MSS"/>
      <sheetName val="NS"/>
      <sheetName val="SCS"/>
      <sheetName val="NES"/>
      <sheetName val="HAT"/>
      <sheetName val="Updates"/>
      <sheetName val="CD Office"/>
      <sheetName val="PAQ"/>
      <sheetName val="Grants"/>
      <sheetName val="Ops"/>
      <sheetName val="HR"/>
      <sheetName val="Security"/>
      <sheetName val="Finance"/>
      <sheetName val="ISHA"/>
      <sheetName val="Travel Table"/>
      <sheetName val="Procurement Table"/>
      <sheetName val="benefit rates national"/>
      <sheetName val="expat master list"/>
      <sheetName val="expat mss"/>
      <sheetName val="Narrative"/>
      <sheetName val="Program Activity Tables"/>
      <sheetName val="Construction Table"/>
      <sheetName val="SF424"/>
      <sheetName val="SF424A"/>
      <sheetName val="Dimensions"/>
      <sheetName val="Speedkeys"/>
      <sheetName val="LIN Translation"/>
      <sheetName val="Dimension Attributes"/>
      <sheetName val="Budget J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ed_FHI 360"/>
      <sheetName val="Summary_FHI 360"/>
      <sheetName val="Activity Summary"/>
      <sheetName val="Budget Summary"/>
      <sheetName val="Budget Detail"/>
      <sheetName val="Staff"/>
      <sheetName val="Travel Schedule"/>
    </sheetNames>
    <sheetDataSet>
      <sheetData sheetId="0"/>
      <sheetData sheetId="1"/>
      <sheetData sheetId="2"/>
      <sheetData sheetId="3"/>
      <sheetData sheetId="4"/>
      <sheetData sheetId="5"/>
      <sheetData sheetId="6"/>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_options"/>
      <sheetName val="_control"/>
      <sheetName val="Note"/>
      <sheetName val="SOF by DEA"/>
      <sheetName val="GetDescription"/>
      <sheetName val="Sheet1"/>
      <sheetName val="SOF by DEA-57801083"/>
      <sheetName val="GL"/>
    </sheetNames>
    <sheetDataSet>
      <sheetData sheetId="0"/>
      <sheetData sheetId="1"/>
      <sheetData sheetId="2"/>
      <sheetData sheetId="3"/>
      <sheetData sheetId="4"/>
      <sheetData sheetId="5"/>
      <sheetData sheetId="6"/>
      <sheetData sheetId="7"/>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yria (Idleb)"/>
      <sheetName val="BH-Restructuring-Idleb"/>
      <sheetName val="BH-Restructuring-Idleb.xlsx"/>
      <sheetName val="Range Page"/>
    </sheetNames>
    <definedNames>
      <definedName name="Data.Top.Left"/>
    </definedNames>
    <sheetDataSet>
      <sheetData sheetId="0"/>
      <sheetData sheetId="1" refreshError="1"/>
      <sheetData sheetId="2" refreshError="1"/>
      <sheetData sheetId="3"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und summary layout"/>
      <sheetName val="Cover Sheet"/>
      <sheetName val="Introduction"/>
      <sheetName val="Guidelines for FS Part I Form"/>
      <sheetName val="FS Part I - Basic Information"/>
      <sheetName val="FS Part II - Donor Budget"/>
      <sheetName val="Information Sheet"/>
      <sheetName val="Currency information"/>
      <sheetName val="Sheet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ADME"/>
      <sheetName val="Options"/>
      <sheetName val="CoreFunds-Summary"/>
      <sheetName val="CoreFunds-LIN Detail"/>
      <sheetName val="CoreFunds-GL Detail"/>
      <sheetName val="CoreFunds-Trans.Detail"/>
      <sheetName val="Version Control Log"/>
    </sheetNames>
    <sheetDataSet>
      <sheetData sheetId="0"/>
      <sheetData sheetId="1"/>
      <sheetData sheetId="2"/>
      <sheetData sheetId="3"/>
      <sheetData sheetId="4"/>
      <sheetData sheetId="5"/>
      <sheetData sheetId="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Options"/>
      <sheetName val="Specifications"/>
      <sheetName val="SUMMARY"/>
      <sheetName val="ALL OFFICES"/>
      <sheetName val="BLANK OFFICE"/>
      <sheetName val="IQ01"/>
      <sheetName val="IQ02"/>
      <sheetName val="IQ10"/>
      <sheetName val="IQ13"/>
      <sheetName val="IQ24"/>
      <sheetName val="IQ25"/>
      <sheetName val="IQ26"/>
      <sheetName val="JO01"/>
      <sheetName val="JO02"/>
      <sheetName val="JO04"/>
      <sheetName val="JO06"/>
      <sheetName val="JO07"/>
      <sheetName val="JO08"/>
      <sheetName val="KS01"/>
      <sheetName val="LB01"/>
      <sheetName val="LB02"/>
      <sheetName val="LB07"/>
      <sheetName val="LB08"/>
      <sheetName val="LB09"/>
      <sheetName val="LB11"/>
      <sheetName val="LB12"/>
      <sheetName val="NE01"/>
      <sheetName val="SY01"/>
      <sheetName val="SY02"/>
      <sheetName val="SY03"/>
      <sheetName val="SY04"/>
      <sheetName val="SY05"/>
      <sheetName val="SY06"/>
      <sheetName val="SY07"/>
      <sheetName val="SY08"/>
      <sheetName val="SY09"/>
      <sheetName val="SY10"/>
      <sheetName val="TR01"/>
      <sheetName val="TR02"/>
      <sheetName val="TR04"/>
      <sheetName val="TR05"/>
      <sheetName val="TR07"/>
      <sheetName val="TR10"/>
      <sheetName val="US01"/>
      <sheetName val="US99"/>
      <sheetName val="Trans.Detail-CONS_MC"/>
      <sheetName val="PDX Budget Transactions"/>
      <sheetName val="LIN-DA Check"/>
      <sheetName val="FX Rates"/>
      <sheetName val="Version Control Log"/>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Sheet101"/>
      <sheetName val="Sheet102"/>
      <sheetName val="Sheet103"/>
      <sheetName val="Sheet104"/>
      <sheetName val="Sheet105"/>
    </sheetNames>
    <sheetDataSet>
      <sheetData sheetId="0" refreshError="1"/>
      <sheetData sheetId="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22"/>
      <sheetName val="Cash Count C22"/>
      <sheetName val="C23"/>
      <sheetName val="Cashcount C23"/>
      <sheetName val="TB_Criteria"/>
      <sheetName val="Cash_Count_C22"/>
      <sheetName val="Cashcount_C23"/>
      <sheetName val="TB_Criteria1"/>
      <sheetName val="Cash_Count_C221"/>
      <sheetName val="Cashcount_C23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250"/>
      <sheetName val="do not remove"/>
      <sheetName val="number check"/>
      <sheetName val="Donor Codes"/>
      <sheetName val="Inventory - Categories"/>
      <sheetName val="do_not_remove"/>
      <sheetName val="number_check"/>
      <sheetName val="Donor_Codes"/>
      <sheetName val="Inventory_-_Categories"/>
      <sheetName val="do_not_remove1"/>
      <sheetName val="number_check1"/>
      <sheetName val="Donor_Codes1"/>
      <sheetName val="Inventory_-_Categories1"/>
      <sheetName val="do_not_remove2"/>
      <sheetName val="number_check2"/>
      <sheetName val="Donor_Codes2"/>
      <sheetName val="Inventory_-_Categories2"/>
      <sheetName val="do_not_remove3"/>
      <sheetName val="number_check3"/>
      <sheetName val="Donor_Codes3"/>
      <sheetName val="Inventory_-_Categories3"/>
      <sheetName val="do_not_remove4"/>
      <sheetName val="number_check4"/>
      <sheetName val="Donor_Codes4"/>
      <sheetName val="Inventory_-_Categories4"/>
      <sheetName val="do_not_remove5"/>
      <sheetName val="number_check5"/>
      <sheetName val="Donor_Codes5"/>
      <sheetName val="Inventory_-_Categories5"/>
      <sheetName val="do_not_remove6"/>
      <sheetName val="number_check6"/>
      <sheetName val="Donor_Codes6"/>
      <sheetName val="Inventory_-_Categories6"/>
      <sheetName val="TB Criteria"/>
      <sheetName val="Template"/>
      <sheetName val="Dropdown Lists"/>
      <sheetName val="Calculations"/>
      <sheetName val="do_not_remove7"/>
      <sheetName val="number_check7"/>
      <sheetName val="Donor_Codes7"/>
      <sheetName val="Inventory_-_Categories7"/>
      <sheetName val="Criteria"/>
      <sheetName val="do_not_remove8"/>
      <sheetName val="number_check8"/>
      <sheetName val="Donor_Codes8"/>
      <sheetName val="Inventory_-_Categories8"/>
      <sheetName val="TB_Criteria"/>
      <sheetName val="Dropdown_List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209"/>
      <sheetName val="GO221"/>
      <sheetName val="GO228"/>
      <sheetName val="GA209"/>
      <sheetName val="GA236"/>
      <sheetName val="GG125"/>
      <sheetName val="GG147"/>
      <sheetName val="GB444"/>
      <sheetName val="GB446"/>
      <sheetName val="GB447"/>
      <sheetName val="GB459"/>
      <sheetName val="GB460"/>
      <sheetName val="GB461"/>
      <sheetName val="GH295"/>
      <sheetName val="OF209"/>
      <sheetName val="GX449"/>
      <sheetName val="GU762"/>
      <sheetName val="GU770"/>
      <sheetName val="GU781"/>
      <sheetName val="EC217"/>
      <sheetName val="SV280"/>
      <sheetName val="OF189"/>
      <sheetName val="OF238"/>
      <sheetName val="TR228"/>
      <sheetName val="U1000"/>
      <sheetName val="ANALYSIS "/>
      <sheetName val="ALL ACTUALS"/>
      <sheetName val="COMMITMENT TO BV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44"/>
      <sheetName val="Cash Count C44"/>
      <sheetName val="Notes for DM"/>
      <sheetName val="C47"/>
      <sheetName val="C47 Count 31"/>
      <sheetName val="C47 Count 10th"/>
      <sheetName val="C47 Count 14th"/>
      <sheetName val="C47 Count 17th"/>
      <sheetName val="C47 Count 20th"/>
      <sheetName val="C47 Count 21st"/>
      <sheetName val="C47 Count 24"/>
      <sheetName val="TB_Criteria"/>
      <sheetName val="Cash_Count_C44"/>
      <sheetName val="Notes_for_DM"/>
      <sheetName val="C47_Count_31"/>
      <sheetName val="C47_Count_10th"/>
      <sheetName val="C47_Count_14th"/>
      <sheetName val="C47_Count_17th"/>
      <sheetName val="C47_Count_20th"/>
      <sheetName val="C47_Count_21st"/>
      <sheetName val="C47_Count_24"/>
      <sheetName val="TB_Criteria1"/>
      <sheetName val="Cash_Count_C441"/>
      <sheetName val="Notes_for_DM1"/>
      <sheetName val="C47_Count_311"/>
      <sheetName val="C47_Count_10th1"/>
      <sheetName val="C47_Count_14th1"/>
      <sheetName val="C47_Count_17th1"/>
      <sheetName val="C47_Count_20th1"/>
      <sheetName val="C47_Count_21st1"/>
      <sheetName val="C47_Count_2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ANK"/>
      <sheetName val="Cash"/>
      <sheetName val="Cash Count"/>
      <sheetName val="GUIDANCE"/>
      <sheetName val="TB_Criteria"/>
      <sheetName val="Cash_Count"/>
      <sheetName val="TB_Criteria1"/>
      <sheetName val="Cash_Count1"/>
      <sheetName val="TB_Criteria2"/>
      <sheetName val="Cash_Count2"/>
      <sheetName val="Fasher Cashbook Nov 07"/>
      <sheetName val="TB_Criteria3"/>
      <sheetName val="Cash_Count3"/>
      <sheetName val="Fasher_Cashbook_Nov_07"/>
      <sheetName val="TB_Criteria4"/>
      <sheetName val="Cash_Count4"/>
      <sheetName val="Fasher_Cashbook_Nov_071"/>
      <sheetName val="Inventory - Categories"/>
      <sheetName val="Summary"/>
      <sheetName val="TB_Criteria5"/>
      <sheetName val="Cash_Count5"/>
      <sheetName val="Fasher_Cashbook_Nov_072"/>
      <sheetName val="TB_Criteria6"/>
      <sheetName val="Cash_Count6"/>
      <sheetName val="Fasher_Cashbook_Nov_073"/>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 sheetId="18" refreshError="1"/>
      <sheetData sheetId="19" refreshError="1"/>
      <sheetData sheetId="20"/>
      <sheetData sheetId="21"/>
      <sheetData sheetId="22"/>
      <sheetData sheetId="23"/>
      <sheetData sheetId="24"/>
      <sheetData sheetId="25"/>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1000ET"/>
      <sheetName val="Bank rec 1000ET"/>
      <sheetName val="Bank 1001ET"/>
      <sheetName val="Bank rec 1001ET"/>
      <sheetName val="United  Bank"/>
      <sheetName val="Uni reconcilation "/>
      <sheetName val="AllO WH"/>
      <sheetName val="Allo Yabe"/>
      <sheetName val="Allo Sidama"/>
      <sheetName val="TB Criteria"/>
      <sheetName val="Bank_1000ET"/>
      <sheetName val="Bank_rec_1000ET"/>
      <sheetName val="Bank_1001ET"/>
      <sheetName val="Bank_rec_1001ET"/>
      <sheetName val="United__Bank"/>
      <sheetName val="Uni_reconcilation_"/>
      <sheetName val="AllO_WH"/>
      <sheetName val="Allo_Yabe"/>
      <sheetName val="Allo_Sidama"/>
      <sheetName val="TB_Criteria"/>
      <sheetName val="Bank_1000ET1"/>
      <sheetName val="Bank_rec_1000ET1"/>
      <sheetName val="Bank_1001ET1"/>
      <sheetName val="Bank_rec_1001ET1"/>
      <sheetName val="United__Bank1"/>
      <sheetName val="Uni_reconcilation_1"/>
      <sheetName val="AllO_WH1"/>
      <sheetName val="Allo_Yabe1"/>
      <sheetName val="Allo_Sidama1"/>
      <sheetName val="TB_Criteria1"/>
      <sheetName val="Bank_1000ET2"/>
      <sheetName val="Bank_rec_1000ET2"/>
      <sheetName val="Bank_1001ET2"/>
      <sheetName val="Bank_rec_1001ET2"/>
      <sheetName val="United__Bank2"/>
      <sheetName val="Uni_reconcilation_2"/>
      <sheetName val="AllO_WH2"/>
      <sheetName val="Allo_Yabe2"/>
      <sheetName val="Allo_Sidama2"/>
      <sheetName val="TB_Criteria2"/>
      <sheetName val="Inventory - Categories"/>
      <sheetName val="Workbook admin"/>
      <sheetName val="National Staff"/>
      <sheetName val="Int'l Personnel"/>
      <sheetName val="19 main Cash book"/>
      <sheetName val="COMMITMENT TO BVA"/>
      <sheetName val="ALL ACTUALS"/>
      <sheetName val="Range Page"/>
      <sheetName val="Bank_1000ET3"/>
      <sheetName val="Bank_rec_1000ET3"/>
      <sheetName val="Bank_1001ET3"/>
      <sheetName val="Bank_rec_1001ET3"/>
      <sheetName val="United__Bank3"/>
      <sheetName val="Uni_reconcilation_3"/>
      <sheetName val="AllO_WH3"/>
      <sheetName val="Allo_Yabe3"/>
      <sheetName val="Allo_Sidama3"/>
      <sheetName val="TB_Criteria3"/>
      <sheetName val="Inventory_-_Categories"/>
      <sheetName val="Workbook_admin"/>
      <sheetName val="National_Staff"/>
      <sheetName val="Int'l_Personnel"/>
      <sheetName val="19_main_Cash_book"/>
      <sheetName val="COMMITMENT_TO_BVA"/>
      <sheetName val="ALL_ACTUALS"/>
      <sheetName val="Range_Page"/>
      <sheetName val="Bank_1000ET4"/>
      <sheetName val="Bank_rec_1000ET4"/>
      <sheetName val="Bank_1001ET4"/>
      <sheetName val="Bank_rec_1001ET4"/>
      <sheetName val="United__Bank4"/>
      <sheetName val="Uni_reconcilation_4"/>
      <sheetName val="AllO_WH4"/>
      <sheetName val="Allo_Yabe4"/>
      <sheetName val="Allo_Sidama4"/>
      <sheetName val="TB_Criteria4"/>
      <sheetName val="Inventory_-_Categories1"/>
      <sheetName val="Workbook_admin1"/>
      <sheetName val="National_Staff1"/>
      <sheetName val="Int'l_Personnel1"/>
      <sheetName val="19_main_Cash_book1"/>
      <sheetName val="COMMITMENT_TO_BVA1"/>
      <sheetName val="ALL_ACTUALS1"/>
      <sheetName val="Range_Page1"/>
      <sheetName val="Bank_1000ET5"/>
      <sheetName val="Bank_rec_1000ET5"/>
      <sheetName val="Bank_1001ET5"/>
      <sheetName val="Bank_rec_1001ET5"/>
      <sheetName val="United__Bank5"/>
      <sheetName val="Uni_reconcilation_5"/>
      <sheetName val="AllO_WH5"/>
      <sheetName val="Allo_Yabe5"/>
      <sheetName val="Allo_Sidama5"/>
      <sheetName val="TB_Criteria5"/>
      <sheetName val="Inventory_-_Categories2"/>
      <sheetName val="Workbook_admin2"/>
      <sheetName val="National_Staff2"/>
      <sheetName val="Int'l_Personnel2"/>
      <sheetName val="19_main_Cash_book2"/>
      <sheetName val="COMMITMENT_TO_BVA2"/>
      <sheetName val="ALL_ACTUALS2"/>
      <sheetName val="Range_Page2"/>
      <sheetName val="Bank_1000ET6"/>
      <sheetName val="Bank_rec_1000ET6"/>
      <sheetName val="Bank_1001ET6"/>
      <sheetName val="Bank_rec_1001ET6"/>
      <sheetName val="United__Bank6"/>
      <sheetName val="Uni_reconcilation_6"/>
      <sheetName val="AllO_WH6"/>
      <sheetName val="Allo_Yabe6"/>
      <sheetName val="Allo_Sidama6"/>
      <sheetName val="TB_Criteria6"/>
      <sheetName val="Inventory_-_Categories3"/>
      <sheetName val="Workbook_admin3"/>
      <sheetName val="National_Staff3"/>
      <sheetName val="Int'l_Personnel3"/>
      <sheetName val="19_main_Cash_book3"/>
      <sheetName val="COMMITMENT_TO_BVA3"/>
      <sheetName val="ALL_ACTUALS3"/>
      <sheetName val="Range_Page3"/>
      <sheetName val="Bank_1000ET7"/>
      <sheetName val="Bank_rec_1000ET7"/>
      <sheetName val="Bank_1001ET7"/>
      <sheetName val="Bank_rec_1001ET7"/>
      <sheetName val="United__Bank7"/>
      <sheetName val="Uni_reconcilation_7"/>
      <sheetName val="AllO_WH7"/>
      <sheetName val="Allo_Yabe7"/>
      <sheetName val="Allo_Sidama7"/>
      <sheetName val="TB_Criteria7"/>
      <sheetName val="Inventory_-_Categories4"/>
      <sheetName val="Workbook_admin4"/>
      <sheetName val="National_Staff4"/>
      <sheetName val="Int'l_Personnel4"/>
      <sheetName val="Range_Page4"/>
      <sheetName val="19_main_Cash_book4"/>
      <sheetName val="COMMITMENT_TO_BVA4"/>
      <sheetName val="ALL_ACTUALS4"/>
      <sheetName val="Summary"/>
      <sheetName val="Bank_1000ET8"/>
      <sheetName val="Bank_rec_1000ET8"/>
      <sheetName val="Bank_1001ET8"/>
      <sheetName val="Bank_rec_1001ET8"/>
      <sheetName val="United__Bank8"/>
      <sheetName val="Uni_reconcilation_8"/>
      <sheetName val="AllO_WH8"/>
      <sheetName val="Allo_Yabe8"/>
      <sheetName val="Allo_Sidama8"/>
      <sheetName val="TB_Criteria8"/>
      <sheetName val="Inventory_-_Categories5"/>
      <sheetName val="Workbook_admin5"/>
      <sheetName val="National_Staff5"/>
      <sheetName val="Int'l_Personnel5"/>
      <sheetName val="Range_Page5"/>
      <sheetName val="19_main_Cash_book5"/>
      <sheetName val="COMMITMENT_TO_BVA5"/>
      <sheetName val="ALL_ACTUALS5"/>
      <sheetName val="Criteria"/>
      <sheetName val="15_E Hararghe Cash"/>
      <sheetName val="ECHO BUDGET"/>
      <sheetName val="Menu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anatory Notes for complete"/>
      <sheetName val="Stock Monitoring Sheet"/>
      <sheetName val="Drop Downs"/>
      <sheetName val="Explanatory_Notes_for_complete"/>
      <sheetName val="Stock_Monitoring_Sheet"/>
      <sheetName val="Drop_Downs"/>
      <sheetName val="Explanatory_Notes_for_complete1"/>
      <sheetName val="Stock_Monitoring_Sheet1"/>
      <sheetName val="Drop_Downs1"/>
    </sheetNames>
    <sheetDataSet>
      <sheetData sheetId="0"/>
      <sheetData sheetId="1"/>
      <sheetData sheetId="2"/>
      <sheetData sheetId="3"/>
      <sheetData sheetId="4"/>
      <sheetData sheetId="5"/>
      <sheetData sheetId="6"/>
      <sheetData sheetId="7"/>
      <sheetData sheetId="8"/>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udget OFDA"/>
      <sheetName val="Indirect Cost Budget"/>
      <sheetName val="Budget_OFDA"/>
      <sheetName val="Indirect_Cost_Budget"/>
      <sheetName val="Budget_OFDA1"/>
      <sheetName val="Indirect_Cost_Budget1"/>
      <sheetName val="Sheet1"/>
      <sheetName val="Explanation of categories"/>
      <sheetName val="Budget_OFDA2"/>
      <sheetName val="Indirect_Cost_Budget2"/>
      <sheetName val="TB Criteria"/>
      <sheetName val="Summary Quality (TT, Main etc)"/>
      <sheetName val="Inputs"/>
      <sheetName val="Project Code guideline "/>
      <sheetName val="Criteria"/>
    </sheetNames>
    <sheetDataSet>
      <sheetData sheetId="0"/>
      <sheetData sheetId="1" refreshError="1"/>
      <sheetData sheetId="2"/>
      <sheetData sheetId="3"/>
      <sheetData sheetId="4"/>
      <sheetData sheetId="5"/>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Narative"/>
      <sheetName val="Budget Summary EHAF"/>
      <sheetName val="Details water trucking, suppl "/>
      <sheetName val="Staff costs"/>
      <sheetName val="Expat Costs Calculation"/>
      <sheetName val="Travel &amp; Transportation"/>
      <sheetName val="Admin 2011 detail"/>
      <sheetName val="Water trucking detail"/>
      <sheetName val="CODE"/>
      <sheetName val="DSR Format "/>
      <sheetName val="DSR Format-COFUNDING"/>
      <sheetName val="Sheet1"/>
      <sheetName val="Budget_Narative"/>
      <sheetName val="Budget_Summary_EHAF"/>
      <sheetName val="Details_water_trucking,_suppl_"/>
      <sheetName val="Staff_costs"/>
      <sheetName val="Expat_Costs_Calculation"/>
      <sheetName val="Travel_&amp;_Transportation"/>
      <sheetName val="Admin_2011_detail"/>
      <sheetName val="Water_trucking_detail"/>
      <sheetName val="Budget_Narative1"/>
      <sheetName val="Budget_Summary_EHAF1"/>
      <sheetName val="Details_water_trucking,_suppl_1"/>
      <sheetName val="Staff_costs1"/>
      <sheetName val="Expat_Costs_Calculation1"/>
      <sheetName val="Travel_&amp;_Transportation1"/>
      <sheetName val="Admin_2011_detail1"/>
      <sheetName val="Water_trucking_detail1"/>
      <sheetName val="Budget_Narative2"/>
      <sheetName val="Budget_Summary_EHAF2"/>
      <sheetName val="Details_water_trucking,_suppl_2"/>
      <sheetName val="Staff_costs2"/>
      <sheetName val="Expat_Costs_Calculation2"/>
      <sheetName val="Travel_&amp;_Transportation2"/>
      <sheetName val="Admin_2011_detail2"/>
      <sheetName val="Water_trucking_detail2"/>
      <sheetName val="DSR_Format_"/>
      <sheetName val="DSR_Format-COFUNDING"/>
      <sheetName val="Budget OFDA"/>
      <sheetName val="Budget  by Objective"/>
      <sheetName val="Parameters"/>
      <sheetName val="Admin_2011_detail3"/>
      <sheetName val="Cais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refreshError="1"/>
      <sheetData sheetId="4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s Calculation"/>
      <sheetName val="Summary by Grant"/>
      <sheetName val="International Staff Flights"/>
      <sheetName val="Jan"/>
      <sheetName val="Feb"/>
      <sheetName val="Mar"/>
      <sheetName val="Apr"/>
      <sheetName val="May"/>
      <sheetName val="Jun"/>
      <sheetName val="Jul"/>
      <sheetName val="Aug"/>
      <sheetName val="Sept"/>
      <sheetName val="Oct"/>
      <sheetName val="Nov"/>
      <sheetName val="Dec"/>
      <sheetName val="Workbook admin"/>
      <sheetName val="Costs_Calculation"/>
      <sheetName val="Summary_by_Grant"/>
      <sheetName val="International_Staff_Flights"/>
      <sheetName val="Workbook_admin"/>
      <sheetName val="Costs_Calculation1"/>
      <sheetName val="Summary_by_Grant1"/>
      <sheetName val="International_Staff_Flights1"/>
      <sheetName val="Workbook_admin1"/>
      <sheetName val="Costs_Calculation2"/>
      <sheetName val="Summary_by_Grant2"/>
      <sheetName val="International_Staff_Flights2"/>
      <sheetName val="Workbook_admin2"/>
      <sheetName val="Costs_Calculation3"/>
      <sheetName val="Summary_by_Grant3"/>
      <sheetName val="International_Staff_Flights3"/>
      <sheetName val="Workbook_admin3"/>
      <sheetName val="Costs_Calculation4"/>
      <sheetName val="Summary_by_Grant4"/>
      <sheetName val="International_Staff_Flights4"/>
      <sheetName val="Workbook_admin4"/>
      <sheetName val="Costs_Calculation5"/>
      <sheetName val="Summary_by_Grant5"/>
      <sheetName val="International_Staff_Flights5"/>
      <sheetName val="Workbook_admin5"/>
      <sheetName val="Admin 2011 detail"/>
      <sheetName val="Original Budget"/>
      <sheetName val="Costs_Calculation6"/>
      <sheetName val="Summary_by_Grant6"/>
      <sheetName val="International_Staff_Flights6"/>
      <sheetName val="Workbook_admin6"/>
      <sheetName val="Admin_2011_detail"/>
      <sheetName val="Original_Budget"/>
      <sheetName val="Costs_Calculation7"/>
      <sheetName val="Summary_by_Grant7"/>
      <sheetName val="International_Staff_Flights7"/>
      <sheetName val="Workbook_admin7"/>
      <sheetName val="Admin_2011_detail1"/>
      <sheetName val="Original_Budg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
      <sheetName val="Balance"/>
      <sheetName val="Safe"/>
      <sheetName val="Bank JOD"/>
      <sheetName val="Bank US"/>
    </sheetNames>
    <sheetDataSet>
      <sheetData sheetId="0"/>
      <sheetData sheetId="1"/>
      <sheetData sheetId="2"/>
      <sheetData sheetId="3"/>
      <sheetData sheetId="4"/>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s"/>
      <sheetName val="Restriction-RFP"/>
      <sheetName val="Restriction-RFA"/>
      <sheetName val="SF 424"/>
      <sheetName val="SF424A"/>
      <sheetName val="Summary"/>
      <sheetName val="Detail"/>
      <sheetName val="SF_424"/>
      <sheetName val="Definitions"/>
      <sheetName val="Range Page"/>
      <sheetName val="SDA A"/>
      <sheetName val="SF_4241"/>
      <sheetName val="Sheet1"/>
      <sheetName val="Original Budget"/>
      <sheetName val="SF_4242"/>
      <sheetName val="Range_Page"/>
      <sheetName val="SDA_A"/>
      <sheetName val="Original_Budget"/>
      <sheetName val="SF_4243"/>
      <sheetName val="Range_Page1"/>
      <sheetName val="SDA_A1"/>
      <sheetName val="Original_Budget1"/>
      <sheetName val="SF_4244"/>
      <sheetName val="Range_Page2"/>
      <sheetName val="SDA_A2"/>
      <sheetName val="Original_Budget2"/>
      <sheetName val="SF_4245"/>
      <sheetName val="Range_Page3"/>
      <sheetName val="SDA_A3"/>
      <sheetName val="Original_Budget3"/>
      <sheetName val="SF_4246"/>
      <sheetName val="Range_Page4"/>
      <sheetName val="SDA_A4"/>
      <sheetName val="Original_Budget4"/>
      <sheetName val="SF_4247"/>
      <sheetName val="Range_Page5"/>
      <sheetName val="SDA_A5"/>
      <sheetName val="Original_Budget5"/>
      <sheetName val="SF_4248"/>
      <sheetName val="Range_Page6"/>
      <sheetName val="SDA_A6"/>
      <sheetName val="Original_Budget6"/>
      <sheetName val="Admin"/>
      <sheetName val="SF_4249"/>
      <sheetName val="Original_Budget7"/>
      <sheetName val="Range_Page7"/>
      <sheetName val="SDA_A7"/>
      <sheetName val="Signature sheet"/>
      <sheetName val="Backend serv"/>
      <sheetName val="Backend drugs"/>
      <sheetName val="Pricing"/>
      <sheetName val="Budget  by Objective"/>
      <sheetName val="Solomon Weldu A2,E1-FevV"/>
      <sheetName val="Paie journalier"/>
      <sheetName val="Dropdown Values"/>
      <sheetName val="1 Current Summary Status - M"/>
      <sheetName val="INDIRECTS"/>
      <sheetName val="Paie_journalier1"/>
      <sheetName val="Paie_journalier"/>
      <sheetName val="Paie_journalier2"/>
      <sheetName val="Paie_journalier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Illustration"/>
      <sheetName val="Analysis by sector"/>
      <sheetName val="Top level funding summary"/>
      <sheetName val="Pooled (UK Appeal &amp; &lt; $100K)"/>
      <sheetName val="Restricted funding"/>
      <sheetName val="Geographical structure"/>
      <sheetName val="Supportcosts"/>
      <sheetName val="Food"/>
      <sheetName val="Nutrition"/>
      <sheetName val="Health"/>
      <sheetName val="Protection"/>
      <sheetName val="Shelter"/>
      <sheetName val="Wash"/>
      <sheetName val="Education"/>
      <sheetName val="Livelihood"/>
      <sheetName val="Geographical_structure"/>
      <sheetName val="Analysis_by_sector"/>
      <sheetName val="Top_level_funding_summary"/>
      <sheetName val="Pooled_(UK_Appeal_&amp;_&lt;_$100K)"/>
      <sheetName val="Restricted_fund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ICRA Change"/>
      <sheetName val="DANIDA - Budget Summary"/>
      <sheetName val="DANIDA Budget "/>
      <sheetName val="Donor Budget"/>
      <sheetName val=" IRC format "/>
      <sheetName val="Detailed Budget"/>
      <sheetName val=" SPC-2011"/>
      <sheetName val="Exch Rate KSH"/>
      <sheetName val="DANIDA - Budget Breakdown"/>
      <sheetName val="Detaild budget(for CO use o (2)"/>
      <sheetName val="NICRA_Change"/>
      <sheetName val="DANIDA_-_Budget_Summary"/>
      <sheetName val="DANIDA_Budget_"/>
      <sheetName val="Donor_Budget"/>
      <sheetName val="_IRC_format_"/>
      <sheetName val="Detailed_Budget"/>
      <sheetName val="_SPC-2011"/>
      <sheetName val="Exch_Rate_KSH"/>
      <sheetName val="DANIDA_-_Budget_Breakdown"/>
      <sheetName val="Detaild_budget(for_CO_use_o_(2)"/>
      <sheetName val="Sheet1"/>
      <sheetName val="Refs"/>
      <sheetName val="MasterData"/>
      <sheetName val="Range Page"/>
      <sheetName val="Parameters"/>
      <sheetName val="Range_Page"/>
      <sheetName val="COMMITMENT TO BVA"/>
      <sheetName val="ALL ACTUALS"/>
      <sheetName val="Contractor-Site"/>
      <sheetName val="Government-Site"/>
      <sheetName val="Index"/>
      <sheetName val="NICRA_Change1"/>
      <sheetName val="DANIDA_-_Budget_Summary1"/>
      <sheetName val="DANIDA_Budget_1"/>
      <sheetName val="Donor_Budget1"/>
      <sheetName val="_IRC_format_1"/>
      <sheetName val="Detailed_Budget1"/>
      <sheetName val="_SPC-20111"/>
      <sheetName val="Exch_Rate_KSH1"/>
      <sheetName val="DANIDA_-_Budget_Breakdown1"/>
      <sheetName val="Detaild_budget(for_CO_use_o_(21"/>
      <sheetName val="Range_Page1"/>
      <sheetName val="NICRA_Change2"/>
      <sheetName val="DANIDA_-_Budget_Summary2"/>
      <sheetName val="DANIDA_Budget_2"/>
      <sheetName val="Donor_Budget2"/>
      <sheetName val="_IRC_format_2"/>
      <sheetName val="Detailed_Budget2"/>
      <sheetName val="_SPC-20112"/>
      <sheetName val="Exch_Rate_KSH2"/>
      <sheetName val="DANIDA_-_Budget_Breakdown2"/>
      <sheetName val="Detaild_budget(for_CO_use_o_(22"/>
      <sheetName val="Config"/>
      <sheetName val="NICRA_Change3"/>
      <sheetName val="DANIDA_-_Budget_Summary3"/>
      <sheetName val="DANIDA_Budget_3"/>
      <sheetName val="Donor_Budget3"/>
      <sheetName val="_IRC_format_3"/>
      <sheetName val="Detailed_Budget3"/>
      <sheetName val="_SPC-20113"/>
      <sheetName val="Exch_Rate_KSH3"/>
      <sheetName val="DANIDA_-_Budget_Breakdown3"/>
      <sheetName val="Detaild_budget(for_CO_use_o_(23"/>
      <sheetName val="Range_Page2"/>
      <sheetName val="COMMITMENT_TO_BVA"/>
      <sheetName val="ALL_ACTUALS"/>
      <sheetName val="INFO"/>
      <sheetName val="NICRA_Change4"/>
      <sheetName val="DANIDA_-_Budget_Summary4"/>
      <sheetName val="DANIDA_Budget_4"/>
      <sheetName val="Donor_Budget4"/>
      <sheetName val="_IRC_format_4"/>
      <sheetName val="Detailed_Budget4"/>
      <sheetName val="_SPC-20114"/>
      <sheetName val="Exch_Rate_KSH4"/>
      <sheetName val="DANIDA_-_Budget_Breakdown4"/>
      <sheetName val="Detaild_budget(for_CO_use_o_(24"/>
      <sheetName val="NICRA_Change5"/>
      <sheetName val="DANIDA_-_Budget_Summary5"/>
      <sheetName val="DANIDA_Budget_5"/>
      <sheetName val="Donor_Budget5"/>
      <sheetName val="_IRC_format_5"/>
      <sheetName val="Detailed_Budget5"/>
      <sheetName val="_SPC-20115"/>
      <sheetName val="Exch_Rate_KSH5"/>
      <sheetName val="DANIDA_-_Budget_Breakdown5"/>
      <sheetName val="Detaild_budget(for_CO_use_o_(25"/>
      <sheetName val="NICRA_Change6"/>
      <sheetName val="DANIDA_-_Budget_Summary6"/>
      <sheetName val="DANIDA_Budget_6"/>
      <sheetName val="Donor_Budget6"/>
      <sheetName val="_IRC_format_6"/>
      <sheetName val="Detailed_Budget6"/>
      <sheetName val="_SPC-20116"/>
      <sheetName val="Exch_Rate_KSH6"/>
      <sheetName val="DANIDA_-_Budget_Breakdown6"/>
      <sheetName val="Detaild_budget(for_CO_use_o_(26"/>
      <sheetName val="Budget  by Objective"/>
      <sheetName val="Range_Page3"/>
      <sheetName val="COMMITMENT_TO_BVA1"/>
      <sheetName val="ALL_ACTUALS1"/>
      <sheetName val="TB Criteria"/>
      <sheetName val="May-Jul15"/>
      <sheetName val="NICRA_Change7"/>
      <sheetName val="DANIDA_-_Budget_Summary7"/>
      <sheetName val="DANIDA_Budget_7"/>
      <sheetName val="Donor_Budget7"/>
      <sheetName val="_IRC_format_7"/>
      <sheetName val="Detailed_Budget7"/>
      <sheetName val="_SPC-20117"/>
      <sheetName val="Exch_Rate_KSH7"/>
      <sheetName val="DANIDA_-_Budget_Breakdown7"/>
      <sheetName val="Detaild_budget(for_CO_use_o_(27"/>
      <sheetName val="Range_Page4"/>
      <sheetName val="COMMITMENT_TO_BVA2"/>
      <sheetName val="ALL_ACTUALS2"/>
      <sheetName val="Budget__by_Objective"/>
      <sheetName val="GF Objectives"/>
      <sheetName val="GF Recipients"/>
      <sheetName val="Activities_budget"/>
      <sheetName val="Summary"/>
      <sheetName val="Activity list"/>
      <sheetName val="Range Page Information"/>
      <sheetName val="SDA A"/>
      <sheetName val="Demography"/>
      <sheetName val="Lists"/>
      <sheetName val="IRC Summary"/>
      <sheetName val="NICRA_Change10"/>
      <sheetName val="DANIDA_-_Budget_Summary10"/>
      <sheetName val="DANIDA_Budget_10"/>
      <sheetName val="Donor_Budget10"/>
      <sheetName val="_IRC_format_10"/>
      <sheetName val="Detailed_Budget10"/>
      <sheetName val="_SPC-201110"/>
      <sheetName val="Exch_Rate_KSH10"/>
      <sheetName val="DANIDA_-_Budget_Breakdown10"/>
      <sheetName val="Detaild_budget(for_CO_use_o_(10"/>
      <sheetName val="Range_Page5"/>
      <sheetName val="COMMITMENT_TO_BVA3"/>
      <sheetName val="ALL_ACTUALS3"/>
      <sheetName val="Budget__by_Objective3"/>
      <sheetName val="NICRA_Change8"/>
      <sheetName val="DANIDA_-_Budget_Summary8"/>
      <sheetName val="DANIDA_Budget_8"/>
      <sheetName val="Donor_Budget8"/>
      <sheetName val="_IRC_format_8"/>
      <sheetName val="Detailed_Budget8"/>
      <sheetName val="_SPC-20118"/>
      <sheetName val="Exch_Rate_KSH8"/>
      <sheetName val="DANIDA_-_Budget_Breakdown8"/>
      <sheetName val="Detaild_budget(for_CO_use_o_(28"/>
      <sheetName val="Budget__by_Objective1"/>
      <sheetName val="NICRA_Change9"/>
      <sheetName val="DANIDA_-_Budget_Summary9"/>
      <sheetName val="DANIDA_Budget_9"/>
      <sheetName val="Donor_Budget9"/>
      <sheetName val="_IRC_format_9"/>
      <sheetName val="Detailed_Budget9"/>
      <sheetName val="_SPC-20119"/>
      <sheetName val="Exch_Rate_KSH9"/>
      <sheetName val="DANIDA_-_Budget_Breakdown9"/>
      <sheetName val="Detaild_budget(for_CO_use_o_(29"/>
      <sheetName val="Budget__by_Objective2"/>
      <sheetName val="NICRA_Change11"/>
      <sheetName val="DANIDA_-_Budget_Summary11"/>
      <sheetName val="DANIDA_Budget_11"/>
      <sheetName val="Donor_Budget11"/>
      <sheetName val="_IRC_format_11"/>
      <sheetName val="Detailed_Budget11"/>
      <sheetName val="_SPC-201111"/>
      <sheetName val="Exch_Rate_KSH11"/>
      <sheetName val="DANIDA_-_Budget_Breakdown11"/>
      <sheetName val="Detaild_budget(for_CO_use_o_(11"/>
      <sheetName val="Range_Page6"/>
      <sheetName val="COMMITMENT_TO_BVA4"/>
      <sheetName val="ALL_ACTUALS4"/>
      <sheetName val="Budget__by_Objective4"/>
      <sheetName val="NICRA_Change12"/>
      <sheetName val="DANIDA_-_Budget_Summary12"/>
      <sheetName val="DANIDA_Budget_12"/>
      <sheetName val="Donor_Budget12"/>
      <sheetName val="_IRC_format_12"/>
      <sheetName val="Detailed_Budget12"/>
      <sheetName val="_SPC-201112"/>
      <sheetName val="Exch_Rate_KSH12"/>
      <sheetName val="DANIDA_-_Budget_Breakdown12"/>
      <sheetName val="Detaild_budget(for_CO_use_o_(12"/>
      <sheetName val="Range_Page7"/>
      <sheetName val="COMMITMENT_TO_BVA5"/>
      <sheetName val="ALL_ACTUALS5"/>
      <sheetName val="Budget__by_Objective5"/>
      <sheetName val="NICRA_Change13"/>
      <sheetName val="DANIDA_-_Budget_Summary13"/>
      <sheetName val="DANIDA_Budget_13"/>
      <sheetName val="Donor_Budget13"/>
      <sheetName val="_IRC_format_13"/>
      <sheetName val="Detailed_Budget13"/>
      <sheetName val="_SPC-201113"/>
      <sheetName val="Exch_Rate_KSH13"/>
      <sheetName val="DANIDA_-_Budget_Breakdown13"/>
      <sheetName val="Detaild_budget(for_CO_use_o_(13"/>
      <sheetName val="COMMITMENT_TO_BVA6"/>
      <sheetName val="ALL_ACTUALS6"/>
      <sheetName val="Range_Page8"/>
      <sheetName val="Budget__by_Objective6"/>
      <sheetName val="NICRA_Change15"/>
      <sheetName val="DANIDA_-_Budget_Summary15"/>
      <sheetName val="DANIDA_Budget_15"/>
      <sheetName val="Donor_Budget15"/>
      <sheetName val="_IRC_format_15"/>
      <sheetName val="Detailed_Budget15"/>
      <sheetName val="_SPC-201115"/>
      <sheetName val="Exch_Rate_KSH15"/>
      <sheetName val="DANIDA_-_Budget_Breakdown15"/>
      <sheetName val="Detaild_budget(for_CO_use_o_(15"/>
      <sheetName val="COMMITMENT_TO_BVA8"/>
      <sheetName val="ALL_ACTUALS8"/>
      <sheetName val="Range_Page10"/>
      <sheetName val="Budget__by_Objective8"/>
      <sheetName val="NICRA_Change14"/>
      <sheetName val="DANIDA_-_Budget_Summary14"/>
      <sheetName val="DANIDA_Budget_14"/>
      <sheetName val="Donor_Budget14"/>
      <sheetName val="_IRC_format_14"/>
      <sheetName val="Detailed_Budget14"/>
      <sheetName val="_SPC-201114"/>
      <sheetName val="Exch_Rate_KSH14"/>
      <sheetName val="DANIDA_-_Budget_Breakdown14"/>
      <sheetName val="Detaild_budget(for_CO_use_o_(14"/>
      <sheetName val="COMMITMENT_TO_BVA7"/>
      <sheetName val="ALL_ACTUALS7"/>
      <sheetName val="Range_Page9"/>
      <sheetName val="Budget__by_Objective7"/>
      <sheetName val="NICRA_Change16"/>
      <sheetName val="DANIDA_-_Budget_Summary16"/>
      <sheetName val="DANIDA_Budget_16"/>
      <sheetName val="Donor_Budget16"/>
      <sheetName val="_IRC_format_16"/>
      <sheetName val="Detailed_Budget16"/>
      <sheetName val="_SPC-201116"/>
      <sheetName val="Exch_Rate_KSH16"/>
      <sheetName val="DANIDA_-_Budget_Breakdown16"/>
      <sheetName val="Detaild_budget(for_CO_use_o_(16"/>
      <sheetName val="COMMITMENT_TO_BVA9"/>
      <sheetName val="ALL_ACTUALS9"/>
      <sheetName val="Range_Page11"/>
      <sheetName val="Budget__by_Objective9"/>
    </sheetNames>
    <sheetDataSet>
      <sheetData sheetId="0" refreshError="1"/>
      <sheetData sheetId="1" refreshError="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sheetData sheetId="99"/>
      <sheetData sheetId="100"/>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 NSANJE Nat Bank"/>
      <sheetName val="02 National Bank Reconciliation"/>
      <sheetName val="TB Criteria"/>
      <sheetName val="02 National Bank Reconcilia (2)"/>
      <sheetName val="02_NSANJE_Nat_Bank"/>
      <sheetName val="02_National_Bank_Reconciliation"/>
      <sheetName val="TB_Criteria"/>
      <sheetName val="02_National_Bank_Reconcilia_(2)"/>
      <sheetName val="02_NSANJE_Nat_Bank1"/>
      <sheetName val="02_National_Bank_Reconciliatio1"/>
      <sheetName val="TB_Criteria1"/>
      <sheetName val="02_National_Bank_Reconcilia_(21"/>
    </sheetNames>
    <sheetDataSet>
      <sheetData sheetId="0"/>
      <sheetData sheetId="1"/>
      <sheetData sheetId="2" refreshError="1"/>
      <sheetData sheetId="3" refreshError="1"/>
      <sheetData sheetId="4"/>
      <sheetData sheetId="5"/>
      <sheetData sheetId="6"/>
      <sheetData sheetId="7"/>
      <sheetData sheetId="8"/>
      <sheetData sheetId="9"/>
      <sheetData sheetId="10"/>
      <sheetData sheetId="1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ash"/>
      <sheetName val="Rates"/>
      <sheetName val="Global follow-up"/>
      <sheetName val="SF270V"/>
      <sheetName val="SF425_June"/>
      <sheetName val="SF270_Reimbursment June"/>
      <sheetName val="Sum Budget"/>
      <sheetName val="16070"/>
      <sheetName val="Allocation table"/>
      <sheetName val="Recap"/>
      <sheetName val="TCD"/>
      <sheetName val="Expenses SAGA"/>
      <sheetName val="NEWbudg"/>
      <sheetName val="Check"/>
      <sheetName val="General Pivot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01 Addis NT Bank"/>
      <sheetName val="B01 Bank Rec"/>
      <sheetName val="02 Addis Comm Bank"/>
      <sheetName val="B02 Bank Rec"/>
      <sheetName val="21 United Bank Addis"/>
      <sheetName val="B21 Bank Rec"/>
      <sheetName val="TB_Criteria"/>
      <sheetName val="01_Addis_NT_Bank"/>
      <sheetName val="B01_Bank_Rec"/>
      <sheetName val="02_Addis_Comm_Bank"/>
      <sheetName val="B02_Bank_Rec"/>
      <sheetName val="21_United_Bank_Addis"/>
      <sheetName val="B21_Bank_Rec"/>
      <sheetName val="TB_Criteria1"/>
      <sheetName val="01_Addis_NT_Bank1"/>
      <sheetName val="B01_Bank_Rec1"/>
      <sheetName val="02_Addis_Comm_Bank1"/>
      <sheetName val="B02_Bank_Rec1"/>
      <sheetName val="21_United_Bank_Addis1"/>
      <sheetName val="B21_Bank_Rec1"/>
      <sheetName val="TB_Criteria2"/>
      <sheetName val="01_Addis_NT_Bank2"/>
      <sheetName val="B01_Bank_Rec2"/>
      <sheetName val="02_Addis_Comm_Bank2"/>
      <sheetName val="B02_Bank_Rec2"/>
      <sheetName val="21_United_Bank_Addis2"/>
      <sheetName val="B21_Bank_Rec2"/>
      <sheetName val="Workbook admin"/>
      <sheetName val="National Staff - Support"/>
      <sheetName val="COMMITMENT TO BVA"/>
      <sheetName val="IRC Format-Detailed Budget"/>
      <sheetName val="Office Supplies"/>
      <sheetName val="July Allocations "/>
      <sheetName val="Staff Alloca - June19"/>
      <sheetName val="JV-Summary"/>
      <sheetName val="Payrol for the month"/>
      <sheetName val="Salary allocation"/>
      <sheetName val="JV"/>
      <sheetName val="Import"/>
      <sheetName val="TB_Criteria3"/>
      <sheetName val="01_Addis_NT_Bank3"/>
      <sheetName val="B01_Bank_Rec3"/>
      <sheetName val="02_Addis_Comm_Bank3"/>
      <sheetName val="B02_Bank_Rec3"/>
      <sheetName val="21_United_Bank_Addis3"/>
      <sheetName val="B21_Bank_Rec3"/>
      <sheetName val="Workbook_admin"/>
      <sheetName val="National_Staff_-_Support"/>
      <sheetName val="COMMITMENT_TO_BVA"/>
      <sheetName val="IRC_Format-Detailed_Budget"/>
      <sheetName val="Office_Supplies"/>
      <sheetName val="July_Allocations_"/>
      <sheetName val="Staff_Alloca_-_June19"/>
      <sheetName val="Payrol_for_the_month"/>
      <sheetName val="Salary_allocation"/>
      <sheetName val="TB_Criteria4"/>
      <sheetName val="01_Addis_NT_Bank4"/>
      <sheetName val="B01_Bank_Rec4"/>
      <sheetName val="02_Addis_Comm_Bank4"/>
      <sheetName val="B02_Bank_Rec4"/>
      <sheetName val="21_United_Bank_Addis4"/>
      <sheetName val="B21_Bank_Rec4"/>
      <sheetName val="Workbook_admin1"/>
      <sheetName val="National_Staff_-_Support1"/>
      <sheetName val="COMMITMENT_TO_BVA1"/>
      <sheetName val="IRC_Format-Detailed_Budget1"/>
      <sheetName val="Office_Supplies1"/>
      <sheetName val="July_Allocations_1"/>
      <sheetName val="Staff_Alloca_-_June191"/>
      <sheetName val="Payrol_for_the_month1"/>
      <sheetName val="Salary_allocation1"/>
      <sheetName val="Base_data"/>
      <sheetName val="TB_Criteria5"/>
      <sheetName val="01_Addis_NT_Bank5"/>
      <sheetName val="B01_Bank_Rec5"/>
      <sheetName val="02_Addis_Comm_Bank5"/>
      <sheetName val="B02_Bank_Rec5"/>
      <sheetName val="21_United_Bank_Addis5"/>
      <sheetName val="B21_Bank_Rec5"/>
      <sheetName val="Workbook_admin2"/>
      <sheetName val="National_Staff_-_Support2"/>
      <sheetName val="COMMITMENT_TO_BVA2"/>
      <sheetName val="IRC_Format-Detailed_Budget2"/>
      <sheetName val="Office_Supplies2"/>
      <sheetName val="July_Allocations_2"/>
      <sheetName val="Staff_Alloca_-_June192"/>
      <sheetName val="Payrol_for_the_month2"/>
      <sheetName val="Salary_allocation2"/>
      <sheetName val="TB_Criteria6"/>
      <sheetName val="01_Addis_NT_Bank6"/>
      <sheetName val="B01_Bank_Rec6"/>
      <sheetName val="02_Addis_Comm_Bank6"/>
      <sheetName val="B02_Bank_Rec6"/>
      <sheetName val="21_United_Bank_Addis6"/>
      <sheetName val="B21_Bank_Rec6"/>
      <sheetName val="Workbook_admin3"/>
      <sheetName val="National_Staff_-_Support3"/>
      <sheetName val="COMMITMENT_TO_BVA3"/>
      <sheetName val="IRC_Format-Detailed_Budget3"/>
      <sheetName val="Office_Supplies3"/>
      <sheetName val="July_Allocations_3"/>
      <sheetName val="Staff_Alloca_-_June193"/>
      <sheetName val="Payrol_for_the_month3"/>
      <sheetName val="Salary_allocation3"/>
      <sheetName val="TB_Criteria7"/>
      <sheetName val="01_Addis_NT_Bank7"/>
      <sheetName val="B01_Bank_Rec7"/>
      <sheetName val="02_Addis_Comm_Bank7"/>
      <sheetName val="B02_Bank_Rec7"/>
      <sheetName val="21_United_Bank_Addis7"/>
      <sheetName val="B21_Bank_Rec7"/>
      <sheetName val="Workbook_admin4"/>
      <sheetName val="National_Staff_-_Support4"/>
      <sheetName val="COMMITMENT_TO_BVA4"/>
      <sheetName val="IRC_Format-Detailed_Budget4"/>
      <sheetName val="Office_Supplies4"/>
      <sheetName val="July_Allocations_4"/>
      <sheetName val="Staff_Alloca_-_June194"/>
      <sheetName val="Payrol_for_the_month4"/>
      <sheetName val="Salary_allocation4"/>
      <sheetName val="Global follow-up"/>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40 KSH CASHBOOK"/>
      <sheetName val="KSH Cash count"/>
      <sheetName val="C37 USD CB"/>
      <sheetName val="USD Cash count"/>
      <sheetName val="TB_Criteria"/>
      <sheetName val="C40_KSH_CASHBOOK"/>
      <sheetName val="KSH_Cash_count"/>
      <sheetName val="C37_USD_CB"/>
      <sheetName val="USD_Cash_count"/>
      <sheetName val="TB_Criteria1"/>
      <sheetName val="C40_KSH_CASHBOOK1"/>
      <sheetName val="KSH_Cash_count1"/>
      <sheetName val="C37_USD_CB1"/>
      <sheetName val="USD_Cash_coun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01 Rec"/>
      <sheetName val="B01"/>
      <sheetName val="B04 Rec"/>
      <sheetName val="B04"/>
      <sheetName val="B06 Rec"/>
      <sheetName val="B06"/>
      <sheetName val="B07 Rec"/>
      <sheetName val="B07"/>
      <sheetName val="TB_Criteria"/>
      <sheetName val="B01_Rec"/>
      <sheetName val="B04_Rec"/>
      <sheetName val="B06_Rec"/>
      <sheetName val="B07_Rec"/>
      <sheetName val="TB_Criteria1"/>
      <sheetName val="B01_Rec1"/>
      <sheetName val="B04_Rec1"/>
      <sheetName val="B06_Rec1"/>
      <sheetName val="B07_Rec1"/>
      <sheetName val="TB_Criteria2"/>
      <sheetName val="B01_Rec2"/>
      <sheetName val="B04_Rec2"/>
      <sheetName val="B06_Rec2"/>
      <sheetName val="B07_Rec2"/>
      <sheetName val="TB_Criteria3"/>
      <sheetName val="B01_Rec3"/>
      <sheetName val="B04_Rec3"/>
      <sheetName val="B06_Rec3"/>
      <sheetName val="B07_Rec3"/>
      <sheetName val="TB_Criteria4"/>
      <sheetName val="B01_Rec4"/>
      <sheetName val="B04_Rec4"/>
      <sheetName val="B06_Rec4"/>
      <sheetName val="B07_Rec4"/>
      <sheetName val="TB_Criteria5"/>
      <sheetName val="B01_Rec5"/>
      <sheetName val="B04_Rec5"/>
      <sheetName val="B06_Rec5"/>
      <sheetName val="B07_Rec5"/>
      <sheetName val="TB_Criteria6"/>
      <sheetName val="B01_Rec6"/>
      <sheetName val="B04_Rec6"/>
      <sheetName val="B06_Rec6"/>
      <sheetName val="B07_Rec6"/>
      <sheetName val="TB_Criteria7"/>
      <sheetName val="B01_Rec7"/>
      <sheetName val="B04_Rec7"/>
      <sheetName val="B06_Rec7"/>
      <sheetName val="B07_Rec7"/>
      <sheetName val="TB_Criteria8"/>
      <sheetName val="B01_Rec8"/>
      <sheetName val="B04_Rec8"/>
      <sheetName val="B06_Rec8"/>
      <sheetName val="B07_Rec8"/>
      <sheetName val="TB_Criteria9"/>
      <sheetName val="B01_Rec9"/>
      <sheetName val="B04_Rec9"/>
      <sheetName val="B06_Rec9"/>
      <sheetName val="B07_Rec9"/>
      <sheetName val="TB_Criteria10"/>
      <sheetName val="B01_Rec10"/>
      <sheetName val="B04_Rec10"/>
      <sheetName val="B06_Rec10"/>
      <sheetName val="B07_Rec10"/>
      <sheetName val="Admin 2011 detail"/>
      <sheetName val="TB_Criteria11"/>
      <sheetName val="B01_Rec11"/>
      <sheetName val="B04_Rec11"/>
      <sheetName val="B06_Rec11"/>
      <sheetName val="B07_Rec11"/>
      <sheetName val="Admin_2011_detail"/>
      <sheetName val="TB_Criteria12"/>
      <sheetName val="B01_Rec12"/>
      <sheetName val="B04_Rec12"/>
      <sheetName val="B06_Rec12"/>
      <sheetName val="B07_Rec12"/>
      <sheetName val="Admin_2011_detail1"/>
      <sheetName val="TB_Criteria13"/>
      <sheetName val="B01_Rec13"/>
      <sheetName val="B04_Rec13"/>
      <sheetName val="B06_Rec13"/>
      <sheetName val="B07_Rec13"/>
      <sheetName val="Admin_2011_detail2"/>
      <sheetName val="TB_Criteria14"/>
      <sheetName val="B01_Rec14"/>
      <sheetName val="B04_Rec14"/>
      <sheetName val="B06_Rec14"/>
      <sheetName val="B07_Rec14"/>
      <sheetName val="Admin_2011_detail3"/>
      <sheetName val="TB_Criteria15"/>
      <sheetName val="B01_Rec15"/>
      <sheetName val="B04_Rec15"/>
      <sheetName val="B06_Rec15"/>
      <sheetName val="B07_Rec15"/>
      <sheetName val="Admin_2011_detail4"/>
      <sheetName val="Refs"/>
      <sheetName val="Sheet1"/>
      <sheetName val="TB_Criteria16"/>
      <sheetName val="B01_Rec16"/>
      <sheetName val="B04_Rec16"/>
      <sheetName val="B06_Rec16"/>
      <sheetName val="B07_Rec16"/>
      <sheetName val="Admin_2011_detail5"/>
      <sheetName val="TB_Criteria17"/>
      <sheetName val="B01_Rec17"/>
      <sheetName val="B04_Rec17"/>
      <sheetName val="B06_Rec17"/>
      <sheetName val="B07_Rec17"/>
      <sheetName val="Admin_2011_detail6"/>
      <sheetName val="TB_Criteria18"/>
      <sheetName val="B01_Rec18"/>
      <sheetName val="B04_Rec18"/>
      <sheetName val="B06_Rec18"/>
      <sheetName val="B07_Rec18"/>
      <sheetName val="Admin_2011_detail7"/>
      <sheetName val="Named Cell"/>
      <sheetName val="TB_Criteria19"/>
      <sheetName val="B01_Rec19"/>
      <sheetName val="B04_Rec19"/>
      <sheetName val="B06_Rec19"/>
      <sheetName val="B07_Rec19"/>
      <sheetName val="Admin_2011_detail8"/>
      <sheetName val="Named_Cell"/>
      <sheetName val="TB_Criteria24"/>
      <sheetName val="B01_Rec24"/>
      <sheetName val="B04_Rec24"/>
      <sheetName val="B06_Rec24"/>
      <sheetName val="B07_Rec24"/>
      <sheetName val="Admin_2011_detail13"/>
      <sheetName val="TB_Criteria20"/>
      <sheetName val="B01_Rec20"/>
      <sheetName val="B04_Rec20"/>
      <sheetName val="B06_Rec20"/>
      <sheetName val="B07_Rec20"/>
      <sheetName val="Admin_2011_detail9"/>
      <sheetName val="TB_Criteria21"/>
      <sheetName val="B01_Rec21"/>
      <sheetName val="B04_Rec21"/>
      <sheetName val="B06_Rec21"/>
      <sheetName val="B07_Rec21"/>
      <sheetName val="Admin_2011_detail10"/>
      <sheetName val="TB_Criteria22"/>
      <sheetName val="B01_Rec22"/>
      <sheetName val="B04_Rec22"/>
      <sheetName val="B06_Rec22"/>
      <sheetName val="B07_Rec22"/>
      <sheetName val="Admin_2011_detail11"/>
      <sheetName val="TB_Criteria23"/>
      <sheetName val="B01_Rec23"/>
      <sheetName val="B04_Rec23"/>
      <sheetName val="B06_Rec23"/>
      <sheetName val="B07_Rec23"/>
      <sheetName val="Admin_2011_detail12"/>
      <sheetName val="TB_Criteria25"/>
      <sheetName val="B01_Rec25"/>
      <sheetName val="B04_Rec25"/>
      <sheetName val="B06_Rec25"/>
      <sheetName val="B07_Rec25"/>
      <sheetName val="Admin_2011_detail14"/>
      <sheetName val="TB_Criteria26"/>
      <sheetName val="B01_Rec26"/>
      <sheetName val="B04_Rec26"/>
      <sheetName val="B06_Rec26"/>
      <sheetName val="B07_Rec26"/>
      <sheetName val="Admin_2011_detail15"/>
      <sheetName val="Base_data"/>
      <sheetName val="Named_Cell1"/>
      <sheetName val="Named_Cell2"/>
      <sheetName val="Named_Cell3"/>
      <sheetName val="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refreshError="1"/>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sheetData sheetId="167"/>
      <sheetData sheetId="168"/>
      <sheetData sheetId="169"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3"/>
      <sheetName val="CTR SUPPORT"/>
      <sheetName val="CTR_SUPPORT"/>
      <sheetName val="Text"/>
      <sheetName val="Refs"/>
      <sheetName val="CTR_SUPPORT1"/>
      <sheetName val="ex-rate"/>
      <sheetName val="COMMITMENT TO BVA"/>
      <sheetName val="Paramétrages"/>
      <sheetName val="Budget Line Item"/>
      <sheetName val="Backend serv"/>
      <sheetName val="ALLOC"/>
      <sheetName val="Projection"/>
      <sheetName val="Budget_Line_Item"/>
      <sheetName val="Rapport de stock"/>
      <sheetName val="menus"/>
      <sheetName val="Sep 10"/>
      <sheetName val="Schedule Items-Labor"/>
      <sheetName val="CTR_SUPPORT2"/>
      <sheetName val="COMMITMENT_TO_BVA"/>
      <sheetName val="Backend_serv"/>
      <sheetName val="Definitions"/>
      <sheetName val="CTR_SUPPORT3"/>
      <sheetName val="COMMITMENT_TO_BVA1"/>
      <sheetName val="Backend_serv1"/>
      <sheetName val="Budget_Line_Item1"/>
      <sheetName val="CTR_SUPPORT4"/>
      <sheetName val="COMMITMENT_TO_BVA2"/>
      <sheetName val="Backend_serv2"/>
      <sheetName val="Budget_Line_Item2"/>
      <sheetName val="CTR_SUPPORT5"/>
      <sheetName val="COMMITMENT_TO_BVA3"/>
      <sheetName val="Backend_serv3"/>
      <sheetName val="Budget_Line_Item3"/>
      <sheetName val="CTR_SUPPORT6"/>
      <sheetName val="COMMITMENT_TO_BVA4"/>
      <sheetName val="Backend_serv4"/>
      <sheetName val="Budget_Line_Item4"/>
      <sheetName val="CTR_SUPPORT7"/>
      <sheetName val="COMMITMENT_TO_BVA5"/>
      <sheetName val="Backend_serv5"/>
      <sheetName val="Budget_Line_Item5"/>
      <sheetName val="Rapport_de_stock"/>
      <sheetName val="Sep_10"/>
      <sheetName val="Schedule_Items-Labor"/>
      <sheetName val="Salary &amp; job scale"/>
      <sheetName val="IRC Summary"/>
      <sheetName val="Staff &amp; MVD"/>
      <sheetName val="Lists"/>
      <sheetName val="Ethiopie"/>
      <sheetName val="TB Criteria"/>
      <sheetName val="Donor Budget"/>
      <sheetName val="CTR_SUPPORT8"/>
      <sheetName val="COMMITMENT_TO_BVA6"/>
      <sheetName val="Budget_Line_Item6"/>
      <sheetName val="Backend_serv6"/>
      <sheetName val="Rapport_de_stock1"/>
      <sheetName val="Sep_101"/>
      <sheetName val="Schedule_Items-Labor1"/>
      <sheetName val="Salary_&amp;_job_scale"/>
      <sheetName val="Donor_Budget"/>
      <sheetName val="TB_Criteria"/>
      <sheetName val="Staff_&amp;_MVD"/>
      <sheetName val="IRC_Summary"/>
      <sheetName val="Rates"/>
      <sheetName val="Option-Year2"/>
      <sheetName val="IRC Format"/>
      <sheetName val="QAA_Sample_Data_WorkSheet"/>
      <sheetName val="Instant Issue - August 29"/>
      <sheetName val="MG Add Funds August19"/>
      <sheetName val="Preparing for JV"/>
      <sheetName val="Temp1 - MG prepaid JV"/>
      <sheetName val="T2"/>
      <sheetName val="Sheet2"/>
      <sheetName val="Ls_XLB_WorkbookFile"/>
      <sheetName val="Ls_AgXLB_WorkbookFile"/>
      <sheetName val="Data Validation"/>
      <sheetName val="Staff_&amp;_MVD1"/>
      <sheetName val="Rapport_de_stock2"/>
      <sheetName val="Sep_102"/>
      <sheetName val="Schedule_Items-Labor2"/>
      <sheetName val="Salary_&amp;_job_scale1"/>
      <sheetName val="Staff_&amp;_MVD2"/>
      <sheetName val="Rapport_de_stock3"/>
      <sheetName val="Sep_103"/>
      <sheetName val="Schedule_Items-Labor3"/>
      <sheetName val="Salary_&amp;_job_scale2"/>
      <sheetName val="Staff_&amp;_MVD3"/>
      <sheetName val="Rapport_de_stock4"/>
      <sheetName val="Sep_104"/>
      <sheetName val="Schedule_Items-Labor4"/>
      <sheetName val="Salary_&amp;_job_scale3"/>
      <sheetName val="Staff_&amp;_MVD4"/>
      <sheetName val="Rapport_de_stock5"/>
      <sheetName val="Sep_105"/>
      <sheetName val="Schedule_Items-Labor5"/>
      <sheetName val="Salary_&amp;_job_scale4"/>
      <sheetName val="Admin"/>
      <sheetName val="CTR_SUPPORT9"/>
      <sheetName val="COMMITMENT_TO_BVA7"/>
      <sheetName val="Budget_Line_Item7"/>
      <sheetName val="Backend_serv7"/>
      <sheetName val="Donor_Budget1"/>
      <sheetName val="TB_Criteria1"/>
      <sheetName val="IRC_Summary1"/>
      <sheetName val="IRC_Format"/>
      <sheetName val="CTR_SUPPORT10"/>
      <sheetName val="COMMITMENT_TO_BVA8"/>
      <sheetName val="Budget_Line_Item8"/>
      <sheetName val="Backend_serv8"/>
      <sheetName val="Donor_Budget2"/>
      <sheetName val="TB_Criteria2"/>
      <sheetName val="IRC_Summary2"/>
      <sheetName val="IRC_Format1"/>
      <sheetName val="CTR_SUPPORT11"/>
      <sheetName val="COMMITMENT_TO_BVA9"/>
      <sheetName val="Budget_Line_Item9"/>
      <sheetName val="Backend_serv9"/>
      <sheetName val="Donor_Budget3"/>
      <sheetName val="TB_Criteria3"/>
      <sheetName val="IRC_Summary3"/>
      <sheetName val="IRC_Format2"/>
      <sheetName val="CTR_SUPPORT12"/>
      <sheetName val="COMMITMENT_TO_BVA10"/>
      <sheetName val="Budget_Line_Item10"/>
      <sheetName val="Backend_serv10"/>
      <sheetName val="Donor_Budget4"/>
      <sheetName val="TB_Criteria4"/>
      <sheetName val="IRC_Summary4"/>
      <sheetName val="IRC_Format3"/>
      <sheetName val="Instant_Issue_-_August_29"/>
      <sheetName val="MG_Add_Funds_August19"/>
      <sheetName val="Preparing_for_JV"/>
      <sheetName val="Temp1_-_MG_prepaid_JV"/>
      <sheetName val="CTR_SUPPORT13"/>
      <sheetName val="COMMITMENT_TO_BVA11"/>
      <sheetName val="Budget_Line_Item11"/>
      <sheetName val="Backend_serv11"/>
      <sheetName val="Rapport_de_stock6"/>
      <sheetName val="Sep_106"/>
      <sheetName val="Schedule_Items-Labor6"/>
      <sheetName val="Salary_&amp;_job_scale5"/>
      <sheetName val="Donor_Budget5"/>
      <sheetName val="TB_Criteria5"/>
      <sheetName val="Staff_&amp;_MVD5"/>
      <sheetName val="IRC_Summary5"/>
      <sheetName val="IRC_Format4"/>
      <sheetName val="Instant_Issue_-_August_291"/>
      <sheetName val="MG_Add_Funds_August191"/>
      <sheetName val="Preparing_for_JV1"/>
      <sheetName val="Temp1_-_MG_prepaid_JV1"/>
      <sheetName val="CTR_SUPPORT14"/>
      <sheetName val="COMMITMENT_TO_BVA12"/>
      <sheetName val="Budget_Line_Item12"/>
      <sheetName val="Backend_serv12"/>
      <sheetName val="Rapport_de_stock7"/>
      <sheetName val="Sep_107"/>
      <sheetName val="Schedule_Items-Labor7"/>
      <sheetName val="Salary_&amp;_job_scale6"/>
      <sheetName val="Donor_Budget6"/>
      <sheetName val="TB_Criteria6"/>
      <sheetName val="Staff_&amp;_MVD6"/>
      <sheetName val="IRC_Summary6"/>
      <sheetName val="IRC_Format5"/>
      <sheetName val="Instant_Issue_-_August_292"/>
      <sheetName val="MG_Add_Funds_August192"/>
      <sheetName val="Preparing_for_JV2"/>
      <sheetName val="Temp1_-_MG_prepaid_JV2"/>
      <sheetName val="CTR_SUPPORT15"/>
      <sheetName val="COMMITMENT_TO_BVA13"/>
      <sheetName val="Budget_Line_Item13"/>
      <sheetName val="Backend_serv13"/>
      <sheetName val="Rapport_de_stock8"/>
      <sheetName val="Sep_108"/>
      <sheetName val="Schedule_Items-Labor8"/>
      <sheetName val="Salary_&amp;_job_scale7"/>
      <sheetName val="Donor_Budget7"/>
      <sheetName val="TB_Criteria7"/>
      <sheetName val="Staff_&amp;_MVD7"/>
      <sheetName val="IRC_Summary7"/>
      <sheetName val="IRC_Format6"/>
      <sheetName val="Instant_Issue_-_August_293"/>
      <sheetName val="MG_Add_Funds_August193"/>
      <sheetName val="Preparing_for_JV3"/>
      <sheetName val="Temp1_-_MG_prepaid_JV3"/>
      <sheetName val="CTR_SUPPORT21"/>
      <sheetName val="COMMITMENT_TO_BVA19"/>
      <sheetName val="Budget_Line_Item19"/>
      <sheetName val="Backend_serv19"/>
      <sheetName val="Rapport_de_stock14"/>
      <sheetName val="Sep_1014"/>
      <sheetName val="Schedule_Items-Labor14"/>
      <sheetName val="Salary_&amp;_job_scale13"/>
      <sheetName val="Donor_Budget13"/>
      <sheetName val="TB_Criteria13"/>
      <sheetName val="Staff_&amp;_MVD13"/>
      <sheetName val="IRC_Summary13"/>
      <sheetName val="IRC_Format12"/>
      <sheetName val="Instant_Issue_-_August_299"/>
      <sheetName val="MG_Add_Funds_August199"/>
      <sheetName val="Preparing_for_JV9"/>
      <sheetName val="Temp1_-_MG_prepaid_JV9"/>
      <sheetName val="CTR_SUPPORT18"/>
      <sheetName val="COMMITMENT_TO_BVA16"/>
      <sheetName val="Budget_Line_Item16"/>
      <sheetName val="Backend_serv16"/>
      <sheetName val="Rapport_de_stock11"/>
      <sheetName val="Sep_1011"/>
      <sheetName val="Schedule_Items-Labor11"/>
      <sheetName val="Salary_&amp;_job_scale10"/>
      <sheetName val="Donor_Budget10"/>
      <sheetName val="TB_Criteria10"/>
      <sheetName val="Staff_&amp;_MVD10"/>
      <sheetName val="IRC_Summary10"/>
      <sheetName val="IRC_Format9"/>
      <sheetName val="Instant_Issue_-_August_296"/>
      <sheetName val="MG_Add_Funds_August196"/>
      <sheetName val="Preparing_for_JV6"/>
      <sheetName val="Temp1_-_MG_prepaid_JV6"/>
      <sheetName val="CTR_SUPPORT17"/>
      <sheetName val="COMMITMENT_TO_BVA15"/>
      <sheetName val="Budget_Line_Item15"/>
      <sheetName val="Backend_serv15"/>
      <sheetName val="Rapport_de_stock10"/>
      <sheetName val="Sep_1010"/>
      <sheetName val="Schedule_Items-Labor10"/>
      <sheetName val="Salary_&amp;_job_scale9"/>
      <sheetName val="Donor_Budget9"/>
      <sheetName val="TB_Criteria9"/>
      <sheetName val="Staff_&amp;_MVD9"/>
      <sheetName val="IRC_Summary9"/>
      <sheetName val="IRC_Format8"/>
      <sheetName val="Instant_Issue_-_August_295"/>
      <sheetName val="MG_Add_Funds_August195"/>
      <sheetName val="Preparing_for_JV5"/>
      <sheetName val="Temp1_-_MG_prepaid_JV5"/>
      <sheetName val="CTR_SUPPORT16"/>
      <sheetName val="COMMITMENT_TO_BVA14"/>
      <sheetName val="Budget_Line_Item14"/>
      <sheetName val="Backend_serv14"/>
      <sheetName val="Rapport_de_stock9"/>
      <sheetName val="Sep_109"/>
      <sheetName val="Schedule_Items-Labor9"/>
      <sheetName val="Salary_&amp;_job_scale8"/>
      <sheetName val="Donor_Budget8"/>
      <sheetName val="TB_Criteria8"/>
      <sheetName val="Staff_&amp;_MVD8"/>
      <sheetName val="IRC_Summary8"/>
      <sheetName val="IRC_Format7"/>
      <sheetName val="Instant_Issue_-_August_294"/>
      <sheetName val="MG_Add_Funds_August194"/>
      <sheetName val="Preparing_for_JV4"/>
      <sheetName val="Temp1_-_MG_prepaid_JV4"/>
      <sheetName val="CTR_SUPPORT19"/>
      <sheetName val="COMMITMENT_TO_BVA17"/>
      <sheetName val="Budget_Line_Item17"/>
      <sheetName val="Backend_serv17"/>
      <sheetName val="Rapport_de_stock12"/>
      <sheetName val="Sep_1012"/>
      <sheetName val="Schedule_Items-Labor12"/>
      <sheetName val="Salary_&amp;_job_scale11"/>
      <sheetName val="Donor_Budget11"/>
      <sheetName val="TB_Criteria11"/>
      <sheetName val="Staff_&amp;_MVD11"/>
      <sheetName val="IRC_Summary11"/>
      <sheetName val="IRC_Format10"/>
      <sheetName val="Instant_Issue_-_August_297"/>
      <sheetName val="MG_Add_Funds_August197"/>
      <sheetName val="Preparing_for_JV7"/>
      <sheetName val="Temp1_-_MG_prepaid_JV7"/>
      <sheetName val="CTR_SUPPORT20"/>
      <sheetName val="COMMITMENT_TO_BVA18"/>
      <sheetName val="Budget_Line_Item18"/>
      <sheetName val="Backend_serv18"/>
      <sheetName val="Rapport_de_stock13"/>
      <sheetName val="Sep_1013"/>
      <sheetName val="Schedule_Items-Labor13"/>
      <sheetName val="Salary_&amp;_job_scale12"/>
      <sheetName val="Donor_Budget12"/>
      <sheetName val="TB_Criteria12"/>
      <sheetName val="Staff_&amp;_MVD12"/>
      <sheetName val="IRC_Summary12"/>
      <sheetName val="IRC_Format11"/>
      <sheetName val="Instant_Issue_-_August_298"/>
      <sheetName val="MG_Add_Funds_August198"/>
      <sheetName val="Preparing_for_JV8"/>
      <sheetName val="Temp1_-_MG_prepaid_JV8"/>
      <sheetName val="CTR_SUPPORT22"/>
      <sheetName val="COMMITMENT_TO_BVA20"/>
      <sheetName val="Budget_Line_Item20"/>
      <sheetName val="Backend_serv20"/>
      <sheetName val="Rapport_de_stock15"/>
      <sheetName val="Sep_1015"/>
      <sheetName val="Schedule_Items-Labor15"/>
      <sheetName val="Salary_&amp;_job_scale14"/>
      <sheetName val="Donor_Budget14"/>
      <sheetName val="TB_Criteria14"/>
      <sheetName val="Staff_&amp;_MVD14"/>
      <sheetName val="IRC_Summary14"/>
      <sheetName val="IRC_Format13"/>
      <sheetName val="Instant_Issue_-_August_2910"/>
      <sheetName val="MG_Add_Funds_August1910"/>
      <sheetName val="Preparing_for_JV10"/>
      <sheetName val="Temp1_-_MG_prepaid_JV10"/>
      <sheetName val="CTR_SUPPORT23"/>
      <sheetName val="COMMITMENT_TO_BVA21"/>
      <sheetName val="Budget_Line_Item21"/>
      <sheetName val="Backend_serv21"/>
      <sheetName val="Rapport_de_stock16"/>
      <sheetName val="Sep_1016"/>
      <sheetName val="Schedule_Items-Labor16"/>
      <sheetName val="Salary_&amp;_job_scale15"/>
      <sheetName val="Donor_Budget15"/>
      <sheetName val="TB_Criteria15"/>
      <sheetName val="Staff_&amp;_MVD15"/>
      <sheetName val="IRC_Summary15"/>
      <sheetName val="IRC_Format14"/>
      <sheetName val="Instant_Issue_-_August_2911"/>
      <sheetName val="MG_Add_Funds_August1911"/>
      <sheetName val="Preparing_for_JV11"/>
      <sheetName val="Temp1_-_MG_prepaid_JV11"/>
      <sheetName val="CTR_SUPPORT25"/>
      <sheetName val="COMMITMENT_TO_BVA23"/>
      <sheetName val="Budget_Line_Item23"/>
      <sheetName val="Backend_serv23"/>
      <sheetName val="Rapport_de_stock18"/>
      <sheetName val="Sep_1018"/>
      <sheetName val="Schedule_Items-Labor18"/>
      <sheetName val="Salary_&amp;_job_scale17"/>
      <sheetName val="Donor_Budget17"/>
      <sheetName val="TB_Criteria17"/>
      <sheetName val="Staff_&amp;_MVD17"/>
      <sheetName val="IRC_Summary17"/>
      <sheetName val="IRC_Format16"/>
      <sheetName val="Instant_Issue_-_August_2913"/>
      <sheetName val="MG_Add_Funds_August1913"/>
      <sheetName val="Preparing_for_JV13"/>
      <sheetName val="Temp1_-_MG_prepaid_JV13"/>
      <sheetName val="CTR_SUPPORT24"/>
      <sheetName val="COMMITMENT_TO_BVA22"/>
      <sheetName val="Budget_Line_Item22"/>
      <sheetName val="Backend_serv22"/>
      <sheetName val="Rapport_de_stock17"/>
      <sheetName val="Sep_1017"/>
      <sheetName val="Schedule_Items-Labor17"/>
      <sheetName val="Salary_&amp;_job_scale16"/>
      <sheetName val="Donor_Budget16"/>
      <sheetName val="TB_Criteria16"/>
      <sheetName val="Staff_&amp;_MVD16"/>
      <sheetName val="IRC_Summary16"/>
      <sheetName val="IRC_Format15"/>
      <sheetName val="Instant_Issue_-_August_2912"/>
      <sheetName val="MG_Add_Funds_August1912"/>
      <sheetName val="Preparing_for_JV12"/>
      <sheetName val="Temp1_-_MG_prepaid_JV1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sheetData sheetId="19"/>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yledger"/>
      <sheetName val="Salary-Temp"/>
      <sheetName val="Pay roll-JHU"/>
      <sheetName val="Pay roll-ARH"/>
      <sheetName val="Pay roll-MEEHS"/>
      <sheetName val="Pay roll-ATSEC"/>
      <sheetName val="Pay Roll Overhead"/>
      <sheetName val="PF Statement-JHU"/>
      <sheetName val="PF Statement-MEEHS"/>
      <sheetName val="PF Statement-ATSEC"/>
      <sheetName val="Staff Income Tax"/>
      <sheetName val="Pay Roll-Eidul Azha-RMM"/>
      <sheetName val="Pay Roll-Eidul Azha-MEEHS &amp; ATS"/>
      <sheetName val="Ledger Bonus Eid-ul-Azha"/>
      <sheetName val="Bonus Eid-ul-Azha-Temp"/>
      <sheetName val="Pay Roll-Eidul Fitre-Temp"/>
      <sheetName val="Bonus Guard"/>
      <sheetName val="Gratuity-RMM"/>
      <sheetName val="Bonus Madhu "/>
      <sheetName val="Flood donation"/>
      <sheetName val="Bonus Eid-ul-Azha"/>
      <sheetName val="Payledger (2)"/>
      <sheetName val="Sheet1"/>
      <sheetName val="IMP ENTRY FY02-FY05"/>
      <sheetName val="IRC Format-Detailed Budget"/>
      <sheetName val="Pay_roll-JHU"/>
      <sheetName val="Pay_roll-ARH"/>
      <sheetName val="Pay_roll-MEEHS"/>
      <sheetName val="Pay_roll-ATSEC"/>
      <sheetName val="Pay_Roll_Overhead"/>
      <sheetName val="PF_Statement-JHU"/>
      <sheetName val="PF_Statement-MEEHS"/>
      <sheetName val="PF_Statement-ATSEC"/>
      <sheetName val="Staff_Income_Tax"/>
      <sheetName val="Pay_Roll-Eidul_Azha-RMM"/>
      <sheetName val="Pay_Roll-Eidul_Azha-MEEHS_&amp;_ATS"/>
      <sheetName val="Ledger_Bonus_Eid-ul-Azha"/>
      <sheetName val="Bonus_Eid-ul-Azha-Temp"/>
      <sheetName val="Pay_Roll-Eidul_Fitre-Temp"/>
      <sheetName val="Bonus_Guard"/>
      <sheetName val="Bonus_Madhu_"/>
      <sheetName val="Flood_donation"/>
      <sheetName val="Bonus_Eid-ul-Azha"/>
      <sheetName val="Payledger_(2)"/>
      <sheetName val="V. Budget - Quarterly (Sub Ops)"/>
      <sheetName val="III. Budget - Qrtrly (FHI Ops)"/>
      <sheetName val="Pro Forma2"/>
      <sheetName val="Pay_roll-JHU1"/>
      <sheetName val="Pay_roll-ARH1"/>
      <sheetName val="Pay_roll-MEEHS1"/>
      <sheetName val="Pay_roll-ATSEC1"/>
      <sheetName val="Pay_Roll_Overhead1"/>
      <sheetName val="PF_Statement-JHU1"/>
      <sheetName val="PF_Statement-MEEHS1"/>
      <sheetName val="PF_Statement-ATSEC1"/>
      <sheetName val="Staff_Income_Tax1"/>
      <sheetName val="Pay_Roll-Eidul_Azha-RMM1"/>
      <sheetName val="Pay_Roll-Eidul_Azha-MEEHS_&amp;_AT1"/>
      <sheetName val="Ledger_Bonus_Eid-ul-Azha1"/>
      <sheetName val="Bonus_Eid-ul-Azha-Temp1"/>
      <sheetName val="Pay_Roll-Eidul_Fitre-Temp1"/>
      <sheetName val="Bonus_Guard1"/>
      <sheetName val="Bonus_Madhu_1"/>
      <sheetName val="Flood_donation1"/>
      <sheetName val="Bonus_Eid-ul-Azha1"/>
      <sheetName val="Payledger_(2)1"/>
      <sheetName val="IMP_ENTRY_FY02-FY05"/>
      <sheetName val="V__Budget_-_Quarterly_(Sub_Ops)"/>
      <sheetName val="III__Budget_-_Qrtrly_(FHI_Ops)"/>
      <sheetName val="Pro_Forma2"/>
      <sheetName val="Grade"/>
      <sheetName val="WorkDays"/>
      <sheetName val="Payroll-RMM &amp; Others"/>
      <sheetName val=" Year 1 Budget"/>
      <sheetName val="(Subm) Detailed"/>
      <sheetName val="DVLISTS"/>
      <sheetName val="COA"/>
      <sheetName val="FY17 Separation Balances"/>
      <sheetName val="ID Code Web Query"/>
      <sheetName val="Rate Calc"/>
      <sheetName val="YTD Labor"/>
      <sheetName val="Q4"/>
      <sheetName val="Lv Bal"/>
      <sheetName val="Q3"/>
      <sheetName val="Definitions"/>
      <sheetName val="(SUB) List of SA"/>
      <sheetName val="(SUB) Elements"/>
      <sheetName val="Sheet3"/>
      <sheetName val="[Payroll-RMM &amp; Others.xls]___21"/>
      <sheetName val="Pivot"/>
      <sheetName val="Project Information"/>
      <sheetName val="Balance Sheet"/>
      <sheetName val="Journal"/>
      <sheetName val="Rapport de stock"/>
      <sheetName val="Payroll-RMM%20&amp;%20Others.xls"/>
      <sheetName val="Salary Scale"/>
      <sheetName val="GPH Sal."/>
      <sheetName val="Assumptions"/>
      <sheetName val="3879-01"/>
      <sheetName val="formulas"/>
      <sheetName val="[Payroll-RMM &amp; Others.xls]__f_3"/>
      <sheetName val="[Payroll-RMM &amp; Others.xls]__f_2"/>
      <sheetName val="[Payroll-RMM &amp; Others.xls]___16"/>
      <sheetName val="[Payroll-RMM &amp; Others.xls]__f_4"/>
      <sheetName val="[Payroll-RMM &amp; Others.xls]__f_8"/>
      <sheetName val="[Payroll-RMM &amp; Others.xls]__f_7"/>
      <sheetName val="[Payroll-RMM &amp; Others.xls]__f_5"/>
      <sheetName val="[Payroll-RMM &amp; Others.xls]__f_6"/>
      <sheetName val="[Payroll-RMM &amp; Others.xls]___12"/>
      <sheetName val="[Payroll-RMM &amp; Others.xls]__f_9"/>
      <sheetName val="[Payroll-RMM &amp; Others.xls]___10"/>
      <sheetName val="[Payroll-RMM &amp; Others.xls]___11"/>
      <sheetName val="[Payroll-RMM &amp; Others.xls]___13"/>
      <sheetName val="[Payroll-RMM &amp; Others.xls]___14"/>
      <sheetName val="[Payroll-RMM &amp; Others.xls]___15"/>
      <sheetName val="[Payroll-RMM &amp; Others.xls]___20"/>
      <sheetName val="[Payroll-RMM &amp; Others.xls]___17"/>
      <sheetName val="[Payroll-RMM &amp; Others.xls]___18"/>
      <sheetName val="[Payroll-RMM &amp; Others.xls]___19"/>
      <sheetName val="[Payroll-RMM &amp; Others.xls]__157"/>
      <sheetName val="[Payroll-RMM &amp; Others.xls]___24"/>
      <sheetName val="[Payroll-RMM &amp; Others.xls]___22"/>
      <sheetName val="[Payroll-RMM &amp; Others.xls]___23"/>
      <sheetName val="[Payroll-RMM &amp; Others.xls]___35"/>
      <sheetName val="[Payroll-RMM &amp; Others.xls]___25"/>
      <sheetName val="[Payroll-RMM &amp; Others.xls]___26"/>
      <sheetName val="[Payroll-RMM &amp; Others.xls]___27"/>
      <sheetName val="[Payroll-RMM &amp; Others.xls]___28"/>
      <sheetName val="[Payroll-RMM &amp; Others.xls]___29"/>
      <sheetName val="[Payroll-RMM &amp; Others.xls]___30"/>
      <sheetName val="[Payroll-RMM &amp; Others.xls]___31"/>
      <sheetName val="[Payroll-RMM &amp; Others.xls]___32"/>
      <sheetName val="[Payroll-RMM &amp; Others.xls]___33"/>
      <sheetName val="[Payroll-RMM &amp; Others.xls]___34"/>
      <sheetName val="[Payroll-RMM &amp; Others.xls]___37"/>
      <sheetName val="[Payroll-RMM &amp; Others.xls]___36"/>
      <sheetName val="[Payroll-RMM &amp; Others.xls]___47"/>
      <sheetName val="[Payroll-RMM &amp; Others.xls]___38"/>
      <sheetName val="[Payroll-RMM &amp; Others.xls]___40"/>
      <sheetName val="[Payroll-RMM &amp; Others.xls]___39"/>
      <sheetName val="[Payroll-RMM &amp; Others.xls]___41"/>
      <sheetName val="[Payroll-RMM &amp; Others.xls]___42"/>
      <sheetName val="[Payroll-RMM &amp; Others.xls]___43"/>
      <sheetName val="[Payroll-RMM &amp; Others.xls]___44"/>
      <sheetName val="[Payroll-RMM &amp; Others.xls]___45"/>
      <sheetName val="[Payroll-RMM &amp; Others.xls]___46"/>
      <sheetName val="[Payroll-RMM &amp; Others.xls]___51"/>
      <sheetName val="[Payroll-RMM &amp; Others.xls]___50"/>
      <sheetName val="[Payroll-RMM &amp; Others.xls]___48"/>
      <sheetName val="[Payroll-RMM &amp; Others.xls]___49"/>
      <sheetName val="[Payroll-RMM &amp; Others.xls]___55"/>
      <sheetName val="[Payroll-RMM &amp; Others.xls]___52"/>
      <sheetName val="[Payroll-RMM &amp; Others.xls]___53"/>
      <sheetName val="[Payroll-RMM &amp; Others.xls]___54"/>
      <sheetName val="[Payroll-RMM &amp; Others.xls]___59"/>
      <sheetName val="[Payroll-RMM &amp; Others.xls]___56"/>
      <sheetName val="[Payroll-RMM &amp; Others.xls]___57"/>
      <sheetName val="[Payroll-RMM &amp; Others.xls]___58"/>
      <sheetName val="[Payroll-RMM &amp; Others.xls]___61"/>
      <sheetName val="[Payroll-RMM &amp; Others.xls]___60"/>
      <sheetName val="[Payroll-RMM &amp; Others.xls]___62"/>
      <sheetName val="[Payroll-RMM &amp; Others.xls]___76"/>
      <sheetName val="[Payroll-RMM &amp; Others.xls]___63"/>
      <sheetName val="[Payroll-RMM &amp; Others.xls]___64"/>
      <sheetName val="[Payroll-RMM &amp; Others.xls]___65"/>
      <sheetName val="[Payroll-RMM &amp; Others.xls]___66"/>
      <sheetName val="[Payroll-RMM &amp; Others.xls]___67"/>
      <sheetName val="[Payroll-RMM &amp; Others.xls]___68"/>
      <sheetName val="[Payroll-RMM &amp; Others.xls]___69"/>
      <sheetName val="[Payroll-RMM &amp; Others.xls]___70"/>
      <sheetName val="[Payroll-RMM &amp; Others.xls]___71"/>
      <sheetName val="[Payroll-RMM &amp; Others.xls]___72"/>
      <sheetName val="[Payroll-RMM &amp; Others.xls]___73"/>
      <sheetName val="[Payroll-RMM &amp; Others.xls]___74"/>
      <sheetName val="[Payroll-RMM &amp; Others.xls]___75"/>
      <sheetName val="[Payroll-RMM &amp; Others.xls]___77"/>
      <sheetName val="[Payroll-RMM &amp; Others.xls]___78"/>
      <sheetName val="[Payroll-RMM &amp; Others.xls]___84"/>
      <sheetName val="[Payroll-RMM &amp; Others.xls]___79"/>
      <sheetName val="[Payroll-RMM &amp; Others.xls]___80"/>
      <sheetName val="[Payroll-RMM &amp; Others.xls]___81"/>
      <sheetName val="[Payroll-RMM &amp; Others.xls]___82"/>
      <sheetName val="[Payroll-RMM &amp; Others.xls]___83"/>
      <sheetName val="[Payroll-RMM &amp; Others.xls]___86"/>
      <sheetName val="[Payroll-RMM &amp; Others.xls]___85"/>
      <sheetName val="[Payroll-RMM &amp; Others.xls]___89"/>
      <sheetName val="[Payroll-RMM &amp; Others.xls]___87"/>
      <sheetName val="[Payroll-RMM &amp; Others.xls]___88"/>
      <sheetName val="[Payroll-RMM &amp; Others.xls]___91"/>
      <sheetName val="[Payroll-RMM &amp; Others.xls]___90"/>
      <sheetName val="[Payroll-RMM &amp; Others.xls]___92"/>
      <sheetName val="[Payroll-RMM &amp; Others.xls]___93"/>
      <sheetName val="[Payroll-RMM &amp; Others.xls]__103"/>
      <sheetName val="[Payroll-RMM &amp; Others.xls]___94"/>
      <sheetName val="[Payroll-RMM &amp; Others.xls]___95"/>
      <sheetName val="[Payroll-RMM &amp; Others.xls]___96"/>
      <sheetName val="[Payroll-RMM &amp; Others.xls]___97"/>
      <sheetName val="[Payroll-RMM &amp; Others.xls]___98"/>
      <sheetName val="[Payroll-RMM &amp; Others.xls]___99"/>
      <sheetName val="[Payroll-RMM &amp; Others.xls]__100"/>
      <sheetName val="[Payroll-RMM &amp; Others.xls]__101"/>
      <sheetName val="[Payroll-RMM &amp; Others.xls]__102"/>
      <sheetName val="[Payroll-RMM &amp; Others.xls]__108"/>
      <sheetName val="[Payroll-RMM &amp; Others.xls]__104"/>
      <sheetName val="[Payroll-RMM &amp; Others.xls]__105"/>
      <sheetName val="[Payroll-RMM &amp; Others.xls]__106"/>
      <sheetName val="[Payroll-RMM &amp; Others.xls]__107"/>
      <sheetName val="[Payroll-RMM &amp; Others.xls]__113"/>
      <sheetName val="[Payroll-RMM &amp; Others.xls]__111"/>
      <sheetName val="[Payroll-RMM &amp; Others.xls]__109"/>
      <sheetName val="[Payroll-RMM &amp; Others.xls]__110"/>
      <sheetName val="[Payroll-RMM &amp; Others.xls]__112"/>
      <sheetName val="[Payroll-RMM &amp; Others.xls]__124"/>
      <sheetName val="[Payroll-RMM &amp; Others.xls]__122"/>
      <sheetName val="[Payroll-RMM &amp; Others.xls]__115"/>
      <sheetName val="[Payroll-RMM &amp; Others.xls]__114"/>
      <sheetName val="[Payroll-RMM &amp; Others.xls]__116"/>
      <sheetName val="[Payroll-RMM &amp; Others.xls]__118"/>
      <sheetName val="[Payroll-RMM &amp; Others.xls]__117"/>
      <sheetName val="[Payroll-RMM &amp; Others.xls]__119"/>
      <sheetName val="[Payroll-RMM &amp; Others.xls]__120"/>
      <sheetName val="[Payroll-RMM &amp; Others.xls]__121"/>
      <sheetName val="[Payroll-RMM &amp; Others.xls]__123"/>
      <sheetName val="[Payroll-RMM &amp; Others.xls]__125"/>
      <sheetName val="[Payroll-RMM &amp; Others.xls]__128"/>
      <sheetName val="[Payroll-RMM &amp; Others.xls]__126"/>
      <sheetName val="[Payroll-RMM &amp; Others.xls]__127"/>
      <sheetName val="[Payroll-RMM &amp; Others.xls]__132"/>
      <sheetName val="[Payroll-RMM &amp; Others.xls]__129"/>
      <sheetName val="[Payroll-RMM &amp; Others.xls]__130"/>
      <sheetName val="[Payroll-RMM &amp; Others.xls]__131"/>
      <sheetName val="[Payroll-RMM &amp; Others.xls]__133"/>
      <sheetName val="[Payroll-RMM &amp; Others.xls]__136"/>
      <sheetName val="[Payroll-RMM &amp; Others.xls]__134"/>
      <sheetName val="[Payroll-RMM &amp; Others.xls]__135"/>
      <sheetName val="[Payroll-RMM &amp; Others.xls]__137"/>
      <sheetName val="[Payroll-RMM &amp; Others.xls]__138"/>
      <sheetName val="[Payroll-RMM &amp; Others.xls]__140"/>
      <sheetName val="[Payroll-RMM &amp; Others.xls]__139"/>
      <sheetName val="[Payroll-RMM &amp; Others.xls]__141"/>
      <sheetName val="[Payroll-RMM &amp; Others.xls]__154"/>
      <sheetName val="[Payroll-RMM &amp; Others.xls]__149"/>
      <sheetName val="[Payroll-RMM &amp; Others.xls]__142"/>
      <sheetName val="[Payroll-RMM &amp; Others.xls]__144"/>
      <sheetName val="[Payroll-RMM &amp; Others.xls]__143"/>
      <sheetName val="[Payroll-RMM &amp; Others.xls]__146"/>
      <sheetName val="[Payroll-RMM &amp; Others.xls]__145"/>
      <sheetName val="[Payroll-RMM &amp; Others.xls]__147"/>
      <sheetName val="[Payroll-RMM &amp; Others.xls]__148"/>
      <sheetName val="[Payroll-RMM &amp; Others.xls]__151"/>
      <sheetName val="[Payroll-RMM &amp; Others.xls]__150"/>
      <sheetName val="[Payroll-RMM &amp; Others.xls]__152"/>
      <sheetName val="[Payroll-RMM &amp; Others.xls]__153"/>
      <sheetName val="[Payroll-RMM &amp; Others.xls]__155"/>
      <sheetName val="[Payroll-RMM &amp; Others.xls]__156"/>
      <sheetName val="[Payroll-RMM &amp; Others.xls]__161"/>
      <sheetName val="[Payroll-RMM &amp; Others.xls]__158"/>
      <sheetName val="[Payroll-RMM &amp; Others.xls]__159"/>
      <sheetName val="[Payroll-RMM &amp; Others.xls]__160"/>
      <sheetName val="[Payroll-RMM &amp; Others.xls]__165"/>
      <sheetName val="[Payroll-RMM &amp; Others.xls]__163"/>
      <sheetName val="[Payroll-RMM &amp; Others.xls]__162"/>
      <sheetName val="[Payroll-RMM &amp; Others.xls]__164"/>
      <sheetName val="[Payroll-RMM &amp; Others.xls]__177"/>
      <sheetName val="[Payroll-RMM &amp; Others.xls]__170"/>
      <sheetName val="[Payroll-RMM &amp; Others.xls]__169"/>
      <sheetName val="[Payroll-RMM &amp; Others.xls]__166"/>
      <sheetName val="[Payroll-RMM &amp; Others.xls]__167"/>
      <sheetName val="[Payroll-RMM &amp; Others.xls]__168"/>
      <sheetName val="[Payroll-RMM &amp; Others.xls]__171"/>
      <sheetName val="[Payroll-RMM &amp; Others.xls]__174"/>
      <sheetName val="[Payroll-RMM &amp; Others.xls]__172"/>
      <sheetName val="[Payroll-RMM &amp; Others.xls]__173"/>
      <sheetName val="[Payroll-RMM &amp; Others.xls]__175"/>
      <sheetName val="[Payroll-RMM &amp; Others.xls]__176"/>
      <sheetName val="[Payroll-RMM &amp; Others.xls]__178"/>
      <sheetName val="[Payroll-RMM &amp; Others.xls]__179"/>
      <sheetName val="[Payroll-RMM &amp; Others.xls]__181"/>
      <sheetName val="[Payroll-RMM &amp; Others.xls]__180"/>
      <sheetName val="[Payroll-RMM &amp; Others.xls]__183"/>
      <sheetName val="[Payroll-RMM &amp; Others.xls]__182"/>
      <sheetName val="[Payroll-RMM &amp; Others.xls]__186"/>
      <sheetName val="[Payroll-RMM &amp; Others.xls]__185"/>
      <sheetName val="[Payroll-RMM &amp; Others.xls]__184"/>
      <sheetName val="[Payroll-RMM &amp; Others.xls]__188"/>
      <sheetName val="[Payroll-RMM &amp; Others.xls]__187"/>
      <sheetName val="[Payroll-RMM &amp; Others.xls]__191"/>
      <sheetName val="[Payroll-RMM &amp; Others.xls]__189"/>
      <sheetName val="[Payroll-RMM &amp; Others.xls]__190"/>
      <sheetName val="[Payroll-RMM &amp; Others.xls]__192"/>
      <sheetName val="[Payroll-RMM &amp; Others.xls]__194"/>
      <sheetName val="[Payroll-RMM &amp; Others.xls]__193"/>
      <sheetName val="[Payroll-RMM &amp; Others.xls]__201"/>
      <sheetName val="[Payroll-RMM &amp; Others.xls]__195"/>
      <sheetName val="[Payroll-RMM &amp; Others.xls]__197"/>
      <sheetName val="[Payroll-RMM &amp; Others.xls]__196"/>
      <sheetName val="[Payroll-RMM &amp; Others.xls]__198"/>
      <sheetName val="[Payroll-RMM &amp; Others.xls]__200"/>
      <sheetName val="[Payroll-RMM &amp; Others.xls]__199"/>
      <sheetName val="[Payroll-RMM &amp; Others.xls]__202"/>
      <sheetName val="[Payroll-RMM &amp; Others.xls]__203"/>
      <sheetName val="[Payroll-RMM &amp; Others.xls]__207"/>
      <sheetName val="[Payroll-RMM &amp; Others.xls]__204"/>
      <sheetName val="[Payroll-RMM &amp; Others.xls]__205"/>
      <sheetName val="[Payroll-RMM &amp; Others.xls]__206"/>
      <sheetName val="[Payroll-RMM &amp; Others.xls]__208"/>
      <sheetName val="[Payroll-RMM &amp; Others.xls]__210"/>
      <sheetName val="[Payroll-RMM &amp; Others.xls]__209"/>
      <sheetName val="[Payroll-RMM &amp; Others.xls]__211"/>
      <sheetName val="[Payroll-RMM &amp; Others.xls]__212"/>
      <sheetName val="[Payroll-RMM &amp; Others.xls]__214"/>
      <sheetName val="[Payroll-RMM &amp; Others.xls]__213"/>
      <sheetName val="[Payroll-RMM &amp; Others.xls]__215"/>
      <sheetName val="[Payroll-RMM &amp; Others.xls]__216"/>
      <sheetName val="[Payroll-RMM &amp; Others.xls]__217"/>
      <sheetName val="[Payroll-RMM &amp; Others.xls]__220"/>
      <sheetName val="[Payroll-RMM &amp; Others.xls]__218"/>
      <sheetName val="[Payroll-RMM &amp; Others.xls]__219"/>
      <sheetName val="[Payroll-RMM &amp; Others.xls]__221"/>
      <sheetName val="[Payroll-RMM &amp; Others.xls]__222"/>
      <sheetName val="[Payroll-RMM &amp; Others.xls]__223"/>
      <sheetName val="[Payroll-RMM &amp; Others.xls]__224"/>
      <sheetName val="[Payroll-RMM &amp; Others.xls]__225"/>
      <sheetName val="[Payroll-RMM &amp; Others.xls]__226"/>
      <sheetName val="[Payroll-RMM &amp; Others.xls]__229"/>
      <sheetName val="[Payroll-RMM &amp; Others.xls]__227"/>
      <sheetName val="[Payroll-RMM &amp; Others.xls]__228"/>
      <sheetName val="[Payroll-RMM &amp; Others.xls]__230"/>
      <sheetName val="[Payroll-RMM &amp; Others.xls]__231"/>
      <sheetName val="[Payroll-RMM &amp; Others.xls]__233"/>
      <sheetName val="[Payroll-RMM &amp; Others.xls]__232"/>
      <sheetName val="[Payroll-RMM &amp; Others.xls]__234"/>
      <sheetName val="[Payroll-RMM &amp; Others.xls]__239"/>
      <sheetName val="[Payroll-RMM &amp; Others.xls]__235"/>
      <sheetName val="[Payroll-RMM &amp; Others.xls]__236"/>
      <sheetName val="[Payroll-RMM &amp; Others.xls]__237"/>
      <sheetName val="[Payroll-RMM &amp; Others.xls]__238"/>
      <sheetName val="[Payroll-RMM &amp; Others.xls]__240"/>
      <sheetName val="[Payroll-RMM &amp; Others.xls]__241"/>
      <sheetName val="[Payroll-RMM &amp; Others.xls]__242"/>
      <sheetName val="[Payroll-RMM &amp; Others.xls]__243"/>
      <sheetName val="[Payroll-RMM &amp; Others.xls]__244"/>
      <sheetName val="[Payroll-RMM &amp; Others.xls]__245"/>
      <sheetName val="[Payroll-RMM &amp; Others.xls]__246"/>
      <sheetName val="[Payroll-RMM &amp; Others.xls]__248"/>
      <sheetName val="[Payroll-RMM &amp; Others.xls]__247"/>
      <sheetName val="[Payroll-RMM &amp; Others.xls]__249"/>
      <sheetName val="[Payroll-RMM &amp; Others.xls]__252"/>
      <sheetName val="[Payroll-RMM &amp; Others.xls]__250"/>
      <sheetName val="[Payroll-RMM &amp; Others.xls]__251"/>
      <sheetName val="[Payroll-RMM &amp; Others.xls]__253"/>
      <sheetName val="[Payroll-RMM &amp; Others.xls]__254"/>
      <sheetName val="[Payroll-RMM &amp; Others.xls]__257"/>
      <sheetName val="[Payroll-RMM &amp; Others.xls]__255"/>
      <sheetName val="[Payroll-RMM &amp; Others.xls]__256"/>
      <sheetName val="[Payroll-RMM &amp; Others.xls]__260"/>
      <sheetName val="[Payroll-RMM &amp; Others.xls]__258"/>
      <sheetName val="[Payroll-RMM &amp; Others.xls]__259"/>
      <sheetName val="[Payroll-RMM &amp; Others.xls]__261"/>
      <sheetName val="[Payroll-RMM &amp; Others.xls]__262"/>
      <sheetName val="[Payroll-RMM &amp; Others.xls]__265"/>
      <sheetName val="[Payroll-RMM &amp; Others.xls]__263"/>
      <sheetName val="[Payroll-RMM &amp; Others.xls]__264"/>
      <sheetName val="[Payroll-RMM &amp; Others.xls]__267"/>
      <sheetName val="[Payroll-RMM &amp; Others.xls]__266"/>
      <sheetName val="[Payroll-RMM &amp; Others.xls]__268"/>
      <sheetName val="[Payroll-RMM &amp; Others.xls]__270"/>
      <sheetName val="[Payroll-RMM &amp; Others.xls]__269"/>
      <sheetName val="[Payroll-RMM &amp; Others.xls]__273"/>
      <sheetName val="[Payroll-RMM &amp; Others.xls]__271"/>
      <sheetName val="[Payroll-RMM &amp; Others.xls]__272"/>
      <sheetName val="[Payroll-RMM &amp; Others.xls]__274"/>
      <sheetName val="[Payroll-RMM &amp; Others.xls]__275"/>
      <sheetName val="[Payroll-RMM &amp; Others.xls]__276"/>
      <sheetName val="[Payroll-RMM &amp; Others.xls]__277"/>
      <sheetName val="[Payroll-RMM &amp; Others.xls]__278"/>
      <sheetName val="[Payroll-RMM &amp; Others.xls]__279"/>
      <sheetName val="[Payroll-RMM &amp; Others.xls]__280"/>
      <sheetName val="[Payroll-RMM &amp; Others.xls]__282"/>
      <sheetName val="[Payroll-RMM &amp; Others.xls]__281"/>
      <sheetName val="INPUT"/>
      <sheetName val="(EXT) Detailed_Niger"/>
      <sheetName val="[Payroll-RMM &amp; Others.xls]//fhi"/>
      <sheetName val="[Payroll-RMM &amp; Others.xls]__311"/>
      <sheetName val="[Payroll-RMM &amp; Others.xls]__307"/>
      <sheetName val="[Payroll-RMM &amp; Others.xls]__284"/>
      <sheetName val="[Payroll-RMM &amp; Others.xls]__283"/>
      <sheetName val="[Payroll-RMM &amp; Others.xls]__288"/>
      <sheetName val="[Payroll-RMM &amp; Others.xls]__285"/>
      <sheetName val="[Payroll-RMM &amp; Others.xls]__286"/>
      <sheetName val="[Payroll-RMM &amp; Others.xls]__287"/>
      <sheetName val="[Payroll-RMM &amp; Others.xls]__289"/>
      <sheetName val="[Payroll-RMM &amp; Others.xls]__290"/>
      <sheetName val="[Payroll-RMM &amp; Others.xls]__293"/>
      <sheetName val="[Payroll-RMM &amp; Others.xls]__291"/>
      <sheetName val="[Payroll-RMM &amp; Others.xls]__292"/>
      <sheetName val="[Payroll-RMM &amp; Others.xls]__294"/>
      <sheetName val="[Payroll-RMM &amp; Others.xls]__299"/>
      <sheetName val="[Payroll-RMM &amp; Others.xls]__295"/>
      <sheetName val="[Payroll-RMM &amp; Others.xls]__297"/>
      <sheetName val="[Payroll-RMM &amp; Others.xls]__296"/>
      <sheetName val="[Payroll-RMM &amp; Others.xls]__298"/>
      <sheetName val="[Payroll-RMM &amp; Others.xls]__300"/>
      <sheetName val="[Payroll-RMM &amp; Others.xls]__301"/>
      <sheetName val="[Payroll-RMM &amp; Others.xls]__302"/>
      <sheetName val="[Payroll-RMM &amp; Others.xls]__303"/>
      <sheetName val="[Payroll-RMM &amp; Others.xls]__305"/>
      <sheetName val="[Payroll-RMM &amp; Others.xls]__304"/>
      <sheetName val="[Payroll-RMM &amp; Others.xls]__306"/>
      <sheetName val="[Payroll-RMM &amp; Others.xls]__308"/>
      <sheetName val="[Payroll-RMM &amp; Others.xls]__309"/>
      <sheetName val="[Payroll-RMM &amp; Others.xls]__310"/>
      <sheetName val="[Payroll-RMM &amp; Others.xls]__312"/>
      <sheetName val="BK3"/>
      <sheetName val="BK6"/>
      <sheetName val="F1"/>
      <sheetName val="BK4"/>
      <sheetName val="BK5"/>
      <sheetName val="BK2"/>
      <sheetName val="D2"/>
      <sheetName val="Parameters"/>
      <sheetName val="[Payroll-RMM &amp; Others.xls]__313"/>
      <sheetName val="[Payroll-RMM &amp; Others.xls]__314"/>
      <sheetName val="[Payroll-RMM &amp; Others.xls]__318"/>
      <sheetName val="[Payroll-RMM &amp; Others.xls]__315"/>
      <sheetName val="[Payroll-RMM &amp; Others.xls]__316"/>
      <sheetName val="[Payroll-RMM &amp; Others.xls]__317"/>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notes"/>
      <sheetName val="Info to update"/>
      <sheetName val="Paysheet Request"/>
      <sheetName val="Summary"/>
      <sheetName val="GOAL staff time sheet"/>
      <sheetName val="ElFasher staff time sheet "/>
      <sheetName val="MOH staff time sheet "/>
      <sheetName val="ElFasher Staff"/>
      <sheetName val="GOAL staff"/>
      <sheetName val="MOH staff"/>
      <sheetName val="Envelopes GOAL staff"/>
      <sheetName val="Envelopes MOH staff "/>
      <sheetName val="Staff list &amp; info"/>
      <sheetName val="Staff List"/>
      <sheetName val="New Tax Regul.s"/>
      <sheetName val="Tax Rates"/>
      <sheetName val="Flight deductions"/>
      <sheetName val="Old Staff"/>
      <sheetName val="Pay scales"/>
      <sheetName val="Guidance_notes"/>
      <sheetName val="Info_to_update"/>
      <sheetName val="Paysheet_Request"/>
      <sheetName val="GOAL_staff_time_sheet"/>
      <sheetName val="ElFasher_staff_time_sheet_"/>
      <sheetName val="MOH_staff_time_sheet_"/>
      <sheetName val="ElFasher_Staff"/>
      <sheetName val="GOAL_staff"/>
      <sheetName val="MOH_staff"/>
      <sheetName val="Envelopes_GOAL_staff"/>
      <sheetName val="Envelopes_MOH_staff_"/>
      <sheetName val="Staff_list_&amp;_info"/>
      <sheetName val="Staff_List"/>
      <sheetName val="New_Tax_Regul_s"/>
      <sheetName val="Tax_Rates"/>
      <sheetName val="Flight_deductions"/>
      <sheetName val="Old_Staff"/>
      <sheetName val="Pay_scales"/>
      <sheetName val="Guidance_notes1"/>
      <sheetName val="Info_to_update1"/>
      <sheetName val="Paysheet_Request1"/>
      <sheetName val="GOAL_staff_time_sheet1"/>
      <sheetName val="ElFasher_staff_time_sheet_1"/>
      <sheetName val="MOH_staff_time_sheet_1"/>
      <sheetName val="ElFasher_Staff1"/>
      <sheetName val="GOAL_staff1"/>
      <sheetName val="MOH_staff1"/>
      <sheetName val="Envelopes_GOAL_staff1"/>
      <sheetName val="Envelopes_MOH_staff_1"/>
      <sheetName val="Staff_list_&amp;_info1"/>
      <sheetName val="Staff_List1"/>
      <sheetName val="New_Tax_Regul_s1"/>
      <sheetName val="Tax_Rates1"/>
      <sheetName val="Flight_deductions1"/>
      <sheetName val="Old_Staff1"/>
      <sheetName val="Pay_scales1"/>
      <sheetName val="Guidance_notes2"/>
      <sheetName val="Info_to_update2"/>
      <sheetName val="Paysheet_Request2"/>
      <sheetName val="GOAL_staff_time_sheet2"/>
      <sheetName val="ElFasher_staff_time_sheet_2"/>
      <sheetName val="MOH_staff_time_sheet_2"/>
      <sheetName val="ElFasher_Staff2"/>
      <sheetName val="GOAL_staff2"/>
      <sheetName val="MOH_staff2"/>
      <sheetName val="Envelopes_GOAL_staff2"/>
      <sheetName val="Envelopes_MOH_staff_2"/>
      <sheetName val="Staff_list_&amp;_info2"/>
      <sheetName val="Staff_List2"/>
      <sheetName val="New_Tax_Regul_s2"/>
      <sheetName val="Tax_Rates2"/>
      <sheetName val="Flight_deductions2"/>
      <sheetName val="Old_Staff2"/>
      <sheetName val="Pay_scales2"/>
      <sheetName val="Guidance_notes3"/>
      <sheetName val="Info_to_update3"/>
      <sheetName val="Paysheet_Request3"/>
      <sheetName val="GOAL_staff_time_sheet3"/>
      <sheetName val="ElFasher_staff_time_sheet_3"/>
      <sheetName val="MOH_staff_time_sheet_3"/>
      <sheetName val="ElFasher_Staff3"/>
      <sheetName val="GOAL_staff3"/>
      <sheetName val="MOH_staff3"/>
      <sheetName val="Envelopes_GOAL_staff3"/>
      <sheetName val="Envelopes_MOH_staff_3"/>
      <sheetName val="Staff_list_&amp;_info3"/>
      <sheetName val="Staff_List3"/>
      <sheetName val="New_Tax_Regul_s3"/>
      <sheetName val="Tax_Rates3"/>
      <sheetName val="Flight_deductions3"/>
      <sheetName val="Old_Staff3"/>
      <sheetName val="Pay_scales3"/>
      <sheetName val="Guidance_notes4"/>
      <sheetName val="Info_to_update4"/>
      <sheetName val="Paysheet_Request4"/>
      <sheetName val="GOAL_staff_time_sheet4"/>
      <sheetName val="ElFasher_staff_time_sheet_4"/>
      <sheetName val="MOH_staff_time_sheet_4"/>
      <sheetName val="ElFasher_Staff4"/>
      <sheetName val="GOAL_staff4"/>
      <sheetName val="MOH_staff4"/>
      <sheetName val="Envelopes_GOAL_staff4"/>
      <sheetName val="Envelopes_MOH_staff_4"/>
      <sheetName val="Staff_list_&amp;_info4"/>
      <sheetName val="Staff_List4"/>
      <sheetName val="New_Tax_Regul_s4"/>
      <sheetName val="Tax_Rates4"/>
      <sheetName val="Flight_deductions4"/>
      <sheetName val="Old_Staff4"/>
      <sheetName val="Pay_scales4"/>
      <sheetName val="Guidance_notes5"/>
      <sheetName val="Info_to_update5"/>
      <sheetName val="Paysheet_Request5"/>
      <sheetName val="GOAL_staff_time_sheet5"/>
      <sheetName val="ElFasher_staff_time_sheet_5"/>
      <sheetName val="MOH_staff_time_sheet_5"/>
      <sheetName val="ElFasher_Staff5"/>
      <sheetName val="GOAL_staff5"/>
      <sheetName val="MOH_staff5"/>
      <sheetName val="Envelopes_GOAL_staff5"/>
      <sheetName val="Envelopes_MOH_staff_5"/>
      <sheetName val="Staff_list_&amp;_info5"/>
      <sheetName val="Staff_List5"/>
      <sheetName val="New_Tax_Regul_s5"/>
      <sheetName val="Tax_Rates5"/>
      <sheetName val="Flight_deductions5"/>
      <sheetName val="Old_Staff5"/>
      <sheetName val="Pay_scales5"/>
      <sheetName val="Guidance_notes6"/>
      <sheetName val="Info_to_update6"/>
      <sheetName val="Paysheet_Request6"/>
      <sheetName val="GOAL_staff_time_sheet6"/>
      <sheetName val="ElFasher_staff_time_sheet_6"/>
      <sheetName val="MOH_staff_time_sheet_6"/>
      <sheetName val="ElFasher_Staff6"/>
      <sheetName val="GOAL_staff6"/>
      <sheetName val="MOH_staff6"/>
      <sheetName val="Envelopes_GOAL_staff6"/>
      <sheetName val="Envelopes_MOH_staff_6"/>
      <sheetName val="Staff_list_&amp;_info6"/>
      <sheetName val="Staff_List6"/>
      <sheetName val="New_Tax_Regul_s6"/>
      <sheetName val="Tax_Rates6"/>
      <sheetName val="Flight_deductions6"/>
      <sheetName val="Old_Staff6"/>
      <sheetName val="Pay_scales6"/>
      <sheetName val="Workbook admin"/>
      <sheetName val="Guidance_notes7"/>
      <sheetName val="Info_to_update7"/>
      <sheetName val="Paysheet_Request7"/>
      <sheetName val="GOAL_staff_time_sheet7"/>
      <sheetName val="ElFasher_staff_time_sheet_7"/>
      <sheetName val="MOH_staff_time_sheet_7"/>
      <sheetName val="ElFasher_Staff7"/>
      <sheetName val="GOAL_staff7"/>
      <sheetName val="MOH_staff7"/>
      <sheetName val="Envelopes_GOAL_staff7"/>
      <sheetName val="Envelopes_MOH_staff_7"/>
      <sheetName val="Staff_list_&amp;_info7"/>
      <sheetName val="Staff_List7"/>
      <sheetName val="New_Tax_Regul_s7"/>
      <sheetName val="Tax_Rates7"/>
      <sheetName val="Flight_deductions7"/>
      <sheetName val="Old_Staff7"/>
      <sheetName val="Pay_scales7"/>
      <sheetName val="Workbook_admin"/>
      <sheetName val="Guidance_notes8"/>
      <sheetName val="Info_to_update8"/>
      <sheetName val="Paysheet_Request8"/>
      <sheetName val="GOAL_staff_time_sheet8"/>
      <sheetName val="ElFasher_staff_time_sheet_8"/>
      <sheetName val="MOH_staff_time_sheet_8"/>
      <sheetName val="ElFasher_Staff8"/>
      <sheetName val="GOAL_staff8"/>
      <sheetName val="MOH_staff8"/>
      <sheetName val="Envelopes_GOAL_staff8"/>
      <sheetName val="Envelopes_MOH_staff_8"/>
      <sheetName val="Staff_list_&amp;_info8"/>
      <sheetName val="Staff_List8"/>
      <sheetName val="New_Tax_Regul_s8"/>
      <sheetName val="Tax_Rates8"/>
      <sheetName val="Flight_deductions8"/>
      <sheetName val="Old_Staff8"/>
      <sheetName val="Pay_scales8"/>
      <sheetName val="Workbook_admin1"/>
      <sheetName val="Guidance_notes9"/>
      <sheetName val="Info_to_update9"/>
      <sheetName val="Paysheet_Request9"/>
      <sheetName val="GOAL_staff_time_sheet9"/>
      <sheetName val="ElFasher_staff_time_sheet_9"/>
      <sheetName val="MOH_staff_time_sheet_9"/>
      <sheetName val="ElFasher_Staff9"/>
      <sheetName val="GOAL_staff9"/>
      <sheetName val="MOH_staff9"/>
      <sheetName val="Envelopes_GOAL_staff9"/>
      <sheetName val="Envelopes_MOH_staff_9"/>
      <sheetName val="Staff_list_&amp;_info9"/>
      <sheetName val="Staff_List9"/>
      <sheetName val="New_Tax_Regul_s9"/>
      <sheetName val="Tax_Rates9"/>
      <sheetName val="Flight_deductions9"/>
      <sheetName val="Old_Staff9"/>
      <sheetName val="Pay_scales9"/>
      <sheetName val="Workbook_admin2"/>
      <sheetName val="TB Criteria"/>
      <sheetName val="Costings"/>
      <sheetName val="Budget  by Objective"/>
      <sheetName val="Parameters"/>
      <sheetName val="TablesCodes"/>
      <sheetName val="Criteria"/>
      <sheetName val="Guidance_notes10"/>
      <sheetName val="Info_to_update10"/>
      <sheetName val="Paysheet_Request10"/>
      <sheetName val="GOAL_staff_time_sheet10"/>
      <sheetName val="ElFasher_staff_time_sheet_10"/>
      <sheetName val="MOH_staff_time_sheet_10"/>
      <sheetName val="ElFasher_Staff10"/>
      <sheetName val="GOAL_staff10"/>
      <sheetName val="MOH_staff10"/>
      <sheetName val="Envelopes_GOAL_staff10"/>
      <sheetName val="Envelopes_MOH_staff_10"/>
      <sheetName val="Staff_list_&amp;_info10"/>
      <sheetName val="Staff_List10"/>
      <sheetName val="New_Tax_Regul_s10"/>
      <sheetName val="Tax_Rates10"/>
      <sheetName val="Flight_deductions10"/>
      <sheetName val="Old_Staff10"/>
      <sheetName val="Pay_scales10"/>
      <sheetName val="Workbook_admin3"/>
      <sheetName val="Guidance_notes11"/>
      <sheetName val="Info_to_update11"/>
      <sheetName val="Paysheet_Request11"/>
      <sheetName val="GOAL_staff_time_sheet11"/>
      <sheetName val="ElFasher_staff_time_sheet_11"/>
      <sheetName val="MOH_staff_time_sheet_11"/>
      <sheetName val="ElFasher_Staff11"/>
      <sheetName val="GOAL_staff11"/>
      <sheetName val="MOH_staff11"/>
      <sheetName val="Envelopes_GOAL_staff11"/>
      <sheetName val="Envelopes_MOH_staff_11"/>
      <sheetName val="Staff_list_&amp;_info11"/>
      <sheetName val="Staff_List11"/>
      <sheetName val="New_Tax_Regul_s11"/>
      <sheetName val="Tax_Rates11"/>
      <sheetName val="Flight_deductions11"/>
      <sheetName val="Old_Staff11"/>
      <sheetName val="Pay_scales11"/>
      <sheetName val="Workbook_admin4"/>
      <sheetName val="Programme_Staff_Salary_Budget"/>
      <sheetName val="LIST"/>
      <sheetName val="IRC Summary"/>
      <sheetName val="Guidance_notes12"/>
      <sheetName val="Info_to_update12"/>
      <sheetName val="Paysheet_Request12"/>
      <sheetName val="GOAL_staff_time_sheet12"/>
      <sheetName val="ElFasher_staff_time_sheet_12"/>
      <sheetName val="MOH_staff_time_sheet_12"/>
      <sheetName val="ElFasher_Staff12"/>
      <sheetName val="GOAL_staff12"/>
      <sheetName val="MOH_staff12"/>
      <sheetName val="Envelopes_GOAL_staff12"/>
      <sheetName val="Envelopes_MOH_staff_12"/>
      <sheetName val="Staff_list_&amp;_info12"/>
      <sheetName val="Staff_List12"/>
      <sheetName val="New_Tax_Regul_s12"/>
      <sheetName val="Tax_Rates12"/>
      <sheetName val="Flight_deductions12"/>
      <sheetName val="Old_Staff12"/>
      <sheetName val="Pay_scales12"/>
      <sheetName val="Workbook_admin5"/>
      <sheetName val="TB_Criteria"/>
      <sheetName val="Budget__by_Objective"/>
      <sheetName val="IRC_Summary"/>
      <sheetName val="2017"/>
      <sheetName val="Revaluation JNL"/>
      <sheetName val="Main Recs"/>
      <sheetName val="2019"/>
      <sheetName val="FX Rates"/>
      <sheetName val="Guidance_notes13"/>
      <sheetName val="Info_to_update13"/>
      <sheetName val="Paysheet_Request13"/>
      <sheetName val="GOAL_staff_time_sheet13"/>
      <sheetName val="ElFasher_staff_time_sheet_13"/>
      <sheetName val="MOH_staff_time_sheet_13"/>
      <sheetName val="ElFasher_Staff13"/>
      <sheetName val="GOAL_staff13"/>
      <sheetName val="MOH_staff13"/>
      <sheetName val="Envelopes_GOAL_staff13"/>
      <sheetName val="Envelopes_MOH_staff_13"/>
      <sheetName val="Staff_list_&amp;_info13"/>
      <sheetName val="Staff_List13"/>
      <sheetName val="New_Tax_Regul_s13"/>
      <sheetName val="Tax_Rates13"/>
      <sheetName val="Flight_deductions13"/>
      <sheetName val="Old_Staff13"/>
      <sheetName val="Pay_scales13"/>
      <sheetName val="Workbook_admin6"/>
      <sheetName val="TB_Criteria1"/>
      <sheetName val="Budget__by_Objective1"/>
      <sheetName val="IRC_Summary1"/>
      <sheetName val="Revaluation_JNL"/>
      <sheetName val="Main_Recs"/>
      <sheetName val="FX_Rates"/>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refreshError="1"/>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THIS -UPDATED INSTRUCTIONS"/>
      <sheetName val="Payroll"/>
      <sheetName val="Movement tracking"/>
      <sheetName val="Journal"/>
      <sheetName val="national staff allocatio -Else"/>
      <sheetName val="Pay Slip"/>
      <sheetName val="PRF Cash-Payment"/>
      <sheetName val="Cash pmt"/>
      <sheetName val="PRF Staff Cheques"/>
      <sheetName val="cheque payment"/>
      <sheetName val="PRF Bank tfers"/>
      <sheetName val="bank transfer list"/>
      <sheetName val="byb"/>
      <sheetName val="sfb kht 2"/>
      <sheetName val="sfb omd"/>
      <sheetName val="sfb gamho"/>
      <sheetName val="sfb  Albaladyia"/>
      <sheetName val="saving bank"/>
      <sheetName val="bof kht gamhoria"/>
      <sheetName val="bof kht Elrayed )"/>
      <sheetName val="bof jkht barlaman"/>
      <sheetName val="b of kht "/>
      <sheetName val="alsalam rotana"/>
      <sheetName val="alsalam -jamhoria"/>
      <sheetName val="anmial resouces bank"/>
      <sheetName val="Sheet6"/>
      <sheetName val="PRF Soc I "/>
      <sheetName val="soc.ins list"/>
      <sheetName val="PRF Tax"/>
      <sheetName val="PRF Zakat"/>
      <sheetName val="Pay scales"/>
      <sheetName val="Tax rules"/>
      <sheetName val="Criteria"/>
      <sheetName val="Kht Presedential Fees"/>
      <sheetName val="Sheet1"/>
      <sheetName val="READ_THIS_-UPDATED_INSTRUCTIONS"/>
      <sheetName val="Movement_tracking"/>
      <sheetName val="national_staff_allocatio_-Else"/>
      <sheetName val="Pay_Slip"/>
      <sheetName val="PRF_Cash-Payment"/>
      <sheetName val="Cash_pmt"/>
      <sheetName val="PRF_Staff_Cheques"/>
      <sheetName val="cheque_payment"/>
      <sheetName val="PRF_Bank_tfers"/>
      <sheetName val="bank_transfer_list"/>
      <sheetName val="sfb_kht_2"/>
      <sheetName val="sfb_omd"/>
      <sheetName val="sfb_gamho"/>
      <sheetName val="sfb__Albaladyia"/>
      <sheetName val="saving_bank"/>
      <sheetName val="bof_kht_gamhoria"/>
      <sheetName val="bof_kht_Elrayed_)"/>
      <sheetName val="bof_jkht_barlaman"/>
      <sheetName val="b_of_kht_"/>
      <sheetName val="alsalam_rotana"/>
      <sheetName val="alsalam_-jamhoria"/>
      <sheetName val="anmial_resouces_bank"/>
      <sheetName val="PRF_Soc_I_"/>
      <sheetName val="soc_ins_list"/>
      <sheetName val="PRF_Tax"/>
      <sheetName val="PRF_Zakat"/>
      <sheetName val="Pay_scales"/>
      <sheetName val="Tax_rules"/>
      <sheetName val="Kht_Presedential_Fees"/>
      <sheetName val="READ_THIS_-UPDATED_INSTRUCTION1"/>
      <sheetName val="Movement_tracking1"/>
      <sheetName val="national_staff_allocatio_-Else1"/>
      <sheetName val="Pay_Slip1"/>
      <sheetName val="PRF_Cash-Payment1"/>
      <sheetName val="Cash_pmt1"/>
      <sheetName val="PRF_Staff_Cheques1"/>
      <sheetName val="cheque_payment1"/>
      <sheetName val="PRF_Bank_tfers1"/>
      <sheetName val="bank_transfer_list1"/>
      <sheetName val="sfb_kht_21"/>
      <sheetName val="sfb_omd1"/>
      <sheetName val="sfb_gamho1"/>
      <sheetName val="sfb__Albaladyia1"/>
      <sheetName val="saving_bank1"/>
      <sheetName val="bof_kht_gamhoria1"/>
      <sheetName val="bof_kht_Elrayed_)1"/>
      <sheetName val="bof_jkht_barlaman1"/>
      <sheetName val="b_of_kht_1"/>
      <sheetName val="alsalam_rotana1"/>
      <sheetName val="alsalam_-jamhoria1"/>
      <sheetName val="anmial_resouces_bank1"/>
      <sheetName val="PRF_Soc_I_1"/>
      <sheetName val="soc_ins_list1"/>
      <sheetName val="PRF_Tax1"/>
      <sheetName val="PRF_Zakat1"/>
      <sheetName val="Pay_scales1"/>
      <sheetName val="Tax_rules1"/>
      <sheetName val="Kht_Presedential_Fee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ity Budget"/>
      <sheetName val="Training and Workshop Costs"/>
      <sheetName val="Activity Budgeting Tool"/>
    </sheetNames>
    <sheetDataSet>
      <sheetData sheetId="0"/>
      <sheetData sheetId="1" refreshError="1"/>
      <sheetData sheetId="2"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Reference numbers"/>
      <sheetName val="Taxes scale"/>
      <sheetName val="Salaries"/>
      <sheetName val="Payslips"/>
      <sheetName val="NOTES"/>
      <sheetName val="CPR"/>
      <sheetName val="INSS"/>
      <sheetName val="INSS_liste"/>
      <sheetName val="VentFevrier 2007"/>
      <sheetName val="Split decomp Jean marie,Ser (2)"/>
      <sheetName val="Reference_numbers"/>
      <sheetName val="Taxes_scale"/>
      <sheetName val="VentFevrier_2007"/>
      <sheetName val="Split_decomp_Jean_marie,Ser_(2)"/>
      <sheetName val="Reference_numbers1"/>
      <sheetName val="Taxes_scale1"/>
      <sheetName val="VentFevrier_20071"/>
      <sheetName val="Split_decomp_Jean_marie,Ser_(21"/>
      <sheetName val="Reference_numbers2"/>
      <sheetName val="Taxes_scale2"/>
      <sheetName val="VentFevrier_20072"/>
      <sheetName val="Split_decomp_Jean_marie,Ser_(22"/>
      <sheetName val="Reference_numbers3"/>
      <sheetName val="Taxes_scale3"/>
      <sheetName val="VentFevrier_20073"/>
      <sheetName val="Split_decomp_Jean_marie,Ser_(23"/>
      <sheetName val="Reference_numbers4"/>
      <sheetName val="Taxes_scale4"/>
      <sheetName val="VentFevrier_20074"/>
      <sheetName val="Split_decomp_Jean_marie,Ser_(24"/>
      <sheetName val="Reference_numbers5"/>
      <sheetName val="Taxes_scale5"/>
      <sheetName val="VentFevrier_20075"/>
      <sheetName val="Split_decomp_Jean_marie,Ser_(25"/>
      <sheetName val="Reference_numbers6"/>
      <sheetName val="Taxes_scale6"/>
      <sheetName val="VentFevrier_20076"/>
      <sheetName val="Split_decomp_Jean_marie,Ser_(26"/>
      <sheetName val="Info to update"/>
      <sheetName val="Budget Line Item"/>
      <sheetName val="Reference_numbers7"/>
      <sheetName val="Taxes_scale7"/>
      <sheetName val="VentFevrier_20077"/>
      <sheetName val="Split_decomp_Jean_marie,Ser_(27"/>
      <sheetName val="Info_to_update"/>
      <sheetName val="Budget_Line_Item"/>
      <sheetName val="FFS Cost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sheetData sheetId="42"/>
      <sheetData sheetId="43"/>
      <sheetData sheetId="44"/>
      <sheetData sheetId="45"/>
      <sheetData sheetId="46"/>
      <sheetData sheetId="4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20 cash in tarnsit "/>
      <sheetName val="20 CASH IN TRANSIT"/>
      <sheetName val="TB_Criteria"/>
      <sheetName val="20_cash_in_tarnsit_"/>
      <sheetName val="20_CASH_IN_TRANSIT"/>
      <sheetName val="TB_Criteria1"/>
      <sheetName val="20_cash_in_tarnsit_1"/>
      <sheetName val="20_CASH_IN_TRANSIT1"/>
    </sheetNames>
    <sheetDataSet>
      <sheetData sheetId="0"/>
      <sheetData sheetId="1"/>
      <sheetData sheetId="2" refreshError="1"/>
      <sheetData sheetId="3"/>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sultform"/>
      <sheetName val="Sheet1"/>
      <sheetName val="WGSS_ERRORS"/>
      <sheetName val="Abad_Camp"/>
    </sheetNames>
    <sheetDataSet>
      <sheetData sheetId="0"/>
      <sheetData sheetId="1"/>
      <sheetData sheetId="2"/>
      <sheetData sheetId="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Full"/>
      <sheetName val="Budget - Prog Ops"/>
      <sheetName val="NBI-Loki Ops"/>
      <sheetName val="Office Operations"/>
      <sheetName val="Prog Supplies"/>
      <sheetName val="Materials and Equipment"/>
      <sheetName val="Staff at Locations"/>
      <sheetName val="Facilities"/>
      <sheetName val="Salaries"/>
      <sheetName val="HQ Technical Support"/>
      <sheetName val="data summary"/>
      <sheetName val="IRC SUMMARY"/>
      <sheetName val="Budget_Full"/>
      <sheetName val="Budget_-_Prog_Ops"/>
      <sheetName val="NBI-Loki_Ops"/>
      <sheetName val="Office_Operations"/>
      <sheetName val="Prog_Supplies"/>
      <sheetName val="Materials_and_Equipment"/>
      <sheetName val="Staff_at_Locations"/>
      <sheetName val="HQ_Technical_Support"/>
      <sheetName val="IRC_SUMMARY"/>
      <sheetName val="CPR"/>
      <sheetName val="Paramètres"/>
      <sheetName val="Total Exp."/>
      <sheetName val="Definitions"/>
      <sheetName val="Sudan Detail (USD$)"/>
      <sheetName val="Personnel Costs"/>
      <sheetName val="Budget_Full1"/>
      <sheetName val="Budget_-_Prog_Ops1"/>
      <sheetName val="NBI-Loki_Ops1"/>
      <sheetName val="Office_Operations1"/>
      <sheetName val="Prog_Supplies1"/>
      <sheetName val="Materials_and_Equipment1"/>
      <sheetName val="Staff_at_Locations1"/>
      <sheetName val="HQ_Technical_Support1"/>
      <sheetName val="Do Not Touch"/>
      <sheetName val="INPUT"/>
      <sheetName val="Logframe"/>
      <sheetName val="IRC_SUMMARY1"/>
      <sheetName val="data_summary"/>
      <sheetName val="Lists"/>
      <sheetName val="PSB paid"/>
      <sheetName val="Detail-1"/>
      <sheetName val="OFDA Budget 41.xls"/>
      <sheetName val="OFDA Budget 41"/>
      <sheetName val="Control Sheet"/>
    </sheetNames>
    <sheetDataSet>
      <sheetData sheetId="0"/>
      <sheetData sheetId="1"/>
      <sheetData sheetId="2"/>
      <sheetData sheetId="3"/>
      <sheetData sheetId="4"/>
      <sheetData sheetId="5"/>
      <sheetData sheetId="6"/>
      <sheetData sheetId="7" refreshError="1"/>
      <sheetData sheetId="8"/>
      <sheetData sheetId="9"/>
      <sheetData sheetId="10" refreshError="1"/>
      <sheetData sheetId="11" refreshError="1"/>
      <sheetData sheetId="12" refreshError="1"/>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MC Summary"/>
      <sheetName val="Donor Summary"/>
      <sheetName val="Detail"/>
      <sheetName val="MSS"/>
      <sheetName val="HAT"/>
      <sheetName val="Travel Table"/>
      <sheetName val="Procurement Table"/>
      <sheetName val="benefit rates national"/>
      <sheetName val="expat master list"/>
      <sheetName val="expat mss"/>
      <sheetName val="Narrative"/>
      <sheetName val="Program Activity Tables"/>
      <sheetName val="Construction Table"/>
      <sheetName val="SF424"/>
      <sheetName val="SF424A"/>
      <sheetName val="Dimensions"/>
      <sheetName val="Speedkeys"/>
      <sheetName val="LIN Translation"/>
      <sheetName val="Dimension Attributes"/>
      <sheetName val="Budget JE"/>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E Awassa 1633 1004ET"/>
      <sheetName val="Bank Rec"/>
      <sheetName val="Mn Float Sidama 1016ET"/>
      <sheetName val="CC Mn Fl"/>
      <sheetName val="Fuel Coupon Sidama 1032ET"/>
      <sheetName val="CC Fuel Fl"/>
      <sheetName val="JV "/>
      <sheetName val="Cashcount Summary"/>
      <sheetName val="Inter Office Cash Trf Request"/>
      <sheetName val="Allocations"/>
      <sheetName val="TB Criteria"/>
      <sheetName val="CBE_Awassa_1633_1004ET"/>
      <sheetName val="CBE_Awassa_1633_1004ET1"/>
      <sheetName val="Bank_Rec"/>
      <sheetName val="Mn_Float_Sidama_1016ET"/>
      <sheetName val="CC_Mn_Fl"/>
      <sheetName val="Fuel_Coupon_Sidama_1032ET"/>
      <sheetName val="CC_Fuel_Fl"/>
      <sheetName val="JV_"/>
      <sheetName val="Cashcount_Summary"/>
      <sheetName val="Inter_Office_Cash_Trf_Request"/>
      <sheetName val="TB_Criteria"/>
      <sheetName val="CBE_Awassa_1633_1004ET2"/>
      <sheetName val="Bank_Rec1"/>
      <sheetName val="Mn_Float_Sidama_1016ET1"/>
      <sheetName val="CC_Mn_Fl1"/>
      <sheetName val="Fuel_Coupon_Sidama_1032ET1"/>
      <sheetName val="CC_Fuel_Fl1"/>
      <sheetName val="JV_1"/>
      <sheetName val="Cashcount_Summary1"/>
      <sheetName val="Inter_Office_Cash_Trf_Request1"/>
      <sheetName val="TB_Criteria1"/>
      <sheetName val="Guide notes"/>
      <sheetName val="CBE_Awassa_1633_1004ET3"/>
      <sheetName val="Bank_Rec2"/>
      <sheetName val="Mn_Float_Sidama_1016ET2"/>
      <sheetName val="CC_Mn_Fl2"/>
      <sheetName val="Fuel_Coupon_Sidama_1032ET2"/>
      <sheetName val="CC_Fuel_Fl2"/>
      <sheetName val="JV_2"/>
      <sheetName val="Cashcount_Summary2"/>
      <sheetName val="Inter_Office_Cash_Trf_Request2"/>
      <sheetName val="TB_Criteria2"/>
      <sheetName val="Guide_notes"/>
      <sheetName val="CBE_Awassa_1633_1004ET4"/>
      <sheetName val="CBE_Awassa_1633_1004ET5"/>
      <sheetName val="Bank_Rec3"/>
      <sheetName val="Mn_Float_Sidama_1016ET3"/>
      <sheetName val="CC_Mn_Fl3"/>
      <sheetName val="Fuel_Coupon_Sidama_1032ET3"/>
      <sheetName val="CC_Fuel_Fl3"/>
      <sheetName val="JV_3"/>
      <sheetName val="Cashcount_Summary3"/>
      <sheetName val="Inter_Office_Cash_Trf_Request3"/>
      <sheetName val="TB_Criteria3"/>
      <sheetName val="Guide_notes1"/>
      <sheetName val="Source of Data"/>
      <sheetName val="Sheet1"/>
      <sheetName val="Total Programme Budget"/>
      <sheetName val="JS Activities 2017-2021"/>
      <sheetName val="Staff Positions"/>
      <sheetName val="TB Criteria For EW-HRP "/>
      <sheetName val="Drop-down Options"/>
      <sheetName val="data summary"/>
      <sheetName val="Note"/>
      <sheetName val="Summary JV"/>
      <sheetName val="iv. ABB code"/>
      <sheetName val="TB Criteria (2)"/>
      <sheetName val="Framework Agreement Tracker"/>
      <sheetName val="Input Info"/>
      <sheetName val="Supplier List"/>
      <sheetName val="TB Criteria (3)"/>
      <sheetName val="FX Rates"/>
      <sheetName val="Bascket currency"/>
      <sheetName val="CBE_Awassa_1633_1004ET6"/>
      <sheetName val="Bank_Rec4"/>
      <sheetName val="Mn_Float_Sidama_1016ET4"/>
      <sheetName val="CC_Mn_Fl4"/>
      <sheetName val="Fuel_Coupon_Sidama_1032ET4"/>
      <sheetName val="CC_Fuel_Fl4"/>
      <sheetName val="JV_4"/>
      <sheetName val="Cashcount_Summary4"/>
      <sheetName val="Inter_Office_Cash_Trf_Request4"/>
      <sheetName val="TB_Criteria4"/>
      <sheetName val="Guide_notes2"/>
      <sheetName val="Source_of_Data"/>
      <sheetName val="CBE_Awassa_1633_1004ET7"/>
      <sheetName val="Bank_Rec5"/>
      <sheetName val="Mn_Float_Sidama_1016ET5"/>
      <sheetName val="CC_Mn_Fl5"/>
      <sheetName val="Fuel_Coupon_Sidama_1032ET5"/>
      <sheetName val="CC_Fuel_Fl5"/>
      <sheetName val="JV_5"/>
      <sheetName val="Cashcount_Summary5"/>
      <sheetName val="Inter_Office_Cash_Trf_Request5"/>
      <sheetName val="TB_Criteria5"/>
      <sheetName val="Guide_notes3"/>
      <sheetName val="Pro_forma2"/>
      <sheetName val="699"/>
      <sheetName val="700"/>
      <sheetName val="Source Data"/>
      <sheetName val="CBE_Awassa_1633_1004ET8"/>
      <sheetName val="Bank_Rec6"/>
      <sheetName val="Mn_Float_Sidama_1016ET6"/>
      <sheetName val="CC_Mn_Fl6"/>
      <sheetName val="Fuel_Coupon_Sidama_1032ET6"/>
      <sheetName val="CC_Fuel_Fl6"/>
      <sheetName val="JV_6"/>
      <sheetName val="Cashcount_Summary6"/>
      <sheetName val="Inter_Office_Cash_Trf_Request6"/>
      <sheetName val="TB_Criteria6"/>
      <sheetName val="Guide_notes4"/>
      <sheetName val="Source_of_Data1"/>
      <sheetName val="Total_Programme_Budget"/>
      <sheetName val="JS_Activities_2017-2021"/>
      <sheetName val="Staff_Positions"/>
      <sheetName val="TB_Criteria_For_EW-HRP_"/>
      <sheetName val="Drop-down_Options"/>
      <sheetName val="data_summary"/>
      <sheetName val="Summary_JV"/>
      <sheetName val="iv__ABB_code"/>
      <sheetName val="TB_Criteria_(2)"/>
      <sheetName val="Framework_Agreement_Tracker"/>
      <sheetName val="Input_Info"/>
      <sheetName val="Supplier_List"/>
      <sheetName val="TB_Criteria_(3)"/>
      <sheetName val="FX_Rates"/>
      <sheetName val="Bascket_currency"/>
      <sheetName val="Source_Data"/>
      <sheetName val="CBE_Awassa_1633_1004ET9"/>
      <sheetName val="Bank_Rec7"/>
      <sheetName val="Mn_Float_Sidama_1016ET7"/>
      <sheetName val="CC_Mn_Fl7"/>
      <sheetName val="Fuel_Coupon_Sidama_1032ET7"/>
      <sheetName val="CC_Fuel_Fl7"/>
      <sheetName val="JV_7"/>
      <sheetName val="Cashcount_Summary7"/>
      <sheetName val="Inter_Office_Cash_Trf_Request7"/>
      <sheetName val="TB_Criteria7"/>
      <sheetName val="Guide_notes5"/>
      <sheetName val="Source_of_Data2"/>
      <sheetName val="Total_Programme_Budget1"/>
      <sheetName val="JS_Activities_2017-20211"/>
      <sheetName val="Staff_Positions1"/>
      <sheetName val="TB_Criteria_For_EW-HRP_1"/>
      <sheetName val="Drop-down_Options1"/>
      <sheetName val="data_summary1"/>
      <sheetName val="Summary_JV1"/>
      <sheetName val="iv__ABB_code1"/>
      <sheetName val="TB_Criteria_(2)1"/>
      <sheetName val="Framework_Agreement_Tracker1"/>
      <sheetName val="Input_Info1"/>
      <sheetName val="Supplier_List1"/>
      <sheetName val="TB_Criteria_(3)1"/>
      <sheetName val="FX_Rates1"/>
      <sheetName val="Bascket_currency1"/>
      <sheetName val="Source_Dat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e-Line"/>
      <sheetName val="Heures Sups"/>
      <sheetName val="DEDUCTIONS TPT"/>
      <sheetName val="F.de Calc."/>
      <sheetName val="infos"/>
      <sheetName val="Fiches"/>
      <sheetName val="Récap."/>
      <sheetName val="Barêmes"/>
      <sheetName val="IPR SA"/>
      <sheetName val="INSS SA"/>
      <sheetName val="AVANCES + PROCURATIONS"/>
      <sheetName val="Module1"/>
      <sheetName val="Module2"/>
      <sheetName val="Heures_Sups"/>
      <sheetName val="Heures_Sups3"/>
      <sheetName val="DEDUCTIONS_TPT"/>
      <sheetName val="F_de_Calc_"/>
      <sheetName val="Récap_"/>
      <sheetName val="IPR_SA"/>
      <sheetName val="INSS_SA"/>
      <sheetName val="AVANCES_+_PROCURATIONS"/>
      <sheetName val="Heures_Sups1"/>
      <sheetName val="Heures_Sups2"/>
      <sheetName val="Heures_Sups7"/>
      <sheetName val="DEDUCTIONS_TPT4"/>
      <sheetName val="F_de_Calc_4"/>
      <sheetName val="Récap_4"/>
      <sheetName val="IPR_SA4"/>
      <sheetName val="INSS_SA4"/>
      <sheetName val="AVANCES_+_PROCURATIONS4"/>
      <sheetName val="Heures_Sups4"/>
      <sheetName val="DEDUCTIONS_TPT1"/>
      <sheetName val="F_de_Calc_1"/>
      <sheetName val="Récap_1"/>
      <sheetName val="IPR_SA1"/>
      <sheetName val="INSS_SA1"/>
      <sheetName val="AVANCES_+_PROCURATIONS1"/>
      <sheetName val="Heures_Sups5"/>
      <sheetName val="DEDUCTIONS_TPT2"/>
      <sheetName val="F_de_Calc_2"/>
      <sheetName val="Récap_2"/>
      <sheetName val="IPR_SA2"/>
      <sheetName val="INSS_SA2"/>
      <sheetName val="AVANCES_+_PROCURATIONS2"/>
      <sheetName val="Heures_Sups6"/>
      <sheetName val="DEDUCTIONS_TPT3"/>
      <sheetName val="F_de_Calc_3"/>
      <sheetName val="Récap_3"/>
      <sheetName val="IPR_SA3"/>
      <sheetName val="INSS_SA3"/>
      <sheetName val="AVANCES_+_PROCURATIONS3"/>
      <sheetName val="Heures_Sups8"/>
      <sheetName val="DEDUCTIONS_TPT5"/>
      <sheetName val="F_de_Calc_5"/>
      <sheetName val="Récap_5"/>
      <sheetName val="IPR_SA5"/>
      <sheetName val="INSS_SA5"/>
      <sheetName val="AVANCES_+_PROCURATIONS5"/>
      <sheetName val="Drop-down Options"/>
      <sheetName val="Données"/>
      <sheetName val="Data sheet"/>
      <sheetName val="Validation lists"/>
      <sheetName val="Juillet 08"/>
      <sheetName val="Data"/>
      <sheetName val="Parameters"/>
      <sheetName val="Pricing"/>
      <sheetName val="NG-F1B BFU"/>
      <sheetName val="Sheet1"/>
      <sheetName val="Data Validation Lists"/>
      <sheetName val="Data &amp; Guide"/>
      <sheetName val="Rates"/>
      <sheetName val="Heures_Sups9"/>
      <sheetName val="DEDUCTIONS_TPT6"/>
      <sheetName val="F_de_Calc_6"/>
      <sheetName val="Récap_6"/>
      <sheetName val="IPR_SA6"/>
      <sheetName val="INSS_SA6"/>
      <sheetName val="AVANCES_+_PROCURATIONS6"/>
      <sheetName val="Drop-down_Options"/>
      <sheetName val="Validation_lists"/>
      <sheetName val="Data_sheet"/>
      <sheetName val="Heures_Sups10"/>
      <sheetName val="DEDUCTIONS_TPT7"/>
      <sheetName val="F_de_Calc_7"/>
      <sheetName val="Récap_7"/>
      <sheetName val="IPR_SA7"/>
      <sheetName val="INSS_SA7"/>
      <sheetName val="AVANCES_+_PROCURATIONS7"/>
      <sheetName val="Drop-down_Options1"/>
      <sheetName val="Validation_lists1"/>
      <sheetName val="Data_sheet1"/>
      <sheetName val="Juillet_08"/>
      <sheetName val="Juillet_081"/>
      <sheetName val="Heures_Sups11"/>
      <sheetName val="DEDUCTIONS_TPT8"/>
      <sheetName val="F_de_Calc_8"/>
      <sheetName val="Récap_8"/>
      <sheetName val="IPR_SA8"/>
      <sheetName val="INSS_SA8"/>
      <sheetName val="AVANCES_+_PROCURATIONS8"/>
      <sheetName val="Drop-down_Options2"/>
      <sheetName val="Data_sheet2"/>
      <sheetName val="Juillet_082"/>
      <sheetName val="Validation_lists2"/>
      <sheetName val="Heures_Sups12"/>
      <sheetName val="DEDUCTIONS_TPT9"/>
      <sheetName val="F_de_Calc_9"/>
      <sheetName val="Récap_9"/>
      <sheetName val="IPR_SA9"/>
      <sheetName val="INSS_SA9"/>
      <sheetName val="AVANCES_+_PROCURATIONS9"/>
      <sheetName val="Drop-down_Options3"/>
      <sheetName val="Data_sheet3"/>
      <sheetName val="Juillet_083"/>
      <sheetName val="Validation_lists3"/>
      <sheetName val="MESSAGE"/>
      <sheetName val="GRAPH CACHE"/>
      <sheetName val="7.5 Detailed budget"/>
      <sheetName val="Recipients"/>
      <sheetName val="Cover - Start here"/>
      <sheetName val="Translations"/>
      <sheetName val="7.1 Financial gap"/>
      <sheetName val="Definitions"/>
      <sheetName val="Drops"/>
      <sheetName val="7.6 (d) Incremental"/>
      <sheetName val="Objectives"/>
      <sheetName val="Back end"/>
      <sheetName val="Titlelist"/>
      <sheetName val="Budget Summary Analyses"/>
      <sheetName val="Title and Deprtnment "/>
      <sheetName val="Summary "/>
      <sheetName val="Heures_Sups13"/>
      <sheetName val="DEDUCTIONS_TPT10"/>
      <sheetName val="F_de_Calc_10"/>
      <sheetName val="Récap_10"/>
      <sheetName val="IPR_SA10"/>
      <sheetName val="INSS_SA10"/>
      <sheetName val="AVANCES_+_PROCURATIONS10"/>
      <sheetName val="Drop-down_Options4"/>
      <sheetName val="Data_sheet4"/>
      <sheetName val="Juillet_084"/>
      <sheetName val="Validation_lists4"/>
      <sheetName val="NG-F1B_BFU"/>
      <sheetName val="Data_Validation_Lists"/>
      <sheetName val="Data_&amp;_Guide"/>
      <sheetName val="GRAPH_CACHE"/>
      <sheetName val="7_5_Detailed_budget"/>
      <sheetName val="Cover_-_Start_here"/>
      <sheetName val="7_1_Financial_gap"/>
      <sheetName val="7_6_(d)_Incremental"/>
      <sheetName val="Back_end"/>
      <sheetName val="Budget_Summary_Analyses"/>
      <sheetName val="Title_and_Deprtnment_"/>
      <sheetName val="Summary_"/>
      <sheetName val="SALARY SCALE"/>
      <sheetName val="drop down options"/>
      <sheetName val="Master Data"/>
      <sheetName val="Staff breakdown"/>
      <sheetName val="Extra"/>
      <sheetName val="Range Page"/>
      <sheetName val="Original"/>
      <sheetName val="Contracts"/>
      <sheetName val="drop_down_options"/>
      <sheetName val="SALARY_SCALE"/>
      <sheetName val="LIST"/>
      <sheetName val="Data_Validation_Lists1"/>
      <sheetName val="SALARY_SCALE1"/>
      <sheetName val="Data_&amp;_Guide1"/>
      <sheetName val="Budget_Summary_Analyses1"/>
      <sheetName val="Title_and_Deprtnment_1"/>
      <sheetName val="Summary_1"/>
      <sheetName val="drop_down_options1"/>
      <sheetName val="Post - Flatfile"/>
      <sheetName val="PlanBasic - XXX"/>
      <sheetName val="Salaries"/>
      <sheetName val="Heures_Sups14"/>
      <sheetName val="DEDUCTIONS_TPT11"/>
      <sheetName val="F_de_Calc_11"/>
      <sheetName val="Récap_11"/>
      <sheetName val="IPR_SA11"/>
      <sheetName val="INSS_SA11"/>
      <sheetName val="AVANCES_+_PROCURATIONS11"/>
      <sheetName val="Drop-down_Options5"/>
      <sheetName val="Data_sheet5"/>
      <sheetName val="Juillet_085"/>
      <sheetName val="Validation_lists5"/>
      <sheetName val="Data_Validation_Lists2"/>
      <sheetName val="Data_&amp;_Guide2"/>
      <sheetName val="Budget_Summary_Analyses2"/>
      <sheetName val="Title_and_Deprtnment_2"/>
      <sheetName val="Summary_2"/>
      <sheetName val="NG-F1B_BFU1"/>
      <sheetName val="7_5_Detailed_budget1"/>
      <sheetName val="Cover_-_Start_here1"/>
      <sheetName val="7_1_Financial_gap1"/>
      <sheetName val="7_6_(d)_Incremental1"/>
      <sheetName val="Back_end1"/>
      <sheetName val="GRAPH_CACHE1"/>
      <sheetName val="drop_down_options2"/>
      <sheetName val="Post_-_Flatfile"/>
      <sheetName val="PlanBasic_-_XXX"/>
      <sheetName val="Data_Validation_Lists3"/>
      <sheetName val="drop_down_options3"/>
      <sheetName val="NG-F1B_BFU2"/>
      <sheetName val="SALARY_SCALE2"/>
      <sheetName val="Heures_Sups15"/>
      <sheetName val="DEDUCTIONS_TPT12"/>
      <sheetName val="F_de_Calc_12"/>
      <sheetName val="Récap_12"/>
      <sheetName val="IPR_SA12"/>
      <sheetName val="INSS_SA12"/>
      <sheetName val="AVANCES_+_PROCURATIONS12"/>
      <sheetName val="Drop-down_Options6"/>
      <sheetName val="Data_Validation_Lists4"/>
      <sheetName val="drop_down_options4"/>
      <sheetName val="Validation_lists6"/>
      <sheetName val="Data_sheet6"/>
      <sheetName val="NG-F1B_BFU3"/>
      <sheetName val="Data_&amp;_Guide3"/>
      <sheetName val="SALARY_SCALE3"/>
      <sheetName val="Budget_Summary_Analyses3"/>
      <sheetName val="Heures_Sups20"/>
      <sheetName val="DEDUCTIONS_TPT17"/>
      <sheetName val="F_de_Calc_17"/>
      <sheetName val="Récap_17"/>
      <sheetName val="IPR_SA17"/>
      <sheetName val="INSS_SA17"/>
      <sheetName val="AVANCES_+_PROCURATIONS17"/>
      <sheetName val="Drop-down_Options11"/>
      <sheetName val="Data_Validation_Lists9"/>
      <sheetName val="drop_down_options9"/>
      <sheetName val="Validation_lists11"/>
      <sheetName val="Data_sheet11"/>
      <sheetName val="Juillet_089"/>
      <sheetName val="NG-F1B_BFU8"/>
      <sheetName val="Data_&amp;_Guide8"/>
      <sheetName val="SALARY_SCALE8"/>
      <sheetName val="Budget_Summary_Analyses8"/>
      <sheetName val="Heures_Sups16"/>
      <sheetName val="DEDUCTIONS_TPT13"/>
      <sheetName val="F_de_Calc_13"/>
      <sheetName val="Récap_13"/>
      <sheetName val="IPR_SA13"/>
      <sheetName val="INSS_SA13"/>
      <sheetName val="AVANCES_+_PROCURATIONS13"/>
      <sheetName val="Drop-down_Options7"/>
      <sheetName val="Data_Validation_Lists5"/>
      <sheetName val="drop_down_options5"/>
      <sheetName val="Validation_lists7"/>
      <sheetName val="Data_sheet7"/>
      <sheetName val="NG-F1B_BFU4"/>
      <sheetName val="Data_&amp;_Guide4"/>
      <sheetName val="SALARY_SCALE4"/>
      <sheetName val="Budget_Summary_Analyses4"/>
      <sheetName val="Heures_Sups17"/>
      <sheetName val="DEDUCTIONS_TPT14"/>
      <sheetName val="F_de_Calc_14"/>
      <sheetName val="Récap_14"/>
      <sheetName val="IPR_SA14"/>
      <sheetName val="INSS_SA14"/>
      <sheetName val="AVANCES_+_PROCURATIONS14"/>
      <sheetName val="Drop-down_Options8"/>
      <sheetName val="Data_Validation_Lists6"/>
      <sheetName val="drop_down_options6"/>
      <sheetName val="Validation_lists8"/>
      <sheetName val="Data_sheet8"/>
      <sheetName val="Juillet_086"/>
      <sheetName val="NG-F1B_BFU5"/>
      <sheetName val="Data_&amp;_Guide5"/>
      <sheetName val="SALARY_SCALE5"/>
      <sheetName val="Budget_Summary_Analyses5"/>
      <sheetName val="Heures_Sups18"/>
      <sheetName val="DEDUCTIONS_TPT15"/>
      <sheetName val="F_de_Calc_15"/>
      <sheetName val="Récap_15"/>
      <sheetName val="IPR_SA15"/>
      <sheetName val="INSS_SA15"/>
      <sheetName val="AVANCES_+_PROCURATIONS15"/>
      <sheetName val="Drop-down_Options9"/>
      <sheetName val="Data_Validation_Lists7"/>
      <sheetName val="drop_down_options7"/>
      <sheetName val="Validation_lists9"/>
      <sheetName val="Data_sheet9"/>
      <sheetName val="Juillet_087"/>
      <sheetName val="NG-F1B_BFU6"/>
      <sheetName val="Data_&amp;_Guide6"/>
      <sheetName val="SALARY_SCALE6"/>
      <sheetName val="Budget_Summary_Analyses6"/>
      <sheetName val="Heures_Sups19"/>
      <sheetName val="DEDUCTIONS_TPT16"/>
      <sheetName val="F_de_Calc_16"/>
      <sheetName val="Récap_16"/>
      <sheetName val="IPR_SA16"/>
      <sheetName val="INSS_SA16"/>
      <sheetName val="AVANCES_+_PROCURATIONS16"/>
      <sheetName val="Drop-down_Options10"/>
      <sheetName val="Data_Validation_Lists8"/>
      <sheetName val="drop_down_options8"/>
      <sheetName val="Validation_lists10"/>
      <sheetName val="Data_sheet10"/>
      <sheetName val="Juillet_088"/>
      <sheetName val="NG-F1B_BFU7"/>
      <sheetName val="Data_&amp;_Guide7"/>
      <sheetName val="SALARY_SCALE7"/>
      <sheetName val="Budget_Summary_Analyses7"/>
      <sheetName val="Heures_Sups21"/>
      <sheetName val="DEDUCTIONS_TPT18"/>
      <sheetName val="F_de_Calc_18"/>
      <sheetName val="Récap_18"/>
      <sheetName val="IPR_SA18"/>
      <sheetName val="INSS_SA18"/>
      <sheetName val="AVANCES_+_PROCURATIONS18"/>
      <sheetName val="Drop-down_Options12"/>
      <sheetName val="Data_Validation_Lists10"/>
      <sheetName val="drop_down_options10"/>
      <sheetName val="Validation_lists12"/>
      <sheetName val="Data_sheet12"/>
      <sheetName val="Juillet_0810"/>
      <sheetName val="NG-F1B_BFU9"/>
      <sheetName val="Data_&amp;_Guide9"/>
      <sheetName val="SALARY_SCALE9"/>
      <sheetName val="Budget_Summary_Analyses9"/>
      <sheetName val="Heures_Sups22"/>
      <sheetName val="DEDUCTIONS_TPT19"/>
      <sheetName val="F_de_Calc_19"/>
      <sheetName val="Récap_19"/>
      <sheetName val="IPR_SA19"/>
      <sheetName val="INSS_SA19"/>
      <sheetName val="AVANCES_+_PROCURATIONS19"/>
      <sheetName val="Drop-down_Options13"/>
      <sheetName val="Data_Validation_Lists11"/>
      <sheetName val="drop_down_options11"/>
      <sheetName val="Validation_lists13"/>
      <sheetName val="Data_sheet13"/>
      <sheetName val="Juillet_0811"/>
      <sheetName val="NG-F1B_BFU10"/>
      <sheetName val="Data_&amp;_Guide10"/>
      <sheetName val="SALARY_SCALE10"/>
      <sheetName val="Budget_Summary_Analyses10"/>
      <sheetName val="ACTIVITE TULEAR"/>
      <sheetName val="TB Criteria"/>
      <sheetName val="Most. Suma Khatun"/>
      <sheetName val="backoffice"/>
      <sheetName val="Budget Teknaf SOL"/>
      <sheetName val="Summary"/>
      <sheetName val="Month parameters"/>
      <sheetName val="Master_Data"/>
      <sheetName val="Staff_breakdown"/>
      <sheetName val="ACTIVITE_TULEAR"/>
      <sheetName val="GRAPH_CACHE2"/>
      <sheetName val="Master_Data1"/>
      <sheetName val="Staff_breakdown1"/>
      <sheetName val="ACTIVITE_TULEAR1"/>
      <sheetName val="Graphs"/>
      <sheetName val="Heures_Sups23"/>
      <sheetName val="DEDUCTIONS_TPT20"/>
      <sheetName val="F_de_Calc_20"/>
      <sheetName val="Récap_20"/>
      <sheetName val="IPR_SA20"/>
      <sheetName val="INSS_SA20"/>
      <sheetName val="AVANCES_+_PROCURATIONS20"/>
      <sheetName val="Drop-down_Options14"/>
      <sheetName val="Data_sheet14"/>
      <sheetName val="Juillet_0812"/>
      <sheetName val="Validation_lists14"/>
      <sheetName val="Data_Validation_Lists12"/>
      <sheetName val="Data_&amp;_Guide11"/>
      <sheetName val="Budget_Summary_Analyses11"/>
      <sheetName val="Title_and_Deprtnment_3"/>
      <sheetName val="Summary_3"/>
      <sheetName val="NG-F1B_BFU11"/>
      <sheetName val="7_5_Detailed_budget2"/>
      <sheetName val="Cover_-_Start_here2"/>
      <sheetName val="7_1_Financial_gap2"/>
      <sheetName val="7_6_(d)_Incremental2"/>
      <sheetName val="Back_end2"/>
      <sheetName val="drop_down_options12"/>
      <sheetName val="SALARY_SCALE11"/>
      <sheetName val="Post_-_Flatfile1"/>
      <sheetName val="PlanBasic_-_XXX1"/>
      <sheetName val="BDD SALAIRES SAMPWE 2007 01"/>
      <sheetName val="prix de revient"/>
    </sheetNames>
    <sheetDataSet>
      <sheetData sheetId="0"/>
      <sheetData sheetId="1" refreshError="1"/>
      <sheetData sheetId="2" refreshError="1"/>
      <sheetData sheetId="3" refreshError="1"/>
      <sheetData sheetId="4"/>
      <sheetData sheetId="5"/>
      <sheetData sheetId="6"/>
      <sheetData sheetId="7"/>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refreshError="1"/>
      <sheetData sheetId="165"/>
      <sheetData sheetId="166"/>
      <sheetData sheetId="167"/>
      <sheetData sheetId="168"/>
      <sheetData sheetId="169"/>
      <sheetData sheetId="170"/>
      <sheetData sheetId="171"/>
      <sheetData sheetId="172" refreshError="1"/>
      <sheetData sheetId="173" refreshError="1"/>
      <sheetData sheetId="174" refreshError="1"/>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refreshError="1"/>
      <sheetData sheetId="340" refreshError="1"/>
      <sheetData sheetId="341" refreshError="1"/>
      <sheetData sheetId="342" refreshError="1"/>
      <sheetData sheetId="343" refreshError="1"/>
      <sheetData sheetId="344" refreshError="1"/>
      <sheetData sheetId="345" refreshError="1"/>
      <sheetData sheetId="346"/>
      <sheetData sheetId="347"/>
      <sheetData sheetId="348"/>
      <sheetData sheetId="349"/>
      <sheetData sheetId="350"/>
      <sheetData sheetId="351"/>
      <sheetData sheetId="352"/>
      <sheetData sheetId="353" refreshError="1"/>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refreshError="1"/>
      <sheetData sheetId="381"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01 SDG BANK"/>
      <sheetName val="BANK REC 01"/>
      <sheetName val="GUIDANCE"/>
      <sheetName val="TB_Criteria"/>
      <sheetName val="01_SDG_BANK"/>
      <sheetName val="BANK_REC_01"/>
      <sheetName val="TB_Criteria1"/>
      <sheetName val="01_SDG_BANK1"/>
      <sheetName val="BANK_REC_01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yroll"/>
      <sheetName val="Summary"/>
      <sheetName val="Payroll JE"/>
      <sheetName val="Payroll JE Check"/>
      <sheetName val="EPAR JE"/>
      <sheetName val="EPAR JE Check 1"/>
      <sheetName val="EPAR JE check 2"/>
      <sheetName val="Net Pay Import"/>
    </sheetNames>
    <sheetDataSet>
      <sheetData sheetId="0"/>
      <sheetData sheetId="1" refreshError="1"/>
      <sheetData sheetId="2" refreshError="1"/>
      <sheetData sheetId="3" refreshError="1"/>
      <sheetData sheetId="4"/>
      <sheetData sheetId="5" refreshError="1"/>
      <sheetData sheetId="6" refreshError="1"/>
      <sheetData sheetId="7"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01 Addis NT Bank"/>
      <sheetName val="B01 Bank Rec"/>
      <sheetName val="02 Addis Bole Bank "/>
      <sheetName val="B02 Bank Rec "/>
      <sheetName val="21 United Bank Addis"/>
      <sheetName val="B21 Bank Rec"/>
      <sheetName val="49 CBE CRS Addis"/>
      <sheetName val="B49 Bank Rec"/>
      <sheetName val="51 Awash Addis"/>
      <sheetName val="B51 Bank Rec "/>
      <sheetName val="Block Acct"/>
      <sheetName val="B07Bank Rec"/>
      <sheetName val="02 Addis Bole Bank (2)"/>
      <sheetName val="B02 Bank Rec (2)"/>
      <sheetName val="TB_Criteria"/>
      <sheetName val="01_Addis_NT_Bank"/>
      <sheetName val="B01_Bank_Rec"/>
      <sheetName val="02_Addis_Bole_Bank_"/>
      <sheetName val="B02_Bank_Rec_"/>
      <sheetName val="21_United_Bank_Addis"/>
      <sheetName val="B21_Bank_Rec"/>
      <sheetName val="49_CBE_CRS_Addis"/>
      <sheetName val="B49_Bank_Rec"/>
      <sheetName val="51_Awash_Addis"/>
      <sheetName val="B51_Bank_Rec_"/>
      <sheetName val="Block_Acct"/>
      <sheetName val="B07Bank_Rec"/>
      <sheetName val="02_Addis_Bole_Bank_(2)"/>
      <sheetName val="B02_Bank_Rec_(2)"/>
      <sheetName val="TB_Criteria1"/>
      <sheetName val="01_Addis_NT_Bank1"/>
      <sheetName val="B01_Bank_Rec1"/>
      <sheetName val="02_Addis_Bole_Bank_1"/>
      <sheetName val="B02_Bank_Rec_1"/>
      <sheetName val="21_United_Bank_Addis1"/>
      <sheetName val="B21_Bank_Rec1"/>
      <sheetName val="49_CBE_CRS_Addis1"/>
      <sheetName val="B49_Bank_Rec1"/>
      <sheetName val="51_Awash_Addis1"/>
      <sheetName val="B51_Bank_Rec_1"/>
      <sheetName val="Block_Acct1"/>
      <sheetName val="B07Bank_Rec1"/>
      <sheetName val="02_Addis_Bole_Bank_(2)1"/>
      <sheetName val="B02_Bank_Rec_(2)1"/>
      <sheetName val="TB_Criteria2"/>
      <sheetName val="01_Addis_NT_Bank2"/>
      <sheetName val="B01_Bank_Rec2"/>
      <sheetName val="02_Addis_Bole_Bank_2"/>
      <sheetName val="B02_Bank_Rec_2"/>
      <sheetName val="21_United_Bank_Addis2"/>
      <sheetName val="B21_Bank_Rec2"/>
      <sheetName val="49_CBE_CRS_Addis2"/>
      <sheetName val="B49_Bank_Rec2"/>
      <sheetName val="51_Awash_Addis2"/>
      <sheetName val="B51_Bank_Rec_2"/>
      <sheetName val="Block_Acct2"/>
      <sheetName val="B07Bank_Rec2"/>
      <sheetName val="02_Addis_Bole_Bank_(2)2"/>
      <sheetName val="B02_Bank_Rec_(2)2"/>
      <sheetName val="Reference numbers"/>
      <sheetName val="P1"/>
      <sheetName val="TB_Criteria3"/>
      <sheetName val="01_Addis_NT_Bank3"/>
      <sheetName val="B01_Bank_Rec3"/>
      <sheetName val="02_Addis_Bole_Bank_3"/>
      <sheetName val="B02_Bank_Rec_3"/>
      <sheetName val="21_United_Bank_Addis3"/>
      <sheetName val="B21_Bank_Rec3"/>
      <sheetName val="49_CBE_CRS_Addis3"/>
      <sheetName val="B49_Bank_Rec3"/>
      <sheetName val="51_Awash_Addis3"/>
      <sheetName val="B51_Bank_Rec_3"/>
      <sheetName val="Block_Acct3"/>
      <sheetName val="B07Bank_Rec3"/>
      <sheetName val="02_Addis_Bole_Bank_(2)3"/>
      <sheetName val="B02_Bank_Rec_(2)3"/>
      <sheetName val="Reference_numbers"/>
      <sheetName val="Malaria"/>
      <sheetName val="TB_Criteria4"/>
      <sheetName val="01_Addis_NT_Bank4"/>
      <sheetName val="B01_Bank_Rec4"/>
      <sheetName val="02_Addis_Bole_Bank_4"/>
      <sheetName val="B02_Bank_Rec_4"/>
      <sheetName val="21_United_Bank_Addis4"/>
      <sheetName val="B21_Bank_Rec4"/>
      <sheetName val="49_CBE_CRS_Addis4"/>
      <sheetName val="B49_Bank_Rec4"/>
      <sheetName val="51_Awash_Addis4"/>
      <sheetName val="B51_Bank_Rec_4"/>
      <sheetName val="Block_Acct4"/>
      <sheetName val="B07Bank_Rec4"/>
      <sheetName val="02_Addis_Bole_Bank_(2)4"/>
      <sheetName val="B02_Bank_Rec_(2)4"/>
      <sheetName val="Reference_numbers1"/>
      <sheetName val="Data"/>
      <sheetName val="Definitions"/>
      <sheetName val="Grants in Pipeli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USD Nat Bank"/>
      <sheetName val="01 USD Nat Bank Rec"/>
      <sheetName val="14 Euro Nat Bank"/>
      <sheetName val="14 EUR Nat Bank rec"/>
      <sheetName val="TB Criteria"/>
      <sheetName val="01_USD_Nat_Bank"/>
      <sheetName val="01_USD_Nat_Bank_Rec"/>
      <sheetName val="14_Euro_Nat_Bank"/>
      <sheetName val="14_EUR_Nat_Bank_rec"/>
      <sheetName val="TB_Criteria"/>
      <sheetName val="01_USD_Nat_Bank1"/>
      <sheetName val="01_USD_Nat_Bank_Rec1"/>
      <sheetName val="14_Euro_Nat_Bank1"/>
      <sheetName val="14_EUR_Nat_Bank_rec1"/>
      <sheetName val="TB_Criteri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44"/>
      <sheetName val="Cash Count C44"/>
      <sheetName val="C47"/>
      <sheetName val="Cash Count C47 310108"/>
      <sheetName val="TB_Criteria"/>
      <sheetName val="Cash_Count_C44"/>
      <sheetName val="Cash_Count_C47_310108"/>
      <sheetName val="TB_Criteria1"/>
      <sheetName val="Cash_Count_C441"/>
      <sheetName val="Cash_Count_C47_3101081"/>
    </sheetNames>
    <sheetDataSet>
      <sheetData sheetId="0"/>
      <sheetData sheetId="1"/>
      <sheetData sheetId="2" refreshError="1"/>
      <sheetData sheetId="3"/>
      <sheetData sheetId="4" refreshError="1"/>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PMS 272 (2)"/>
      <sheetName val="USA"/>
      <sheetName val="Central Grants"/>
      <sheetName val="Afghanistan"/>
      <sheetName val="Angola"/>
      <sheetName val="Bangladesh"/>
      <sheetName val="Bolivia"/>
      <sheetName val="Bosnia"/>
      <sheetName val="Burundi"/>
      <sheetName val="Cameroon"/>
      <sheetName val="CIS"/>
      <sheetName val="Croatia"/>
      <sheetName val="Dominicana"/>
      <sheetName val="Ecuador"/>
      <sheetName val="El Salvador"/>
      <sheetName val="Eritea"/>
      <sheetName val="Ethiopia"/>
      <sheetName val="Ghana"/>
      <sheetName val="Guatemala"/>
      <sheetName val="Haiti"/>
      <sheetName val="Honduras"/>
      <sheetName val="India"/>
      <sheetName val="Indonesia"/>
      <sheetName val="Kenya"/>
      <sheetName val="Kosovo"/>
      <sheetName val="Laos"/>
      <sheetName val="Macedonia"/>
      <sheetName val="Madagascar"/>
      <sheetName val="Malawi"/>
      <sheetName val="Mali"/>
      <sheetName val="Mozambique"/>
      <sheetName val="N.Korea"/>
      <sheetName val="Nepal"/>
      <sheetName val="Nicaragua"/>
      <sheetName val="Niger"/>
      <sheetName val="Peru"/>
      <sheetName val="Philippines"/>
      <sheetName val="Rwanda"/>
      <sheetName val="Sierra Leone"/>
      <sheetName val="Somalia"/>
      <sheetName val="Sudan"/>
      <sheetName val="CIS (2)"/>
      <sheetName val="Tanzania"/>
      <sheetName val="Togo"/>
      <sheetName val="Uganda"/>
      <sheetName val="W.Bank-Gaza"/>
      <sheetName val="Yugoslavia"/>
      <sheetName val="Zambia"/>
      <sheetName val="Zimbabwe"/>
      <sheetName val="Cambodia"/>
      <sheetName val="GR-11LINK"/>
      <sheetName val="East Timor"/>
      <sheetName val="Sheet2"/>
      <sheetName val="recon pms to 272wp"/>
      <sheetName val="form-2"/>
      <sheetName val="FORM"/>
      <sheetName val="Original"/>
      <sheetName val="Dropdown"/>
      <sheetName val="GEC Cost Categories"/>
      <sheetName val="PMS_272_(2)1"/>
      <sheetName val="Central_Grants1"/>
      <sheetName val="El_Salvador1"/>
      <sheetName val="N_Korea1"/>
      <sheetName val="Sierra_Leone1"/>
      <sheetName val="CIS_(2)1"/>
      <sheetName val="W_Bank-Gaza1"/>
      <sheetName val="East_Timor1"/>
      <sheetName val="recon_pms_to_272wp1"/>
      <sheetName val="PMS_272_(2)"/>
      <sheetName val="Central_Grants"/>
      <sheetName val="El_Salvador"/>
      <sheetName val="N_Korea"/>
      <sheetName val="Sierra_Leone"/>
      <sheetName val="CIS_(2)"/>
      <sheetName val="W_Bank-Gaza"/>
      <sheetName val="East_Timor"/>
      <sheetName val="recon_pms_to_272wp"/>
      <sheetName val="PMS_272_(2)2"/>
      <sheetName val="Central_Grants2"/>
      <sheetName val="El_Salvador2"/>
      <sheetName val="N_Korea2"/>
      <sheetName val="Sierra_Leone2"/>
      <sheetName val="CIS_(2)2"/>
      <sheetName val="W_Bank-Gaza2"/>
      <sheetName val="East_Timor2"/>
      <sheetName val="recon_pms_to_272wp2"/>
      <sheetName val="SCW + IW Quarters List"/>
      <sheetName val="Extra"/>
      <sheetName val="MSS"/>
      <sheetName val="NWS"/>
      <sheetName val="HAT"/>
      <sheetName val="ISHA"/>
      <sheetName val="PS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sheetData sheetId="61"/>
      <sheetData sheetId="62"/>
      <sheetData sheetId="63"/>
      <sheetData sheetId="64"/>
      <sheetData sheetId="65"/>
      <sheetData sheetId="66"/>
      <sheetData sheetId="67"/>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C27"/>
      <sheetName val=" C27Cash count 0509 "/>
      <sheetName val="C27 Count 1209"/>
      <sheetName val="C27 Count 1909"/>
      <sheetName val="C27 Count 2809"/>
      <sheetName val="C27 Month End Cash count"/>
      <sheetName val=" C28 count 0509"/>
      <sheetName val="Count C28 1209"/>
      <sheetName val="Count C28 1909"/>
      <sheetName val="Count C28 2809 "/>
      <sheetName val="C28"/>
      <sheetName val="C28 month end cash count"/>
      <sheetName val="TB_Criteria"/>
      <sheetName val="_C27Cash_count_0509_"/>
      <sheetName val="C27_Count_1209"/>
      <sheetName val="C27_Count_1909"/>
      <sheetName val="C27_Count_2809"/>
      <sheetName val="C27_Month_End_Cash_count"/>
      <sheetName val="_C28_count_0509"/>
      <sheetName val="Count_C28_1209"/>
      <sheetName val="Count_C28_1909"/>
      <sheetName val="Count_C28_2809_"/>
      <sheetName val="C28_month_end_cash_count"/>
      <sheetName val="TB_Criteria1"/>
      <sheetName val="_C27Cash_count_0509_1"/>
      <sheetName val="C27_Count_12091"/>
      <sheetName val="C27_Count_19091"/>
      <sheetName val="C27_Count_28091"/>
      <sheetName val="C27_Month_End_Cash_count1"/>
      <sheetName val="_C28_count_05091"/>
      <sheetName val="Count_C28_12091"/>
      <sheetName val="Count_C28_19091"/>
      <sheetName val="Count_C28_2809_1"/>
      <sheetName val="C28_month_end_cash_coun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THIS - Payroll procedure"/>
      <sheetName val="Tax rules"/>
      <sheetName val="HR list"/>
      <sheetName val="checklist"/>
      <sheetName val="Staff list"/>
      <sheetName val="X-staff list"/>
      <sheetName val="Pay scales"/>
      <sheetName val="Payroll"/>
      <sheetName val="KHT Payments"/>
      <sheetName val="Sheet1"/>
      <sheetName val="Payment sheet "/>
      <sheetName val="insuran"/>
      <sheetName val="READ_THIS_-_Payroll_procedure"/>
      <sheetName val="Tax_rules"/>
      <sheetName val="HR_list"/>
      <sheetName val="Staff_list"/>
      <sheetName val="X-staff_list"/>
      <sheetName val="Pay_scales"/>
      <sheetName val="KHT_Payments"/>
      <sheetName val="Payment_sheet_"/>
      <sheetName val="READ_THIS_-_Payroll_procedure1"/>
      <sheetName val="Tax_rules1"/>
      <sheetName val="HR_list1"/>
      <sheetName val="Staff_list1"/>
      <sheetName val="X-staff_list1"/>
      <sheetName val="Pay_scales1"/>
      <sheetName val="KHT_Payments1"/>
      <sheetName val="Payment_sheet_1"/>
      <sheetName val="READ_THIS_-_Payroll_procedure2"/>
      <sheetName val="Tax_rules2"/>
      <sheetName val="HR_list2"/>
      <sheetName val="Staff_list2"/>
      <sheetName val="X-staff_list2"/>
      <sheetName val="Pay_scales2"/>
      <sheetName val="KHT_Payments2"/>
      <sheetName val="Payment_sheet_2"/>
      <sheetName val="TB Criteria"/>
      <sheetName val="Depreciation Methods"/>
      <sheetName val="READ_THIS_-_Payroll_procedure3"/>
      <sheetName val="Tax_rules3"/>
      <sheetName val="HR_list3"/>
      <sheetName val="Staff_list3"/>
      <sheetName val="X-staff_list3"/>
      <sheetName val="Pay_scales3"/>
      <sheetName val="KHT_Payments3"/>
      <sheetName val="Payment_sheet_3"/>
      <sheetName val="Summary"/>
      <sheetName val="TB_Criteria"/>
      <sheetName val="Depreciation_Methods"/>
      <sheetName val="Depreciation_Methods1"/>
      <sheetName val="READ_THIS_-_Payroll_procedure4"/>
      <sheetName val="Tax_rules4"/>
      <sheetName val="HR_list4"/>
      <sheetName val="Staff_list4"/>
      <sheetName val="X-staff_list4"/>
      <sheetName val="Pay_scales4"/>
      <sheetName val="KHT_Payments4"/>
      <sheetName val="Payment_sheet_4"/>
      <sheetName val="TB_Criteria1"/>
      <sheetName val="Depreciation_Methods2"/>
      <sheetName val="READ_THIS_-_Payroll_procedure5"/>
      <sheetName val="Tax_rules5"/>
      <sheetName val="HR_list5"/>
      <sheetName val="Staff_list5"/>
      <sheetName val="X-staff_list5"/>
      <sheetName val="Pay_scales5"/>
      <sheetName val="KHT_Payments5"/>
      <sheetName val="Payment_sheet_5"/>
      <sheetName val="TB_Criteria2"/>
      <sheetName val="Depreciation_Methods3"/>
      <sheetName val="READ_THIS_-_Payroll_procedure6"/>
      <sheetName val="Tax_rules6"/>
      <sheetName val="HR_list6"/>
      <sheetName val="Staff_list6"/>
      <sheetName val="X-staff_list6"/>
      <sheetName val="Pay_scales6"/>
      <sheetName val="KHT_Payments6"/>
      <sheetName val="Payment_sheet_6"/>
      <sheetName val="TB_Criteria3"/>
      <sheetName val="Depreciation_Methods4"/>
      <sheetName val="READ_THIS_-_Payroll_procedure7"/>
      <sheetName val="Tax_rules7"/>
      <sheetName val="HR_list7"/>
      <sheetName val="Staff_list7"/>
      <sheetName val="X-staff_list7"/>
      <sheetName val="Pay_scales7"/>
      <sheetName val="KHT_Payments7"/>
      <sheetName val="Payment_sheet_7"/>
      <sheetName val="TB_Criteria4"/>
      <sheetName val="Depreciation_Methods5"/>
      <sheetName val="READ_THIS_-_Payroll_procedure8"/>
      <sheetName val="Tax_rules8"/>
      <sheetName val="HR_list8"/>
      <sheetName val="Staff_list8"/>
      <sheetName val="X-staff_list8"/>
      <sheetName val="Pay_scales8"/>
      <sheetName val="KHT_Payments8"/>
      <sheetName val="Payment_sheet_8"/>
      <sheetName val="TB_Criteria5"/>
      <sheetName val="Depreciation_Methods6"/>
      <sheetName val="READ_THIS_-_Payroll_procedure13"/>
      <sheetName val="Tax_rules13"/>
      <sheetName val="HR_list13"/>
      <sheetName val="Staff_list13"/>
      <sheetName val="X-staff_list13"/>
      <sheetName val="Pay_scales13"/>
      <sheetName val="KHT_Payments13"/>
      <sheetName val="Payment_sheet_13"/>
      <sheetName val="TB_Criteria10"/>
      <sheetName val="Depreciation_Methods11"/>
      <sheetName val="READ_THIS_-_Payroll_procedure9"/>
      <sheetName val="Tax_rules9"/>
      <sheetName val="HR_list9"/>
      <sheetName val="Staff_list9"/>
      <sheetName val="X-staff_list9"/>
      <sheetName val="Pay_scales9"/>
      <sheetName val="KHT_Payments9"/>
      <sheetName val="Payment_sheet_9"/>
      <sheetName val="TB_Criteria6"/>
      <sheetName val="Depreciation_Methods7"/>
      <sheetName val="READ_THIS_-_Payroll_procedure10"/>
      <sheetName val="Tax_rules10"/>
      <sheetName val="HR_list10"/>
      <sheetName val="Staff_list10"/>
      <sheetName val="X-staff_list10"/>
      <sheetName val="Pay_scales10"/>
      <sheetName val="KHT_Payments10"/>
      <sheetName val="Payment_sheet_10"/>
      <sheetName val="TB_Criteria7"/>
      <sheetName val="Depreciation_Methods8"/>
      <sheetName val="READ_THIS_-_Payroll_procedure11"/>
      <sheetName val="Tax_rules11"/>
      <sheetName val="HR_list11"/>
      <sheetName val="Staff_list11"/>
      <sheetName val="X-staff_list11"/>
      <sheetName val="Pay_scales11"/>
      <sheetName val="KHT_Payments11"/>
      <sheetName val="Payment_sheet_11"/>
      <sheetName val="TB_Criteria8"/>
      <sheetName val="Depreciation_Methods9"/>
      <sheetName val="READ_THIS_-_Payroll_procedure12"/>
      <sheetName val="Tax_rules12"/>
      <sheetName val="HR_list12"/>
      <sheetName val="Staff_list12"/>
      <sheetName val="X-staff_list12"/>
      <sheetName val="Pay_scales12"/>
      <sheetName val="KHT_Payments12"/>
      <sheetName val="Payment_sheet_12"/>
      <sheetName val="TB_Criteria9"/>
      <sheetName val="Depreciation_Methods10"/>
      <sheetName val="READ_THIS_-_Payroll_procedure14"/>
      <sheetName val="Tax_rules14"/>
      <sheetName val="HR_list14"/>
      <sheetName val="Staff_list14"/>
      <sheetName val="X-staff_list14"/>
      <sheetName val="Pay_scales14"/>
      <sheetName val="KHT_Payments14"/>
      <sheetName val="Payment_sheet_14"/>
      <sheetName val="TB_Criteria11"/>
      <sheetName val="Depreciation_Methods12"/>
      <sheetName val="READ_THIS_-_Payroll_procedure15"/>
      <sheetName val="Tax_rules15"/>
      <sheetName val="HR_list15"/>
      <sheetName val="Staff_list15"/>
      <sheetName val="X-staff_list15"/>
      <sheetName val="Pay_scales15"/>
      <sheetName val="KHT_Payments15"/>
      <sheetName val="Payment_sheet_15"/>
      <sheetName val="TB_Criteria12"/>
      <sheetName val="Depreciation_Methods13"/>
      <sheetName val="Malaria"/>
      <sheetName val="READ_THIS_-_Payroll_procedure16"/>
      <sheetName val="Tax_rules16"/>
      <sheetName val="HR_list16"/>
      <sheetName val="Staff_list16"/>
      <sheetName val="X-staff_list16"/>
      <sheetName val="Pay_scales16"/>
      <sheetName val="KHT_Payments16"/>
      <sheetName val="Payment_sheet_16"/>
      <sheetName val="TB_Criteria13"/>
      <sheetName val="Depreciation_Methods14"/>
      <sheetName val="READ_THIS_-_Payroll_procedure17"/>
      <sheetName val="Tax_rules17"/>
      <sheetName val="HR_list17"/>
      <sheetName val="Staff_list17"/>
      <sheetName val="X-staff_list17"/>
      <sheetName val="Pay_scales17"/>
      <sheetName val="KHT_Payments17"/>
      <sheetName val="Payment_sheet_17"/>
      <sheetName val="TB_Criteria14"/>
      <sheetName val="Depreciation_Methods15"/>
      <sheetName val="2015 Budget Spread USD"/>
      <sheetName val="4671 UNHCR"/>
      <sheetName val="Balance sheet"/>
      <sheetName val="BPSynthè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refreshError="1"/>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E Awassa 1633 1004ET"/>
      <sheetName val="Bank Rec"/>
      <sheetName val="Mn Float Sidama 1016ET"/>
      <sheetName val="CC Mn Fl"/>
      <sheetName val="Fuel Coupon Sidama 1032ET"/>
      <sheetName val="CC Fuel Fl"/>
      <sheetName val="JV "/>
      <sheetName val="Staff Cost Allocation"/>
      <sheetName val="Cashcount Summary"/>
      <sheetName val="4999XETH Pooling Acc"/>
      <sheetName val="Inter Office Cash Trf Request"/>
      <sheetName val="Allocations"/>
      <sheetName val="TB 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Criteria"/>
      <sheetName val="B01"/>
      <sheetName val="B01 Rec"/>
      <sheetName val="B04"/>
      <sheetName val="B04 Rec"/>
      <sheetName val="B06"/>
      <sheetName val="B06 Rec"/>
      <sheetName val="B07"/>
      <sheetName val="B07 Rec"/>
      <sheetName val="TB_Criteria"/>
      <sheetName val="B01_Rec"/>
      <sheetName val="B04_Rec"/>
      <sheetName val="B06_Rec"/>
      <sheetName val="B07_Rec"/>
      <sheetName val="TB_Criteria1"/>
      <sheetName val="B01_Rec1"/>
      <sheetName val="B04_Rec1"/>
      <sheetName val="B06_Rec1"/>
      <sheetName val="B07_Rec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THIS -UPDATED INSTRUCTIONS"/>
      <sheetName val="Payroll"/>
      <sheetName val="Journal"/>
      <sheetName val="PRF Cash pmt"/>
      <sheetName val="PRF Staff Cheques"/>
      <sheetName val="PRF Bank tfers"/>
      <sheetName val="PRF Soc I"/>
      <sheetName val="PRF Tax"/>
      <sheetName val="PRF Zakat"/>
      <sheetName val="Movement tracking"/>
      <sheetName val="Cash pmt"/>
      <sheetName val="cheque payment"/>
      <sheetName val="Bank-1"/>
      <sheetName val="Bank-2"/>
      <sheetName val="Bank-3"/>
      <sheetName val="Bank-4"/>
      <sheetName val="Bank-5"/>
      <sheetName val="soc.ins list"/>
      <sheetName val="Pay scales"/>
      <sheetName val="Tax rules"/>
      <sheetName val="Criteria"/>
      <sheetName val="READ_THIS_-UPDATED_INSTRUCTIONS"/>
      <sheetName val="PRF_Cash_pmt"/>
      <sheetName val="PRF_Staff_Cheques"/>
      <sheetName val="PRF_Bank_tfers"/>
      <sheetName val="PRF_Soc_I"/>
      <sheetName val="PRF_Tax"/>
      <sheetName val="PRF_Zakat"/>
      <sheetName val="Movement_tracking"/>
      <sheetName val="Cash_pmt"/>
      <sheetName val="cheque_payment"/>
      <sheetName val="soc_ins_list"/>
      <sheetName val="Pay_scales"/>
      <sheetName val="Tax_rules"/>
      <sheetName val="READ_THIS_-UPDATED_INSTRUCTION1"/>
      <sheetName val="PRF_Cash_pmt1"/>
      <sheetName val="PRF_Staff_Cheques1"/>
      <sheetName val="PRF_Bank_tfers1"/>
      <sheetName val="PRF_Soc_I1"/>
      <sheetName val="PRF_Tax1"/>
      <sheetName val="PRF_Zakat1"/>
      <sheetName val="Movement_tracking1"/>
      <sheetName val="Cash_pmt1"/>
      <sheetName val="cheque_payment1"/>
      <sheetName val="soc_ins_list1"/>
      <sheetName val="Pay_scales1"/>
      <sheetName val="Tax_rules1"/>
      <sheetName val="TB Criteria"/>
      <sheetName val="Budget Line Item"/>
      <sheetName val="Info to up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acilities"/>
      <sheetName val="Budget Full"/>
      <sheetName val="Budget - Prog Ops"/>
      <sheetName val="NBI-Loki Ops"/>
      <sheetName val="Office Operations"/>
      <sheetName val="Prog Supplies"/>
      <sheetName val="Materials and Equipment"/>
      <sheetName val="Staff at Locations"/>
      <sheetName val="Salaries"/>
      <sheetName val="HQ Technical Support"/>
      <sheetName val="Budget_Full"/>
      <sheetName val="Budget_-_Prog_Ops"/>
      <sheetName val="NBI-Loki_Ops"/>
      <sheetName val="Office_Operations"/>
      <sheetName val="Prog_Supplies"/>
      <sheetName val="Materials_and_Equipment"/>
      <sheetName val="Staff_at_Locations"/>
      <sheetName val="HQ_Technical_Support"/>
      <sheetName val="IRC SUMMARY"/>
      <sheetName val="IRC_SUMMARY"/>
      <sheetName val="data summary"/>
      <sheetName val="CPR"/>
      <sheetName val="Paramètres"/>
      <sheetName val="Total Exp."/>
      <sheetName val="Definitions"/>
      <sheetName val="Sudan Detail (USD$)"/>
      <sheetName val="Personnel Costs"/>
      <sheetName val="Budget_Full1"/>
      <sheetName val="Budget_-_Prog_Ops1"/>
      <sheetName val="NBI-Loki_Ops1"/>
      <sheetName val="Office_Operations1"/>
      <sheetName val="Prog_Supplies1"/>
      <sheetName val="Materials_and_Equipment1"/>
      <sheetName val="Staff_at_Locations1"/>
      <sheetName val="HQ_Technical_Support1"/>
      <sheetName val="Do Not Touch"/>
      <sheetName val="INPUT"/>
      <sheetName val="Logframe"/>
      <sheetName val="IRC_SUMMARY1"/>
      <sheetName val="data_summary"/>
      <sheetName val="Lists"/>
      <sheetName val="PSB paid"/>
      <sheetName val="Detail-1"/>
      <sheetName val="OFDA Budget 41.xls"/>
      <sheetName val="OFDA Budget 41"/>
      <sheetName val="Control Sheet"/>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05 TRY Bank"/>
      <sheetName val="Rec B05"/>
      <sheetName val="TB Criteria"/>
      <sheetName val="B05_TRY_Bank"/>
      <sheetName val="Rec_B05"/>
      <sheetName val="TB_Criteria"/>
      <sheetName val="B05_TRY_Bank1"/>
      <sheetName val="Rec_B051"/>
      <sheetName val="TB_Criteria1"/>
      <sheetName val="Program"/>
    </sheetNames>
    <sheetDataSet>
      <sheetData sheetId="0" refreshError="1"/>
      <sheetData sheetId="1" refreshError="1"/>
      <sheetData sheetId="2"/>
      <sheetData sheetId="3"/>
      <sheetData sheetId="4"/>
      <sheetData sheetId="5"/>
      <sheetData sheetId="6"/>
      <sheetData sheetId="7"/>
      <sheetData sheetId="8"/>
      <sheetData sheetId="9"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AS - PRF"/>
    </sheetNames>
    <sheetDataSet>
      <sheetData sheetId="0"/>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B Criteria"/>
      <sheetName val="20 cash in tarnsit "/>
      <sheetName val="20 CASH IN TRANSIT"/>
      <sheetName val="TB_Criteria"/>
      <sheetName val="20_cash_in_tarnsit_"/>
      <sheetName val="20_CASH_IN_TRANSIT"/>
      <sheetName val="TB_Criteria1"/>
      <sheetName val="20_cash_in_tarnsit_1"/>
      <sheetName val="20_CASH_IN_TRANSIT1"/>
    </sheetNames>
    <sheetDataSet>
      <sheetData sheetId="0"/>
      <sheetData sheetId="1"/>
      <sheetData sheetId="2" refreshError="1"/>
      <sheetData sheetId="3"/>
      <sheetData sheetId="4"/>
      <sheetData sheetId="5"/>
      <sheetData sheetId="6"/>
      <sheetData sheetId="7"/>
      <sheetData sheetId="8"/>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 cost allocation sheet"/>
      <sheetName val="IRC Pipeline Analysis"/>
      <sheetName val="IRC SUMMARY"/>
      <sheetName val="SF424"/>
      <sheetName val="SF424a"/>
      <sheetName val="Donor Format-OFDA"/>
      <sheetName val="Budget Details-Support"/>
      <sheetName val="% by sector"/>
      <sheetName val="Summary"/>
      <sheetName val="IRC Details"/>
      <sheetName val="TU Cost"/>
      <sheetName val="SPC"/>
      <sheetName val="Prgm Staff Covg"/>
      <sheetName val="Current Bdg share"/>
      <sheetName val="Share_cost_allocation_sheet"/>
      <sheetName val="IRC_Pipeline_Analysis"/>
      <sheetName val="IRC_SUMMARY"/>
      <sheetName val="Donor_Format-OFDA"/>
      <sheetName val="Budget_Details-Support"/>
      <sheetName val="%_by_sector"/>
      <sheetName val="IRC_Details"/>
      <sheetName val="TU_Cost"/>
      <sheetName val="Prgm_Staff_Covg"/>
      <sheetName val="Current_Bdg_share"/>
      <sheetName val="1 Parameters"/>
      <sheetName val="Facilities"/>
      <sheetName val="Geographical structure"/>
      <sheetName val=" Program Support Costs"/>
      <sheetName val="Share_cost_allocation_sheet1"/>
      <sheetName val="IRC_Pipeline_Analysis1"/>
      <sheetName val="IRC_SUMMARY1"/>
      <sheetName val="Donor_Format-OFDA1"/>
      <sheetName val="Budget_Details-Support1"/>
      <sheetName val="%_by_sector1"/>
      <sheetName val="IRC_Details1"/>
      <sheetName val="TU_Cost1"/>
      <sheetName val="Prgm_Staff_Covg1"/>
      <sheetName val="Current_Bdg_share1"/>
      <sheetName val="1_Parameters"/>
      <sheetName val="BVA-HCR"/>
      <sheetName val="Template"/>
      <sheetName val="ECHO BUDGET"/>
      <sheetName val="Share_cost_allocation_sheet2"/>
      <sheetName val="IRC_Pipeline_Analysis2"/>
      <sheetName val="IRC_SUMMARY2"/>
      <sheetName val="Donor_Format-OFDA2"/>
      <sheetName val="Budget_Details-Support2"/>
      <sheetName val="%_by_sector2"/>
      <sheetName val="IRC_Details2"/>
      <sheetName val="TU_Cost2"/>
      <sheetName val="Prgm_Staff_Covg2"/>
      <sheetName val="Current_Bdg_share2"/>
      <sheetName val="1_Parameters1"/>
      <sheetName val="Geographical_structure"/>
      <sheetName val="_Program_Support_Costs"/>
      <sheetName val="Share_cost_allocation_sheet3"/>
      <sheetName val="IRC_Pipeline_Analysis3"/>
      <sheetName val="IRC_SUMMARY3"/>
      <sheetName val="Donor_Format-OFDA3"/>
      <sheetName val="Budget_Details-Support3"/>
      <sheetName val="%_by_sector3"/>
      <sheetName val="IRC_Details3"/>
      <sheetName val="TU_Cost3"/>
      <sheetName val="Prgm_Staff_Covg3"/>
      <sheetName val="Current_Bdg_share3"/>
      <sheetName val="1_Parameters2"/>
      <sheetName val="Geographical_structure1"/>
      <sheetName val="_Program_Support_Costs1"/>
      <sheetName val="Detail Pact"/>
      <sheetName val="Summary Pact"/>
      <sheetName val="Category List"/>
      <sheetName val="Share_cost_allocation_sheet5"/>
      <sheetName val="IRC_Pipeline_Analysis5"/>
      <sheetName val="IRC_SUMMARY5"/>
      <sheetName val="Donor_Format-OFDA5"/>
      <sheetName val="Budget_Details-Support5"/>
      <sheetName val="%_by_sector5"/>
      <sheetName val="IRC_Details5"/>
      <sheetName val="TU_Cost5"/>
      <sheetName val="Prgm_Staff_Covg5"/>
      <sheetName val="Current_Bdg_share5"/>
      <sheetName val="1_Parameters4"/>
      <sheetName val="Geographical_structure3"/>
      <sheetName val="_Program_Support_Costs3"/>
      <sheetName val="Share_cost_allocation_sheet4"/>
      <sheetName val="IRC_Pipeline_Analysis4"/>
      <sheetName val="IRC_SUMMARY4"/>
      <sheetName val="Donor_Format-OFDA4"/>
      <sheetName val="Budget_Details-Support4"/>
      <sheetName val="%_by_sector4"/>
      <sheetName val="IRC_Details4"/>
      <sheetName val="TU_Cost4"/>
      <sheetName val="Prgm_Staff_Covg4"/>
      <sheetName val="Current_Bdg_share4"/>
      <sheetName val="1_Parameters3"/>
      <sheetName val="Geographical_structure2"/>
      <sheetName val="_Program_Support_Costs2"/>
      <sheetName val="Share_cost_allocation_sheet6"/>
      <sheetName val="IRC_Pipeline_Analysis6"/>
      <sheetName val="IRC_SUMMARY6"/>
      <sheetName val="Donor_Format-OFDA6"/>
      <sheetName val="Budget_Details-Support6"/>
      <sheetName val="%_by_sector6"/>
      <sheetName val="IRC_Details6"/>
      <sheetName val="TU_Cost6"/>
      <sheetName val="Prgm_Staff_Covg6"/>
      <sheetName val="Current_Bdg_share6"/>
      <sheetName val="1_Parameters5"/>
      <sheetName val="Geographical_structure4"/>
      <sheetName val="_Program_Support_Costs4"/>
      <sheetName val="Share_cost_allocation_sheet7"/>
      <sheetName val="IRC_Pipeline_Analysis7"/>
      <sheetName val="IRC_SUMMARY7"/>
      <sheetName val="Donor_Format-OFDA7"/>
      <sheetName val="Budget_Details-Support7"/>
      <sheetName val="%_by_sector7"/>
      <sheetName val="IRC_Details7"/>
      <sheetName val="TU_Cost7"/>
      <sheetName val="Prgm_Staff_Covg7"/>
      <sheetName val="Current_Bdg_share7"/>
      <sheetName val="1_Parameters6"/>
      <sheetName val="Geographical_structure5"/>
      <sheetName val="_Program_Support_Costs5"/>
      <sheetName val="Detail_Pact"/>
      <sheetName val="Summary_Pact"/>
      <sheetName val="Detail_Pact1"/>
      <sheetName val="Summary_Pact1"/>
      <sheetName val="Detail_Pact2"/>
      <sheetName val="Summary_Pact2"/>
      <sheetName val="Detail_Pact3"/>
      <sheetName val="Summary_Pact3"/>
      <sheetName val="Detail_Pact4"/>
      <sheetName val="Summary_Pact4"/>
      <sheetName val="Detail_Pact5"/>
      <sheetName val="Summary_Pact5"/>
      <sheetName val="tb criteria"/>
      <sheetName val="Range Page"/>
      <sheetName val="accounts"/>
      <sheetName val="Taxes scale"/>
      <sheetName val="Reference numbers"/>
      <sheetName val="donor budget"/>
      <sheetName val="IRC Format-Detailed Budget"/>
      <sheetName val="Lists"/>
      <sheetName val="Share_cost_allocation_sheet8"/>
      <sheetName val="IRC_Pipeline_Analysis8"/>
      <sheetName val="IRC_SUMMARY8"/>
      <sheetName val="Donor_Format-OFDA8"/>
      <sheetName val="Budget_Details-Support8"/>
      <sheetName val="%_by_sector8"/>
      <sheetName val="IRC_Details8"/>
      <sheetName val="TU_Cost8"/>
      <sheetName val="Prgm_Staff_Covg8"/>
      <sheetName val="Current_Bdg_share8"/>
      <sheetName val="1_Parameters7"/>
      <sheetName val="Geographical_structure6"/>
      <sheetName val="_Program_Support_Costs6"/>
      <sheetName val="ECHO_BUDGET"/>
      <sheetName val="Category_List"/>
      <sheetName val="Detail_Pact6"/>
      <sheetName val="Summary_Pact6"/>
      <sheetName val="tb_criteria"/>
      <sheetName val="Range_Page"/>
      <sheetName val="Taxes_scale"/>
      <sheetName val="Reference_numbers"/>
      <sheetName val="donor_budget"/>
      <sheetName val="IRC_Format-Detailed_Budge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AL" refreshedDate="44314.036654629628" createdVersion="7" refreshedVersion="7" minRefreshableVersion="3" recordCount="468" xr:uid="{68B50388-9EF4-4EC0-A1B3-511E7A7C465C}">
  <cacheSource type="worksheet">
    <worksheetSource name="Planned"/>
  </cacheSource>
  <cacheFields count="142">
    <cacheField name="#" numFmtId="0">
      <sharedItems containsSemiMixedTypes="0" containsString="0" containsNumber="1" containsInteger="1" minValue="1" maxValue="468"/>
    </cacheField>
    <cacheField name="GOAL ID" numFmtId="0">
      <sharedItems containsSemiMixedTypes="0" containsString="0" containsNumber="1" containsInteger="1" minValue="459" maxValue="342789"/>
    </cacheField>
    <cacheField name="Commcare Case ID" numFmtId="0">
      <sharedItems/>
    </cacheField>
    <cacheField name="Accepted / Rejected" numFmtId="0">
      <sharedItems/>
    </cacheField>
    <cacheField name="Is Checked ?" numFmtId="0">
      <sharedItems/>
    </cacheField>
    <cacheField name="Shelter_Notes" numFmtId="0">
      <sharedItems containsBlank="1"/>
    </cacheField>
    <cacheField name="# of Merged Families" numFmtId="0">
      <sharedItems containsString="0" containsBlank="1" containsNumber="1" containsInteger="1" minValue="1" maxValue="5"/>
    </cacheField>
    <cacheField name="BNF" numFmtId="0">
      <sharedItems/>
    </cacheField>
    <cacheField name="Displaced/Resident" numFmtId="0">
      <sharedItems count="3">
        <s v="Displaced"/>
        <s v="resident"/>
        <s v="returnee"/>
      </sharedItems>
    </cacheField>
    <cacheField name="Village" numFmtId="0">
      <sharedItems count="19">
        <s v="Rabeeta"/>
        <s v="Radwa"/>
        <s v="Mreimin (Darkosh)"/>
        <s v="Zahraa - Kherbet Amud"/>
        <s v="Albalat"/>
        <s v="Ramadiyeh (Darkosh)"/>
        <s v="Mansura"/>
        <s v="Thahr"/>
        <s v="mazrat haj Naiyf"/>
        <s v="Almzwaq"/>
        <s v="Barisha"/>
        <s v="Boz Ghaz"/>
        <s v="Htan"/>
        <s v="Koknaya "/>
        <s v="Sardin"/>
        <s v="Ghazala - Mgheidleh"/>
        <s v="Sadiyeh - Bsentiya"/>
        <s v="Kharab Zarqa" u="1"/>
        <s v="Barisha " u="1"/>
      </sharedItems>
    </cacheField>
    <cacheField name="Village ID" numFmtId="0">
      <sharedItems containsSemiMixedTypes="0" containsString="0" containsNumber="1" containsInteger="1" minValue="70" maxValue="322"/>
    </cacheField>
    <cacheField name="Enumerator" numFmtId="0">
      <sharedItems/>
    </cacheField>
    <cacheField name="Code" numFmtId="0">
      <sharedItems/>
    </cacheField>
    <cacheField name="GEN-1" numFmtId="0">
      <sharedItems containsString="0" containsBlank="1" containsNumber="1" containsInteger="1" minValue="0" maxValue="15"/>
    </cacheField>
    <cacheField name="GEN-2" numFmtId="0">
      <sharedItems containsString="0" containsBlank="1" containsNumber="1" containsInteger="1" minValue="0" maxValue="10"/>
    </cacheField>
    <cacheField name="GEN-3" numFmtId="0">
      <sharedItems containsString="0" containsBlank="1" containsNumber="1" containsInteger="1" minValue="0" maxValue="16"/>
    </cacheField>
    <cacheField name="GEN-4" numFmtId="0">
      <sharedItems containsString="0" containsBlank="1" containsNumber="1" minValue="0" maxValue="0.35"/>
    </cacheField>
    <cacheField name="GEN-5" numFmtId="0">
      <sharedItems containsString="0" containsBlank="1" containsNumber="1" containsInteger="1" minValue="0" maxValue="0"/>
    </cacheField>
    <cacheField name="GEN-6" numFmtId="0">
      <sharedItems containsString="0" containsBlank="1" containsNumber="1" minValue="0" maxValue="9.5"/>
    </cacheField>
    <cacheField name="GEN-7" numFmtId="0">
      <sharedItems containsString="0" containsBlank="1" containsNumber="1" minValue="0" maxValue="15"/>
    </cacheField>
    <cacheField name="GEN-8" numFmtId="0">
      <sharedItems containsString="0" containsBlank="1" containsNumber="1" containsInteger="1" minValue="0" maxValue="2"/>
    </cacheField>
    <cacheField name="GEN-9" numFmtId="0">
      <sharedItems containsString="0" containsBlank="1" containsNumber="1" minValue="0" maxValue="4"/>
    </cacheField>
    <cacheField name="GEN-10" numFmtId="0">
      <sharedItems containsString="0" containsBlank="1" containsNumber="1" minValue="0" maxValue="5"/>
    </cacheField>
    <cacheField name="GEN-11" numFmtId="0">
      <sharedItems containsString="0" containsBlank="1" containsNumber="1" minValue="0" maxValue="2"/>
    </cacheField>
    <cacheField name="GEN-12" numFmtId="0">
      <sharedItems containsString="0" containsBlank="1" containsNumber="1" minValue="0" maxValue="0.11"/>
    </cacheField>
    <cacheField name="GEN-13" numFmtId="0">
      <sharedItems containsString="0" containsBlank="1" containsNumber="1" containsInteger="1" minValue="0" maxValue="950"/>
    </cacheField>
    <cacheField name="GEN-14" numFmtId="0">
      <sharedItems containsString="0" containsBlank="1" containsNumber="1" containsInteger="1" minValue="0" maxValue="400"/>
    </cacheField>
    <cacheField name="GEN-15" numFmtId="0">
      <sharedItems containsString="0" containsBlank="1" containsNumber="1" containsInteger="1" minValue="0" maxValue="450"/>
    </cacheField>
    <cacheField name="GEN-16" numFmtId="0">
      <sharedItems containsString="0" containsBlank="1" containsNumber="1" containsInteger="1" minValue="0" maxValue="12"/>
    </cacheField>
    <cacheField name="GEN-17" numFmtId="0">
      <sharedItems containsString="0" containsBlank="1" containsNumber="1" containsInteger="1" minValue="0" maxValue="0"/>
    </cacheField>
    <cacheField name="GEN-18" numFmtId="0">
      <sharedItems containsString="0" containsBlank="1" containsNumber="1" containsInteger="1" minValue="0" maxValue="15"/>
    </cacheField>
    <cacheField name="GEN-19" numFmtId="0">
      <sharedItems containsString="0" containsBlank="1" containsNumber="1" minValue="0" maxValue="870"/>
    </cacheField>
    <cacheField name="GEN-20" numFmtId="0">
      <sharedItems containsString="0" containsBlank="1" containsNumber="1" containsInteger="1" minValue="0" maxValue="214"/>
    </cacheField>
    <cacheField name="GEN-21" numFmtId="0">
      <sharedItems containsString="0" containsBlank="1" containsNumber="1" containsInteger="1" minValue="0" maxValue="60"/>
    </cacheField>
    <cacheField name="GEN-22" numFmtId="0">
      <sharedItems containsString="0" containsBlank="1" containsNumber="1" containsInteger="1" minValue="0" maxValue="94"/>
    </cacheField>
    <cacheField name="GEN-23" numFmtId="0">
      <sharedItems containsString="0" containsBlank="1" containsNumber="1" containsInteger="1" minValue="0" maxValue="0"/>
    </cacheField>
    <cacheField name="GEN-24" numFmtId="0">
      <sharedItems containsString="0" containsBlank="1" containsNumber="1" containsInteger="1" minValue="0" maxValue="20"/>
    </cacheField>
    <cacheField name="GEN-25" numFmtId="0">
      <sharedItems containsString="0" containsBlank="1" containsNumber="1" containsInteger="1" minValue="0" maxValue="0"/>
    </cacheField>
    <cacheField name="GEN-26" numFmtId="0">
      <sharedItems containsString="0" containsBlank="1" containsNumber="1" minValue="0" maxValue="80"/>
    </cacheField>
    <cacheField name="GEN-27" numFmtId="0">
      <sharedItems containsString="0" containsBlank="1" containsNumber="1" minValue="0" maxValue="90"/>
    </cacheField>
    <cacheField name="GEN-28" numFmtId="0">
      <sharedItems containsString="0" containsBlank="1" containsNumber="1" containsInteger="1" minValue="0" maxValue="0"/>
    </cacheField>
    <cacheField name="GEN-29" numFmtId="0">
      <sharedItems containsString="0" containsBlank="1" containsNumber="1" minValue="0" maxValue="35"/>
    </cacheField>
    <cacheField name="GEN-30" numFmtId="0">
      <sharedItems containsString="0" containsBlank="1" containsNumber="1" minValue="0" maxValue="47.5"/>
    </cacheField>
    <cacheField name="GEN-31" numFmtId="0">
      <sharedItems containsString="0" containsBlank="1" containsNumber="1" minValue="0" maxValue="40.159999999999997"/>
    </cacheField>
    <cacheField name="GEN-32" numFmtId="0">
      <sharedItems containsString="0" containsBlank="1" containsNumber="1" containsInteger="1" minValue="0" maxValue="0"/>
    </cacheField>
    <cacheField name="GEN-33" numFmtId="0">
      <sharedItems containsString="0" containsBlank="1" containsNumber="1" containsInteger="1" minValue="0" maxValue="0"/>
    </cacheField>
    <cacheField name="GEN-34" numFmtId="0">
      <sharedItems containsString="0" containsBlank="1" containsNumber="1" containsInteger="1" minValue="0" maxValue="1"/>
    </cacheField>
    <cacheField name="GEN-35" numFmtId="0">
      <sharedItems containsString="0" containsBlank="1" containsNumber="1" minValue="0" maxValue="1.1399999999999999"/>
    </cacheField>
    <cacheField name="GEN-36" numFmtId="0">
      <sharedItems containsString="0" containsBlank="1" containsNumber="1" containsInteger="1" minValue="0" maxValue="23"/>
    </cacheField>
    <cacheField name="WD-1" numFmtId="0">
      <sharedItems containsString="0" containsBlank="1" containsNumber="1" containsInteger="1" minValue="0" maxValue="2"/>
    </cacheField>
    <cacheField name="WD-2" numFmtId="0">
      <sharedItems containsString="0" containsBlank="1" containsNumber="1" containsInteger="1" minValue="0" maxValue="0"/>
    </cacheField>
    <cacheField name="WD-3" numFmtId="0">
      <sharedItems containsString="0" containsBlank="1" containsNumber="1" minValue="0" maxValue="4.8"/>
    </cacheField>
    <cacheField name="WD-4" numFmtId="0">
      <sharedItems containsString="0" containsBlank="1" containsNumber="1" minValue="0" maxValue="6.7"/>
    </cacheField>
    <cacheField name="WD-5" numFmtId="0">
      <sharedItems containsString="0" containsBlank="1" containsNumber="1" containsInteger="1" minValue="0" maxValue="0"/>
    </cacheField>
    <cacheField name="WD-6" numFmtId="0">
      <sharedItems containsString="0" containsBlank="1" containsNumber="1" minValue="0" maxValue="0.5"/>
    </cacheField>
    <cacheField name="WD-7" numFmtId="0">
      <sharedItems containsString="0" containsBlank="1" containsNumber="1" containsInteger="1" minValue="0" maxValue="1"/>
    </cacheField>
    <cacheField name="WD-8" numFmtId="0">
      <sharedItems containsString="0" containsBlank="1" containsNumber="1" containsInteger="1" minValue="0" maxValue="0"/>
    </cacheField>
    <cacheField name="WD-9" numFmtId="0">
      <sharedItems containsString="0" containsBlank="1" containsNumber="1" containsInteger="1" minValue="0" maxValue="2"/>
    </cacheField>
    <cacheField name="WD-10" numFmtId="0">
      <sharedItems containsString="0" containsBlank="1" containsNumber="1" containsInteger="1" minValue="0" maxValue="2"/>
    </cacheField>
    <cacheField name="WD-11" numFmtId="0">
      <sharedItems containsString="0" containsBlank="1" containsNumber="1" containsInteger="1" minValue="0" maxValue="2"/>
    </cacheField>
    <cacheField name="WD-12" numFmtId="0">
      <sharedItems containsString="0" containsBlank="1" containsNumber="1" containsInteger="1" minValue="0" maxValue="6"/>
    </cacheField>
    <cacheField name="WD-13" numFmtId="0">
      <sharedItems containsString="0" containsBlank="1" containsNumber="1" containsInteger="1" minValue="0" maxValue="2"/>
    </cacheField>
    <cacheField name="WD-14" numFmtId="0">
      <sharedItems containsString="0" containsBlank="1" containsNumber="1" containsInteger="1" minValue="0" maxValue="0"/>
    </cacheField>
    <cacheField name="WD-15" numFmtId="0">
      <sharedItems containsString="0" containsBlank="1" containsNumber="1" containsInteger="1" minValue="0" maxValue="0"/>
    </cacheField>
    <cacheField name="ST-1" numFmtId="0">
      <sharedItems containsString="0" containsBlank="1" containsNumber="1" containsInteger="1" minValue="0" maxValue="5"/>
    </cacheField>
    <cacheField name="ST-2" numFmtId="0">
      <sharedItems containsString="0" containsBlank="1" containsNumber="1" containsInteger="1" minValue="0" maxValue="4"/>
    </cacheField>
    <cacheField name="ST-3" numFmtId="0">
      <sharedItems containsString="0" containsBlank="1" containsNumber="1" minValue="0" maxValue="2"/>
    </cacheField>
    <cacheField name="ST-4" numFmtId="0">
      <sharedItems containsString="0" containsBlank="1" containsNumber="1" containsInteger="1" minValue="0" maxValue="0"/>
    </cacheField>
    <cacheField name="ST-5" numFmtId="0">
      <sharedItems containsString="0" containsBlank="1" containsNumber="1" containsInteger="1" minValue="0" maxValue="4"/>
    </cacheField>
    <cacheField name="ST-6" numFmtId="0">
      <sharedItems containsString="0" containsBlank="1" containsNumber="1" containsInteger="1" minValue="0" maxValue="4"/>
    </cacheField>
    <cacheField name="ST-7" numFmtId="0">
      <sharedItems containsString="0" containsBlank="1" containsNumber="1" containsInteger="1" minValue="0" maxValue="4"/>
    </cacheField>
    <cacheField name="ST-8" numFmtId="0">
      <sharedItems containsString="0" containsBlank="1" containsNumber="1" containsInteger="1" minValue="0" maxValue="3"/>
    </cacheField>
    <cacheField name="ST-9" numFmtId="0">
      <sharedItems containsString="0" containsBlank="1" containsNumber="1" minValue="0" maxValue="3.5"/>
    </cacheField>
    <cacheField name="ST-10" numFmtId="0">
      <sharedItems containsString="0" containsBlank="1" containsNumber="1" minValue="0" maxValue="4"/>
    </cacheField>
    <cacheField name="ST-11" numFmtId="0">
      <sharedItems containsString="0" containsBlank="1" containsNumber="1" containsInteger="1" minValue="0" maxValue="200"/>
    </cacheField>
    <cacheField name="ST-12" numFmtId="0">
      <sharedItems containsString="0" containsBlank="1" containsNumber="1" containsInteger="1" minValue="0" maxValue="25"/>
    </cacheField>
    <cacheField name="ST-13" numFmtId="0">
      <sharedItems containsString="0" containsBlank="1" containsNumber="1" containsInteger="1" minValue="0" maxValue="80"/>
    </cacheField>
    <cacheField name="ST-14" numFmtId="0">
      <sharedItems containsString="0" containsBlank="1" containsNumber="1" containsInteger="1" minValue="0" maxValue="100"/>
    </cacheField>
    <cacheField name="ST-15" numFmtId="0">
      <sharedItems containsString="0" containsBlank="1" containsNumber="1" containsInteger="1" minValue="0" maxValue="10"/>
    </cacheField>
    <cacheField name="ST-16" numFmtId="0">
      <sharedItems containsString="0" containsBlank="1" containsNumber="1" containsInteger="1" minValue="0" maxValue="3"/>
    </cacheField>
    <cacheField name="ST-17" numFmtId="0">
      <sharedItems containsString="0" containsBlank="1" containsNumber="1" containsInteger="1" minValue="0" maxValue="0"/>
    </cacheField>
    <cacheField name="ST-18" numFmtId="0">
      <sharedItems containsString="0" containsBlank="1" containsNumber="1" containsInteger="1" minValue="0" maxValue="15"/>
    </cacheField>
    <cacheField name="ST-19" numFmtId="0">
      <sharedItems containsString="0" containsBlank="1" containsNumber="1" containsInteger="1" minValue="0" maxValue="1"/>
    </cacheField>
    <cacheField name="ST-20" numFmtId="0">
      <sharedItems containsString="0" containsBlank="1" containsNumber="1" containsInteger="1" minValue="0" maxValue="75"/>
    </cacheField>
    <cacheField name="ST-21" numFmtId="0">
      <sharedItems containsString="0" containsBlank="1" containsNumber="1" containsInteger="1" minValue="0" maxValue="20"/>
    </cacheField>
    <cacheField name="ST-22" numFmtId="0">
      <sharedItems containsString="0" containsBlank="1" containsNumber="1" containsInteger="1" minValue="0" maxValue="0"/>
    </cacheField>
    <cacheField name="ST-23" numFmtId="0">
      <sharedItems containsString="0" containsBlank="1" containsNumber="1" containsInteger="1" minValue="0" maxValue="10"/>
    </cacheField>
    <cacheField name="AL-1" numFmtId="0">
      <sharedItems containsString="0" containsBlank="1" containsNumber="1" minValue="0" maxValue="8.58"/>
    </cacheField>
    <cacheField name="AL-2" numFmtId="0">
      <sharedItems containsString="0" containsBlank="1" containsNumber="1" minValue="0" maxValue="2.25"/>
    </cacheField>
    <cacheField name="AL-3" numFmtId="0">
      <sharedItems containsString="0" containsBlank="1" containsNumber="1" minValue="0" maxValue="2"/>
    </cacheField>
    <cacheField name="AL-4" numFmtId="0">
      <sharedItems containsString="0" containsBlank="1" containsNumber="1" minValue="0" maxValue="7"/>
    </cacheField>
    <cacheField name="AL-5" numFmtId="0">
      <sharedItems containsString="0" containsBlank="1" containsNumber="1" minValue="0" maxValue="1.5"/>
    </cacheField>
    <cacheField name="AL-6" numFmtId="0">
      <sharedItems containsString="0" containsBlank="1" containsNumber="1" containsInteger="1" minValue="0" maxValue="3"/>
    </cacheField>
    <cacheField name="AL-7" numFmtId="0">
      <sharedItems containsString="0" containsBlank="1" containsNumber="1" minValue="0" maxValue="7.4"/>
    </cacheField>
    <cacheField name="AL-8" numFmtId="0">
      <sharedItems containsString="0" containsBlank="1" containsNumber="1" containsInteger="1" minValue="0" maxValue="10"/>
    </cacheField>
    <cacheField name="AL-9" numFmtId="0">
      <sharedItems containsString="0" containsBlank="1" containsNumber="1" containsInteger="1" minValue="0" maxValue="9"/>
    </cacheField>
    <cacheField name="WSAN-1" numFmtId="0">
      <sharedItems containsString="0" containsBlank="1" containsNumber="1" containsInteger="1" minValue="0" maxValue="2"/>
    </cacheField>
    <cacheField name="WSAN-2" numFmtId="0">
      <sharedItems containsString="0" containsBlank="1" containsNumber="1" containsInteger="1" minValue="0" maxValue="2"/>
    </cacheField>
    <cacheField name="WSAN-3" numFmtId="0">
      <sharedItems containsString="0" containsBlank="1" containsNumber="1" containsInteger="1" minValue="0" maxValue="6"/>
    </cacheField>
    <cacheField name="WSAN-4" numFmtId="0">
      <sharedItems containsString="0" containsBlank="1" containsNumber="1" minValue="0" maxValue="3"/>
    </cacheField>
    <cacheField name="WSAN-5" numFmtId="0">
      <sharedItems containsString="0" containsBlank="1" containsNumber="1" containsInteger="1" minValue="0" maxValue="5"/>
    </cacheField>
    <cacheField name="WSAN-6" numFmtId="0">
      <sharedItems containsString="0" containsBlank="1" containsNumber="1" minValue="0" maxValue="2"/>
    </cacheField>
    <cacheField name="WSAN-7" numFmtId="0">
      <sharedItems containsString="0" containsBlank="1" containsNumber="1" containsInteger="1" minValue="0" maxValue="2"/>
    </cacheField>
    <cacheField name="WSAN-8" numFmtId="0">
      <sharedItems containsString="0" containsBlank="1" containsNumber="1" containsInteger="1" minValue="0" maxValue="1"/>
    </cacheField>
    <cacheField name="WSAN-9" numFmtId="0">
      <sharedItems containsString="0" containsBlank="1" containsNumber="1" containsInteger="1" minValue="0" maxValue="2"/>
    </cacheField>
    <cacheField name="WSAN-10" numFmtId="0">
      <sharedItems containsString="0" containsBlank="1" containsNumber="1" containsInteger="1" minValue="0" maxValue="10"/>
    </cacheField>
    <cacheField name="WSAN-11" numFmtId="0">
      <sharedItems containsString="0" containsBlank="1" containsNumber="1" containsInteger="1" minValue="0" maxValue="30"/>
    </cacheField>
    <cacheField name="WSAN-12" numFmtId="0">
      <sharedItems containsString="0" containsBlank="1" containsNumber="1" minValue="0" maxValue="30"/>
    </cacheField>
    <cacheField name="WSAN-13" numFmtId="0">
      <sharedItems containsString="0" containsBlank="1" containsNumber="1" containsInteger="1" minValue="0" maxValue="10"/>
    </cacheField>
    <cacheField name="WSAN-14" numFmtId="0">
      <sharedItems containsString="0" containsBlank="1" containsNumber="1" containsInteger="1" minValue="0" maxValue="20"/>
    </cacheField>
    <cacheField name="WSAN-15" numFmtId="0">
      <sharedItems containsString="0" containsBlank="1" containsNumber="1" containsInteger="1" minValue="0" maxValue="50"/>
    </cacheField>
    <cacheField name="WSAN-16" numFmtId="0">
      <sharedItems containsString="0" containsBlank="1" containsNumber="1" containsInteger="1" minValue="0" maxValue="12"/>
    </cacheField>
    <cacheField name="WSAN-17" numFmtId="0">
      <sharedItems containsString="0" containsBlank="1" containsNumber="1" containsInteger="1" minValue="0" maxValue="0"/>
    </cacheField>
    <cacheField name="WSAN-18" numFmtId="0">
      <sharedItems containsString="0" containsBlank="1" containsNumber="1" containsInteger="1" minValue="0" maxValue="1"/>
    </cacheField>
    <cacheField name="WSAN-19" numFmtId="0">
      <sharedItems containsBlank="1" containsMixedTypes="1" containsNumber="1" containsInteger="1" minValue="0" maxValue="1"/>
    </cacheField>
    <cacheField name="WSAN-20" numFmtId="0">
      <sharedItems containsString="0" containsBlank="1" containsNumber="1" containsInteger="1" minValue="0" maxValue="1"/>
    </cacheField>
    <cacheField name="WSAN-21" numFmtId="0">
      <sharedItems containsString="0" containsBlank="1" containsNumber="1" containsInteger="1" minValue="0" maxValue="0"/>
    </cacheField>
    <cacheField name="WSAN-22" numFmtId="0">
      <sharedItems containsString="0" containsBlank="1" containsNumber="1" minValue="0" maxValue="10"/>
    </cacheField>
    <cacheField name="WSAN-23" numFmtId="0">
      <sharedItems containsString="0" containsBlank="1" containsNumber="1" containsInteger="1" minValue="0" maxValue="2"/>
    </cacheField>
    <cacheField name="WSAN-24" numFmtId="0">
      <sharedItems containsString="0" containsBlank="1" containsNumber="1" containsInteger="1" minValue="0" maxValue="2"/>
    </cacheField>
    <cacheField name="WSAN-25" numFmtId="0">
      <sharedItems containsString="0" containsBlank="1" containsNumber="1" containsInteger="1" minValue="0" maxValue="1"/>
    </cacheField>
    <cacheField name="EL-1" numFmtId="0">
      <sharedItems containsString="0" containsBlank="1" containsNumber="1" containsInteger="1" minValue="0" maxValue="0"/>
    </cacheField>
    <cacheField name="EL-2" numFmtId="0">
      <sharedItems containsString="0" containsBlank="1" containsNumber="1" containsInteger="1" minValue="0" maxValue="0"/>
    </cacheField>
    <cacheField name="EL-3" numFmtId="0">
      <sharedItems containsString="0" containsBlank="1" containsNumber="1" containsInteger="1" minValue="0" maxValue="0"/>
    </cacheField>
    <cacheField name="EL-4" numFmtId="0">
      <sharedItems containsString="0" containsBlank="1" containsNumber="1" containsInteger="1" minValue="0" maxValue="12"/>
    </cacheField>
    <cacheField name="EL-5" numFmtId="0">
      <sharedItems containsString="0" containsBlank="1" containsNumber="1" containsInteger="1" minValue="0" maxValue="4"/>
    </cacheField>
    <cacheField name="EL-6" numFmtId="0">
      <sharedItems containsString="0" containsBlank="1" containsNumber="1" containsInteger="1" minValue="0" maxValue="4"/>
    </cacheField>
    <cacheField name="EL-7" numFmtId="0">
      <sharedItems containsString="0" containsBlank="1" containsNumber="1" containsInteger="1" minValue="0" maxValue="0"/>
    </cacheField>
    <cacheField name="EL-8" numFmtId="0">
      <sharedItems containsString="0" containsBlank="1" containsNumber="1" containsInteger="1" minValue="0" maxValue="4"/>
    </cacheField>
    <cacheField name="EL-9" numFmtId="0">
      <sharedItems containsString="0" containsBlank="1" containsNumber="1" containsInteger="1" minValue="0" maxValue="1"/>
    </cacheField>
    <cacheField name="EL-10" numFmtId="0">
      <sharedItems containsString="0" containsBlank="1" containsNumber="1" containsInteger="1" minValue="0" maxValue="0"/>
    </cacheField>
    <cacheField name="EL-11" numFmtId="0">
      <sharedItems containsString="0" containsBlank="1" containsNumber="1" containsInteger="1" minValue="0" maxValue="4"/>
    </cacheField>
    <cacheField name="EL-12" numFmtId="0">
      <sharedItems containsString="0" containsBlank="1" containsNumber="1" containsInteger="1" minValue="0" maxValue="2"/>
    </cacheField>
    <cacheField name="EL-13" numFmtId="0">
      <sharedItems containsString="0" containsBlank="1" containsNumber="1" containsInteger="1" minValue="0" maxValue="2"/>
    </cacheField>
    <cacheField name="EL-14" numFmtId="0">
      <sharedItems containsString="0" containsBlank="1" containsNumber="1" containsInteger="1" minValue="0" maxValue="1"/>
    </cacheField>
    <cacheField name="EL-15" numFmtId="0">
      <sharedItems containsString="0" containsBlank="1" containsNumber="1" containsInteger="1" minValue="0" maxValue="1"/>
    </cacheField>
    <cacheField name="EL-16" numFmtId="0">
      <sharedItems containsString="0" containsBlank="1" containsNumber="1" containsInteger="1" minValue="0" maxValue="2"/>
    </cacheField>
    <cacheField name="EL-17" numFmtId="0">
      <sharedItems containsString="0" containsBlank="1" containsNumber="1" containsInteger="1" minValue="0" maxValue="1"/>
    </cacheField>
    <cacheField name="EL-18" numFmtId="0">
      <sharedItems containsString="0" containsBlank="1" containsNumber="1" containsInteger="1" minValue="0" maxValue="0"/>
    </cacheField>
    <cacheField name="EL-19" numFmtId="0">
      <sharedItems containsString="0" containsBlank="1" containsNumber="1" containsInteger="1" minValue="0" maxValue="456"/>
    </cacheField>
    <cacheField name="EL-20" numFmtId="0">
      <sharedItems containsString="0" containsBlank="1" containsNumber="1" containsInteger="1" minValue="0" maxValue="20"/>
    </cacheField>
    <cacheField name="Price per BNF_x000a_$" numFmtId="166">
      <sharedItems containsSemiMixedTypes="0" containsString="0" containsNumber="1" minValue="340.34999999999997" maxValue="3409.450000000000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AL" refreshedDate="44314.036805787036" createdVersion="7" refreshedVersion="7" minRefreshableVersion="3" recordCount="468" xr:uid="{30E4970A-02F7-4881-9B26-BCF6C7297E83}">
  <cacheSource type="worksheet">
    <worksheetSource name="Planned[['#]:[Enumerator]]"/>
  </cacheSource>
  <cacheFields count="12">
    <cacheField name="#" numFmtId="0">
      <sharedItems containsSemiMixedTypes="0" containsString="0" containsNumber="1" containsInteger="1" minValue="1" maxValue="468"/>
    </cacheField>
    <cacheField name="GOAL ID" numFmtId="0">
      <sharedItems containsSemiMixedTypes="0" containsString="0" containsNumber="1" containsInteger="1" minValue="459" maxValue="342789"/>
    </cacheField>
    <cacheField name="Commcare Case ID" numFmtId="0">
      <sharedItems/>
    </cacheField>
    <cacheField name="Accepted / Rejected" numFmtId="0">
      <sharedItems/>
    </cacheField>
    <cacheField name="Is Checked ?" numFmtId="0">
      <sharedItems/>
    </cacheField>
    <cacheField name="Shelter_Notes" numFmtId="0">
      <sharedItems containsBlank="1"/>
    </cacheField>
    <cacheField name="# of Merged Families" numFmtId="0">
      <sharedItems containsString="0" containsBlank="1" containsNumber="1" containsInteger="1" minValue="1" maxValue="5"/>
    </cacheField>
    <cacheField name="BNF" numFmtId="0">
      <sharedItems/>
    </cacheField>
    <cacheField name="Displaced/Resident" numFmtId="0">
      <sharedItems/>
    </cacheField>
    <cacheField name="Village" numFmtId="0">
      <sharedItems count="17">
        <s v="Rabeeta"/>
        <s v="Radwa"/>
        <s v="Mreimin (Darkosh)"/>
        <s v="Zahraa - Kherbet Amud"/>
        <s v="Albalat"/>
        <s v="Ramadiyeh (Darkosh)"/>
        <s v="Mansura"/>
        <s v="Thahr"/>
        <s v="mazrat haj Naiyf"/>
        <s v="Almzwaq"/>
        <s v="Barisha"/>
        <s v="Boz Ghaz"/>
        <s v="Htan"/>
        <s v="Koknaya "/>
        <s v="Sardin"/>
        <s v="Ghazala - Mgheidleh"/>
        <s v="Sadiyeh - Bsentiya"/>
      </sharedItems>
    </cacheField>
    <cacheField name="Village ID" numFmtId="0">
      <sharedItems containsSemiMixedTypes="0" containsString="0" containsNumber="1" containsInteger="1" minValue="70" maxValue="322"/>
    </cacheField>
    <cacheField name="Enumerator"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OAL" refreshedDate="44314.036885185182" createdVersion="7" refreshedVersion="7" minRefreshableVersion="3" recordCount="468" xr:uid="{CC644E7E-B402-49B2-B46A-FC78AFD2C088}">
  <cacheSource type="worksheet">
    <worksheetSource name="Planned[['#]:[Code]]"/>
  </cacheSource>
  <cacheFields count="13">
    <cacheField name="#" numFmtId="0">
      <sharedItems containsSemiMixedTypes="0" containsString="0" containsNumber="1" containsInteger="1" minValue="1" maxValue="468"/>
    </cacheField>
    <cacheField name="GOAL ID" numFmtId="0">
      <sharedItems containsSemiMixedTypes="0" containsString="0" containsNumber="1" containsInteger="1" minValue="459" maxValue="342789"/>
    </cacheField>
    <cacheField name="Commcare Case ID" numFmtId="0">
      <sharedItems/>
    </cacheField>
    <cacheField name="Accepted / Rejected" numFmtId="0">
      <sharedItems/>
    </cacheField>
    <cacheField name="Is Checked ?" numFmtId="0">
      <sharedItems/>
    </cacheField>
    <cacheField name="Shelter_Notes" numFmtId="0">
      <sharedItems containsBlank="1"/>
    </cacheField>
    <cacheField name="# of Merged Families" numFmtId="0">
      <sharedItems containsString="0" containsBlank="1" containsNumber="1" containsInteger="1" minValue="1" maxValue="5"/>
    </cacheField>
    <cacheField name="BNF" numFmtId="0">
      <sharedItems/>
    </cacheField>
    <cacheField name="Displaced/Resident" numFmtId="0">
      <sharedItems count="3">
        <s v="Displaced"/>
        <s v="resident"/>
        <s v="returnee"/>
      </sharedItems>
    </cacheField>
    <cacheField name="Village" numFmtId="0">
      <sharedItems/>
    </cacheField>
    <cacheField name="Village ID" numFmtId="0">
      <sharedItems containsSemiMixedTypes="0" containsString="0" containsNumber="1" containsInteger="1" minValue="70" maxValue="322"/>
    </cacheField>
    <cacheField name="Enumerator" numFmtId="0">
      <sharedItems/>
    </cacheField>
    <cacheField name="Cod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8">
  <r>
    <n v="245"/>
    <n v="279578"/>
    <s v="bd042f8e94444db2979736448d6c6949"/>
    <s v="Accept"/>
    <s v="yes"/>
    <s v=" دمج مع محمد الحسين"/>
    <n v="1"/>
    <s v="عيده محمد الحسين"/>
    <x v="0"/>
    <x v="0"/>
    <n v="77"/>
    <s v="ريم .شادي"/>
    <s v="I.R"/>
    <m/>
    <m/>
    <m/>
    <m/>
    <m/>
    <m/>
    <n v="15"/>
    <m/>
    <m/>
    <m/>
    <m/>
    <m/>
    <m/>
    <m/>
    <m/>
    <m/>
    <m/>
    <m/>
    <n v="870"/>
    <m/>
    <m/>
    <m/>
    <m/>
    <m/>
    <m/>
    <m/>
    <m/>
    <m/>
    <m/>
    <m/>
    <m/>
    <m/>
    <m/>
    <m/>
    <m/>
    <m/>
    <m/>
    <m/>
    <m/>
    <m/>
    <m/>
    <m/>
    <m/>
    <m/>
    <m/>
    <m/>
    <m/>
    <m/>
    <m/>
    <m/>
    <m/>
    <m/>
    <m/>
    <m/>
    <m/>
    <m/>
    <m/>
    <m/>
    <m/>
    <m/>
    <m/>
    <m/>
    <m/>
    <m/>
    <m/>
    <m/>
    <m/>
    <m/>
    <m/>
    <m/>
    <m/>
    <m/>
    <m/>
    <m/>
    <m/>
    <m/>
    <m/>
    <m/>
    <m/>
    <m/>
    <m/>
    <n v="4"/>
    <n v="8"/>
    <m/>
    <m/>
    <m/>
    <m/>
    <m/>
    <m/>
    <m/>
    <m/>
    <m/>
    <m/>
    <m/>
    <m/>
    <m/>
    <m/>
    <m/>
    <m/>
    <m/>
    <m/>
    <m/>
    <m/>
    <m/>
    <m/>
    <m/>
    <m/>
    <m/>
    <m/>
    <m/>
    <m/>
    <m/>
    <m/>
    <m/>
    <m/>
    <m/>
    <m/>
    <m/>
    <m/>
    <m/>
    <m/>
    <m/>
    <m/>
    <m/>
    <m/>
    <m/>
    <m/>
    <m/>
    <n v="2905.4"/>
  </r>
  <r>
    <n v="282"/>
    <n v="282615"/>
    <s v="6282d0c454584323af8d569bdba0e4d8"/>
    <s v="Accept"/>
    <s v="yes"/>
    <s v="دمج  مع رضوان يحيى الجاسم"/>
    <n v="1"/>
    <s v="يونس يحيى الجاسم "/>
    <x v="0"/>
    <x v="1"/>
    <n v="78"/>
    <s v="سامر منصور و سراب ناصيف"/>
    <s v="C.A"/>
    <m/>
    <m/>
    <m/>
    <m/>
    <m/>
    <n v="1.8"/>
    <m/>
    <m/>
    <n v="1.44"/>
    <m/>
    <m/>
    <m/>
    <m/>
    <n v="180"/>
    <m/>
    <m/>
    <m/>
    <m/>
    <n v="243"/>
    <m/>
    <m/>
    <m/>
    <m/>
    <m/>
    <m/>
    <m/>
    <m/>
    <m/>
    <m/>
    <m/>
    <m/>
    <m/>
    <m/>
    <m/>
    <m/>
    <m/>
    <m/>
    <m/>
    <m/>
    <m/>
    <m/>
    <m/>
    <m/>
    <m/>
    <m/>
    <m/>
    <m/>
    <m/>
    <m/>
    <m/>
    <m/>
    <n v="1"/>
    <m/>
    <m/>
    <m/>
    <m/>
    <m/>
    <m/>
    <m/>
    <m/>
    <m/>
    <m/>
    <m/>
    <m/>
    <m/>
    <m/>
    <m/>
    <m/>
    <m/>
    <m/>
    <m/>
    <m/>
    <m/>
    <m/>
    <m/>
    <m/>
    <m/>
    <m/>
    <m/>
    <m/>
    <m/>
    <n v="4"/>
    <n v="4"/>
    <n v="1"/>
    <m/>
    <n v="3"/>
    <m/>
    <n v="1"/>
    <m/>
    <m/>
    <n v="1"/>
    <n v="1"/>
    <n v="2"/>
    <m/>
    <n v="10"/>
    <m/>
    <n v="2"/>
    <n v="20"/>
    <m/>
    <m/>
    <m/>
    <m/>
    <m/>
    <m/>
    <m/>
    <m/>
    <m/>
    <m/>
    <m/>
    <m/>
    <m/>
    <m/>
    <m/>
    <m/>
    <m/>
    <m/>
    <m/>
    <m/>
    <m/>
    <m/>
    <m/>
    <m/>
    <m/>
    <m/>
    <m/>
    <m/>
    <m/>
    <m/>
    <n v="1475"/>
  </r>
  <r>
    <n v="258"/>
    <n v="186698"/>
    <s v="e6c6e2f905e844118bdb2c82b5900860"/>
    <s v="Accept"/>
    <s v="yes"/>
    <s v="دمج مع جاسم الصفوك"/>
    <n v="1"/>
    <s v="بدر علي الهليل"/>
    <x v="0"/>
    <x v="0"/>
    <n v="77"/>
    <s v="ريم . شادي"/>
    <s v="I.R"/>
    <m/>
    <m/>
    <m/>
    <m/>
    <m/>
    <m/>
    <m/>
    <m/>
    <m/>
    <m/>
    <m/>
    <m/>
    <m/>
    <m/>
    <m/>
    <m/>
    <m/>
    <m/>
    <n v="210"/>
    <m/>
    <m/>
    <m/>
    <m/>
    <m/>
    <m/>
    <m/>
    <m/>
    <m/>
    <m/>
    <m/>
    <m/>
    <m/>
    <m/>
    <m/>
    <m/>
    <m/>
    <m/>
    <m/>
    <m/>
    <m/>
    <m/>
    <m/>
    <m/>
    <m/>
    <m/>
    <m/>
    <m/>
    <m/>
    <m/>
    <m/>
    <m/>
    <m/>
    <m/>
    <m/>
    <m/>
    <m/>
    <m/>
    <m/>
    <m/>
    <m/>
    <m/>
    <m/>
    <m/>
    <m/>
    <m/>
    <m/>
    <m/>
    <m/>
    <m/>
    <m/>
    <m/>
    <m/>
    <m/>
    <m/>
    <n v="0.5"/>
    <m/>
    <m/>
    <m/>
    <m/>
    <m/>
    <m/>
    <n v="6"/>
    <n v="2"/>
    <n v="1"/>
    <m/>
    <n v="3"/>
    <m/>
    <n v="1"/>
    <n v="1"/>
    <m/>
    <m/>
    <m/>
    <m/>
    <n v="15"/>
    <m/>
    <m/>
    <m/>
    <m/>
    <m/>
    <m/>
    <m/>
    <n v="1"/>
    <m/>
    <m/>
    <m/>
    <m/>
    <m/>
    <m/>
    <m/>
    <m/>
    <m/>
    <m/>
    <m/>
    <m/>
    <m/>
    <m/>
    <m/>
    <m/>
    <m/>
    <m/>
    <m/>
    <m/>
    <m/>
    <m/>
    <m/>
    <m/>
    <m/>
    <m/>
    <n v="1072.8499999999999"/>
  </r>
  <r>
    <n v="383"/>
    <n v="255577"/>
    <s v="b0396e4a188447ff9da0763a2d6fc35d"/>
    <s v="Accept"/>
    <s v="yes"/>
    <s v="دمج مع عبد القادر عبد الكافي الاصلان"/>
    <n v="1"/>
    <s v="خالد عبد الكافي الاصلان "/>
    <x v="0"/>
    <x v="2"/>
    <n v="212"/>
    <s v="سراب"/>
    <s v="I.R"/>
    <m/>
    <m/>
    <m/>
    <m/>
    <m/>
    <m/>
    <n v="7.7"/>
    <m/>
    <m/>
    <m/>
    <m/>
    <m/>
    <m/>
    <m/>
    <m/>
    <m/>
    <m/>
    <m/>
    <m/>
    <m/>
    <m/>
    <m/>
    <m/>
    <m/>
    <m/>
    <m/>
    <m/>
    <m/>
    <n v="6"/>
    <m/>
    <m/>
    <m/>
    <m/>
    <m/>
    <m/>
    <m/>
    <m/>
    <m/>
    <m/>
    <m/>
    <m/>
    <m/>
    <m/>
    <m/>
    <m/>
    <m/>
    <m/>
    <m/>
    <m/>
    <m/>
    <m/>
    <m/>
    <m/>
    <m/>
    <m/>
    <m/>
    <m/>
    <m/>
    <m/>
    <m/>
    <m/>
    <m/>
    <m/>
    <m/>
    <m/>
    <m/>
    <m/>
    <m/>
    <m/>
    <m/>
    <m/>
    <m/>
    <m/>
    <m/>
    <n v="0.44"/>
    <m/>
    <m/>
    <m/>
    <m/>
    <m/>
    <m/>
    <n v="3"/>
    <n v="4"/>
    <n v="1"/>
    <m/>
    <n v="5"/>
    <n v="2"/>
    <n v="1"/>
    <n v="1"/>
    <m/>
    <m/>
    <m/>
    <m/>
    <n v="20"/>
    <m/>
    <m/>
    <m/>
    <m/>
    <m/>
    <m/>
    <m/>
    <n v="1"/>
    <m/>
    <m/>
    <m/>
    <m/>
    <m/>
    <m/>
    <m/>
    <m/>
    <m/>
    <m/>
    <m/>
    <m/>
    <m/>
    <m/>
    <m/>
    <m/>
    <m/>
    <m/>
    <m/>
    <m/>
    <m/>
    <m/>
    <m/>
    <m/>
    <m/>
    <m/>
    <n v="863.2"/>
  </r>
  <r>
    <n v="380"/>
    <n v="252528"/>
    <s v="de65f0eb034a434183af308f0954c0dc"/>
    <s v="Accept"/>
    <s v="yes"/>
    <s v="دمج مع علاء عماد السعيد"/>
    <n v="1"/>
    <s v="غصون خلف الحمادة "/>
    <x v="0"/>
    <x v="2"/>
    <n v="212"/>
    <s v="سراب"/>
    <s v="I.R"/>
    <m/>
    <m/>
    <m/>
    <m/>
    <m/>
    <m/>
    <n v="6.2"/>
    <m/>
    <m/>
    <m/>
    <m/>
    <m/>
    <m/>
    <m/>
    <m/>
    <m/>
    <m/>
    <m/>
    <n v="320"/>
    <m/>
    <m/>
    <m/>
    <m/>
    <m/>
    <m/>
    <m/>
    <m/>
    <m/>
    <m/>
    <m/>
    <m/>
    <m/>
    <m/>
    <m/>
    <m/>
    <m/>
    <m/>
    <m/>
    <m/>
    <m/>
    <m/>
    <m/>
    <m/>
    <m/>
    <m/>
    <m/>
    <m/>
    <m/>
    <m/>
    <m/>
    <m/>
    <n v="1"/>
    <m/>
    <m/>
    <m/>
    <m/>
    <m/>
    <m/>
    <m/>
    <m/>
    <m/>
    <m/>
    <m/>
    <m/>
    <m/>
    <m/>
    <m/>
    <m/>
    <m/>
    <m/>
    <m/>
    <m/>
    <m/>
    <m/>
    <n v="0.8"/>
    <m/>
    <m/>
    <m/>
    <m/>
    <m/>
    <m/>
    <n v="4"/>
    <n v="6"/>
    <m/>
    <m/>
    <n v="3"/>
    <n v="1"/>
    <n v="1"/>
    <n v="1"/>
    <m/>
    <m/>
    <m/>
    <n v="4"/>
    <n v="20"/>
    <m/>
    <m/>
    <m/>
    <m/>
    <m/>
    <m/>
    <m/>
    <n v="1"/>
    <m/>
    <m/>
    <m/>
    <m/>
    <m/>
    <m/>
    <m/>
    <m/>
    <m/>
    <m/>
    <m/>
    <m/>
    <m/>
    <m/>
    <m/>
    <m/>
    <m/>
    <m/>
    <m/>
    <m/>
    <m/>
    <m/>
    <m/>
    <m/>
    <m/>
    <m/>
    <n v="1718.8"/>
  </r>
  <r>
    <n v="351"/>
    <n v="252560"/>
    <s v="9275a103e73241e3aa8368eadc35327e"/>
    <s v="Accept"/>
    <s v="yes"/>
    <s v="دمج مع فطيم فياض العليق و محمد ابراهيم الرحمون واحمد ابراهيم الرحمون واحمد مصطفى الجعفر"/>
    <n v="4"/>
    <s v="حمود إبراهيم الرحمون"/>
    <x v="0"/>
    <x v="2"/>
    <n v="212"/>
    <s v="سراب"/>
    <s v="C.A"/>
    <m/>
    <m/>
    <m/>
    <m/>
    <m/>
    <n v="8.0500000000000007"/>
    <m/>
    <m/>
    <m/>
    <m/>
    <m/>
    <m/>
    <m/>
    <m/>
    <m/>
    <m/>
    <m/>
    <m/>
    <m/>
    <m/>
    <m/>
    <n v="94"/>
    <m/>
    <m/>
    <m/>
    <m/>
    <m/>
    <m/>
    <n v="21.265000000000001"/>
    <m/>
    <m/>
    <m/>
    <m/>
    <m/>
    <m/>
    <m/>
    <m/>
    <m/>
    <m/>
    <m/>
    <m/>
    <m/>
    <m/>
    <m/>
    <m/>
    <m/>
    <m/>
    <m/>
    <m/>
    <m/>
    <m/>
    <n v="1"/>
    <m/>
    <m/>
    <m/>
    <m/>
    <m/>
    <m/>
    <m/>
    <m/>
    <m/>
    <m/>
    <m/>
    <m/>
    <m/>
    <m/>
    <m/>
    <m/>
    <n v="4"/>
    <m/>
    <m/>
    <m/>
    <m/>
    <m/>
    <n v="8.58"/>
    <m/>
    <m/>
    <m/>
    <m/>
    <m/>
    <m/>
    <n v="6"/>
    <m/>
    <n v="1"/>
    <m/>
    <n v="2"/>
    <n v="3"/>
    <n v="1"/>
    <n v="1"/>
    <m/>
    <m/>
    <m/>
    <m/>
    <m/>
    <m/>
    <m/>
    <m/>
    <m/>
    <m/>
    <m/>
    <m/>
    <m/>
    <m/>
    <m/>
    <m/>
    <m/>
    <m/>
    <m/>
    <m/>
    <m/>
    <m/>
    <m/>
    <m/>
    <m/>
    <m/>
    <m/>
    <m/>
    <m/>
    <m/>
    <m/>
    <m/>
    <m/>
    <m/>
    <m/>
    <m/>
    <m/>
    <m/>
    <m/>
    <n v="1550.36"/>
  </r>
  <r>
    <n v="246"/>
    <n v="259628"/>
    <s v="9c19eb34d76c4e6893bf4cc8e64c0b76"/>
    <s v="Accept"/>
    <s v="yes"/>
    <s v="دمج مع مريم حسون"/>
    <n v="1"/>
    <s v="بلال احمد حماميش"/>
    <x v="0"/>
    <x v="0"/>
    <n v="77"/>
    <s v="ريم"/>
    <s v="I.R"/>
    <m/>
    <m/>
    <m/>
    <m/>
    <m/>
    <m/>
    <m/>
    <m/>
    <m/>
    <m/>
    <m/>
    <m/>
    <n v="190"/>
    <m/>
    <m/>
    <m/>
    <m/>
    <m/>
    <n v="150"/>
    <m/>
    <m/>
    <m/>
    <m/>
    <m/>
    <m/>
    <m/>
    <m/>
    <m/>
    <m/>
    <m/>
    <m/>
    <m/>
    <m/>
    <m/>
    <m/>
    <m/>
    <m/>
    <m/>
    <m/>
    <m/>
    <m/>
    <m/>
    <m/>
    <m/>
    <m/>
    <m/>
    <m/>
    <m/>
    <m/>
    <m/>
    <m/>
    <n v="1"/>
    <m/>
    <m/>
    <m/>
    <m/>
    <m/>
    <m/>
    <m/>
    <m/>
    <m/>
    <m/>
    <m/>
    <m/>
    <m/>
    <m/>
    <m/>
    <m/>
    <m/>
    <m/>
    <m/>
    <m/>
    <m/>
    <m/>
    <m/>
    <m/>
    <m/>
    <m/>
    <m/>
    <m/>
    <m/>
    <n v="4"/>
    <n v="2"/>
    <m/>
    <m/>
    <n v="2"/>
    <m/>
    <n v="1"/>
    <n v="1"/>
    <m/>
    <m/>
    <m/>
    <m/>
    <n v="20"/>
    <m/>
    <m/>
    <m/>
    <m/>
    <m/>
    <m/>
    <n v="1"/>
    <n v="1"/>
    <m/>
    <m/>
    <m/>
    <m/>
    <m/>
    <m/>
    <m/>
    <m/>
    <m/>
    <m/>
    <m/>
    <m/>
    <m/>
    <m/>
    <m/>
    <m/>
    <m/>
    <m/>
    <m/>
    <m/>
    <m/>
    <m/>
    <m/>
    <m/>
    <m/>
    <m/>
    <n v="1052.9000000000001"/>
  </r>
  <r>
    <n v="334"/>
    <n v="41300"/>
    <s v="a724dd6c3b0e4bf690f2d99449fd6de5"/>
    <s v="Accept"/>
    <s v="yes"/>
    <s v="دمج مع وداد خالد الحمود"/>
    <n v="1"/>
    <s v="خالد عمر الحمود "/>
    <x v="0"/>
    <x v="3"/>
    <n v="219"/>
    <s v="سراب"/>
    <s v="I.R"/>
    <m/>
    <m/>
    <m/>
    <m/>
    <m/>
    <m/>
    <m/>
    <m/>
    <m/>
    <m/>
    <m/>
    <m/>
    <m/>
    <m/>
    <m/>
    <m/>
    <m/>
    <m/>
    <n v="279.5"/>
    <m/>
    <m/>
    <m/>
    <m/>
    <m/>
    <m/>
    <m/>
    <m/>
    <m/>
    <n v="4"/>
    <m/>
    <m/>
    <m/>
    <m/>
    <m/>
    <m/>
    <m/>
    <m/>
    <m/>
    <m/>
    <m/>
    <m/>
    <m/>
    <m/>
    <m/>
    <m/>
    <m/>
    <m/>
    <m/>
    <m/>
    <m/>
    <m/>
    <n v="2"/>
    <m/>
    <m/>
    <m/>
    <m/>
    <n v="1"/>
    <m/>
    <m/>
    <m/>
    <m/>
    <m/>
    <m/>
    <m/>
    <m/>
    <m/>
    <m/>
    <m/>
    <m/>
    <m/>
    <m/>
    <m/>
    <m/>
    <m/>
    <n v="1.2849999999999999"/>
    <m/>
    <m/>
    <m/>
    <m/>
    <m/>
    <m/>
    <n v="3"/>
    <n v="2"/>
    <n v="1"/>
    <m/>
    <n v="3"/>
    <n v="1"/>
    <m/>
    <m/>
    <n v="1"/>
    <n v="1"/>
    <n v="1"/>
    <m/>
    <n v="10"/>
    <m/>
    <m/>
    <m/>
    <m/>
    <m/>
    <m/>
    <m/>
    <m/>
    <m/>
    <m/>
    <m/>
    <n v="2"/>
    <m/>
    <m/>
    <m/>
    <m/>
    <m/>
    <m/>
    <m/>
    <m/>
    <m/>
    <m/>
    <m/>
    <m/>
    <m/>
    <m/>
    <m/>
    <m/>
    <m/>
    <m/>
    <m/>
    <m/>
    <m/>
    <m/>
    <n v="1361.6999999999998"/>
  </r>
  <r>
    <n v="253"/>
    <n v="281506"/>
    <s v="954f1732d4944b88b7006b9dfd9cfc53"/>
    <s v="Accept"/>
    <s v="yes"/>
    <s v="سكن جماعي مع لؤي شحادة الحمود  \ عدد العوائل 6 "/>
    <n v="5"/>
    <s v="خالد محمد السليمان"/>
    <x v="0"/>
    <x v="0"/>
    <n v="77"/>
    <s v="ريم . شادي"/>
    <s v="C.A"/>
    <m/>
    <m/>
    <m/>
    <m/>
    <m/>
    <m/>
    <n v="2"/>
    <m/>
    <m/>
    <m/>
    <m/>
    <m/>
    <m/>
    <m/>
    <m/>
    <m/>
    <m/>
    <m/>
    <n v="450"/>
    <m/>
    <m/>
    <m/>
    <m/>
    <m/>
    <m/>
    <m/>
    <m/>
    <m/>
    <m/>
    <m/>
    <m/>
    <m/>
    <m/>
    <m/>
    <m/>
    <m/>
    <m/>
    <m/>
    <m/>
    <m/>
    <m/>
    <m/>
    <m/>
    <m/>
    <m/>
    <m/>
    <m/>
    <m/>
    <m/>
    <m/>
    <m/>
    <m/>
    <m/>
    <m/>
    <m/>
    <m/>
    <m/>
    <m/>
    <m/>
    <m/>
    <m/>
    <m/>
    <m/>
    <m/>
    <m/>
    <m/>
    <m/>
    <m/>
    <m/>
    <m/>
    <m/>
    <m/>
    <m/>
    <m/>
    <m/>
    <m/>
    <m/>
    <m/>
    <m/>
    <m/>
    <m/>
    <n v="10"/>
    <n v="9"/>
    <m/>
    <m/>
    <n v="5"/>
    <m/>
    <n v="2"/>
    <n v="2"/>
    <m/>
    <m/>
    <m/>
    <m/>
    <n v="25"/>
    <m/>
    <m/>
    <m/>
    <m/>
    <m/>
    <m/>
    <m/>
    <n v="1"/>
    <n v="1"/>
    <m/>
    <m/>
    <m/>
    <m/>
    <m/>
    <m/>
    <m/>
    <m/>
    <m/>
    <m/>
    <m/>
    <m/>
    <m/>
    <m/>
    <m/>
    <m/>
    <m/>
    <m/>
    <m/>
    <m/>
    <m/>
    <m/>
    <m/>
    <m/>
    <m/>
    <n v="2319.9499999999998"/>
  </r>
  <r>
    <n v="436"/>
    <n v="247457"/>
    <s v="5dee4262e5474e0eab1b4ed4eb5dd598"/>
    <s v="Accept"/>
    <s v="yes"/>
    <s v="عبدالرحمن عبدالكريم زكرة"/>
    <n v="1"/>
    <s v="طارق عبدالكريم زكرة"/>
    <x v="0"/>
    <x v="4"/>
    <n v="288"/>
    <s v="شادي + عبدالهادي"/>
    <s v="I.R"/>
    <m/>
    <m/>
    <m/>
    <m/>
    <m/>
    <m/>
    <n v="1.5"/>
    <m/>
    <m/>
    <m/>
    <m/>
    <m/>
    <m/>
    <m/>
    <m/>
    <m/>
    <m/>
    <m/>
    <n v="400"/>
    <m/>
    <m/>
    <m/>
    <m/>
    <m/>
    <m/>
    <m/>
    <m/>
    <m/>
    <m/>
    <m/>
    <m/>
    <m/>
    <m/>
    <m/>
    <m/>
    <m/>
    <m/>
    <m/>
    <m/>
    <m/>
    <m/>
    <m/>
    <m/>
    <m/>
    <m/>
    <m/>
    <m/>
    <m/>
    <m/>
    <m/>
    <m/>
    <m/>
    <m/>
    <m/>
    <m/>
    <m/>
    <m/>
    <m/>
    <m/>
    <m/>
    <m/>
    <m/>
    <m/>
    <m/>
    <m/>
    <m/>
    <m/>
    <m/>
    <m/>
    <m/>
    <m/>
    <m/>
    <m/>
    <m/>
    <m/>
    <m/>
    <m/>
    <m/>
    <m/>
    <m/>
    <m/>
    <n v="5"/>
    <n v="6"/>
    <n v="1"/>
    <m/>
    <n v="2"/>
    <m/>
    <n v="1"/>
    <n v="1"/>
    <m/>
    <m/>
    <m/>
    <m/>
    <m/>
    <m/>
    <m/>
    <m/>
    <m/>
    <m/>
    <m/>
    <m/>
    <m/>
    <n v="1"/>
    <m/>
    <m/>
    <m/>
    <m/>
    <m/>
    <m/>
    <m/>
    <m/>
    <m/>
    <m/>
    <m/>
    <m/>
    <m/>
    <m/>
    <m/>
    <m/>
    <m/>
    <m/>
    <m/>
    <m/>
    <m/>
    <m/>
    <m/>
    <m/>
    <m/>
    <n v="1670.8"/>
  </r>
  <r>
    <n v="424"/>
    <n v="270263"/>
    <s v="560317cf8a4a4cfb9a19bf17ab14838c"/>
    <s v="Accept"/>
    <s v="yes"/>
    <s v="مدمج مع احمد ابراهيم الاحمد ومع نجاح احمد الاحمد"/>
    <n v="2"/>
    <s v="ابراهيم احمد الاحمد"/>
    <x v="0"/>
    <x v="5"/>
    <n v="213"/>
    <s v="عبد الهادي + نور"/>
    <s v="I.R"/>
    <n v="0"/>
    <n v="5"/>
    <n v="0"/>
    <n v="0"/>
    <n v="0"/>
    <n v="7.9"/>
    <n v="0"/>
    <n v="0"/>
    <n v="0.25"/>
    <n v="0"/>
    <n v="0"/>
    <n v="0"/>
    <n v="132"/>
    <n v="0"/>
    <n v="0"/>
    <n v="0"/>
    <n v="0"/>
    <n v="0"/>
    <n v="310"/>
    <n v="0"/>
    <n v="0"/>
    <n v="0"/>
    <n v="0"/>
    <n v="0"/>
    <n v="0"/>
    <n v="0"/>
    <n v="0"/>
    <n v="0"/>
    <n v="1.25"/>
    <n v="0"/>
    <n v="0"/>
    <n v="0"/>
    <n v="0"/>
    <n v="0"/>
    <m/>
    <m/>
    <n v="0"/>
    <n v="0"/>
    <n v="0"/>
    <n v="0"/>
    <n v="0"/>
    <n v="0"/>
    <n v="0"/>
    <n v="0"/>
    <n v="0"/>
    <n v="0"/>
    <n v="0"/>
    <n v="0"/>
    <n v="0"/>
    <n v="0"/>
    <n v="0"/>
    <n v="5"/>
    <n v="4"/>
    <n v="0"/>
    <n v="0"/>
    <n v="0"/>
    <n v="0"/>
    <n v="0"/>
    <n v="0"/>
    <n v="0"/>
    <n v="0"/>
    <n v="0"/>
    <n v="0"/>
    <n v="80"/>
    <n v="0"/>
    <n v="0"/>
    <n v="0"/>
    <n v="0"/>
    <n v="0"/>
    <n v="0"/>
    <n v="0"/>
    <n v="0"/>
    <n v="0"/>
    <n v="0"/>
    <n v="0"/>
    <n v="0"/>
    <n v="0.84"/>
    <n v="0"/>
    <n v="0"/>
    <n v="0"/>
    <n v="1.6"/>
    <n v="1"/>
    <n v="0"/>
    <n v="1"/>
    <n v="0"/>
    <n v="3"/>
    <n v="0"/>
    <n v="1"/>
    <n v="1.8"/>
    <n v="1"/>
    <n v="0"/>
    <n v="0"/>
    <n v="2"/>
    <n v="0"/>
    <n v="17"/>
    <n v="0"/>
    <n v="0"/>
    <n v="38"/>
    <n v="0"/>
    <n v="0"/>
    <n v="0"/>
    <n v="0"/>
    <n v="1"/>
    <n v="0"/>
    <n v="0"/>
    <n v="0"/>
    <n v="2"/>
    <n v="0"/>
    <n v="0"/>
    <n v="0"/>
    <n v="0"/>
    <n v="6"/>
    <n v="0"/>
    <n v="0"/>
    <n v="0"/>
    <n v="0"/>
    <n v="0"/>
    <n v="0"/>
    <n v="4"/>
    <n v="0"/>
    <n v="0"/>
    <n v="1"/>
    <n v="0"/>
    <n v="2"/>
    <n v="0"/>
    <n v="0"/>
    <n v="0"/>
    <n v="15"/>
    <n v="3185.64"/>
  </r>
  <r>
    <n v="395"/>
    <n v="93321"/>
    <s v="1eea7e45201840c3bf8f051d52065875"/>
    <s v="Accept"/>
    <s v="yes"/>
    <s v="مدمج مع حاجة احمد الغريب"/>
    <n v="1"/>
    <s v="ثلجة خضر ناصيف العبيد"/>
    <x v="1"/>
    <x v="6"/>
    <n v="289"/>
    <s v="عبدالهادي + نور"/>
    <s v="I.R"/>
    <m/>
    <m/>
    <m/>
    <m/>
    <m/>
    <n v="2.5"/>
    <m/>
    <m/>
    <n v="0.3"/>
    <n v="1.2"/>
    <m/>
    <m/>
    <n v="250"/>
    <m/>
    <m/>
    <m/>
    <m/>
    <m/>
    <n v="150"/>
    <m/>
    <n v="60"/>
    <m/>
    <m/>
    <m/>
    <m/>
    <m/>
    <m/>
    <m/>
    <n v="2.5"/>
    <n v="44"/>
    <m/>
    <m/>
    <m/>
    <m/>
    <m/>
    <m/>
    <m/>
    <m/>
    <m/>
    <m/>
    <m/>
    <m/>
    <m/>
    <m/>
    <m/>
    <m/>
    <m/>
    <m/>
    <m/>
    <m/>
    <m/>
    <m/>
    <m/>
    <m/>
    <m/>
    <m/>
    <m/>
    <m/>
    <m/>
    <m/>
    <m/>
    <m/>
    <m/>
    <m/>
    <m/>
    <m/>
    <m/>
    <m/>
    <m/>
    <m/>
    <m/>
    <m/>
    <m/>
    <m/>
    <m/>
    <m/>
    <n v="0.12"/>
    <m/>
    <m/>
    <m/>
    <m/>
    <n v="2"/>
    <n v="1"/>
    <n v="1"/>
    <m/>
    <n v="4"/>
    <m/>
    <n v="1"/>
    <n v="1.5"/>
    <m/>
    <n v="1"/>
    <n v="2"/>
    <n v="1"/>
    <n v="20"/>
    <m/>
    <m/>
    <n v="5"/>
    <n v="18"/>
    <m/>
    <m/>
    <n v="1"/>
    <m/>
    <m/>
    <m/>
    <m/>
    <m/>
    <m/>
    <m/>
    <m/>
    <m/>
    <m/>
    <n v="2"/>
    <m/>
    <m/>
    <m/>
    <n v="2"/>
    <m/>
    <m/>
    <m/>
    <m/>
    <m/>
    <m/>
    <m/>
    <m/>
    <m/>
    <m/>
    <m/>
    <m/>
    <n v="1430.6"/>
  </r>
  <r>
    <n v="421"/>
    <n v="270979"/>
    <s v="c8210b7526ab4046a25908de091099af"/>
    <s v="Accept"/>
    <s v="yes"/>
    <s v="مدمج مع زور غازي الطه"/>
    <n v="1"/>
    <s v="ريما علي السهو "/>
    <x v="0"/>
    <x v="7"/>
    <n v="217"/>
    <s v="حسام"/>
    <s v="I.R"/>
    <m/>
    <m/>
    <m/>
    <m/>
    <m/>
    <m/>
    <n v="0.6"/>
    <m/>
    <m/>
    <m/>
    <m/>
    <m/>
    <m/>
    <m/>
    <m/>
    <m/>
    <m/>
    <m/>
    <n v="256"/>
    <m/>
    <m/>
    <m/>
    <m/>
    <m/>
    <m/>
    <m/>
    <m/>
    <m/>
    <m/>
    <m/>
    <m/>
    <m/>
    <m/>
    <m/>
    <m/>
    <m/>
    <m/>
    <m/>
    <m/>
    <m/>
    <m/>
    <m/>
    <m/>
    <m/>
    <m/>
    <m/>
    <m/>
    <m/>
    <m/>
    <m/>
    <m/>
    <m/>
    <m/>
    <m/>
    <m/>
    <m/>
    <m/>
    <m/>
    <m/>
    <m/>
    <m/>
    <m/>
    <m/>
    <m/>
    <m/>
    <m/>
    <m/>
    <m/>
    <m/>
    <m/>
    <m/>
    <m/>
    <m/>
    <m/>
    <m/>
    <m/>
    <n v="0.28000000000000003"/>
    <m/>
    <m/>
    <m/>
    <m/>
    <n v="4"/>
    <n v="5"/>
    <m/>
    <m/>
    <m/>
    <n v="2"/>
    <n v="1"/>
    <n v="1.2"/>
    <n v="1"/>
    <m/>
    <m/>
    <n v="2"/>
    <m/>
    <n v="15"/>
    <m/>
    <m/>
    <n v="6"/>
    <m/>
    <m/>
    <m/>
    <m/>
    <m/>
    <m/>
    <m/>
    <m/>
    <m/>
    <m/>
    <m/>
    <m/>
    <m/>
    <m/>
    <m/>
    <m/>
    <m/>
    <m/>
    <m/>
    <m/>
    <n v="1"/>
    <m/>
    <m/>
    <n v="1"/>
    <m/>
    <n v="1"/>
    <n v="1"/>
    <m/>
    <m/>
    <n v="10"/>
    <n v="1540.5"/>
  </r>
  <r>
    <n v="397"/>
    <n v="284858"/>
    <s v="7cdaa075112546b480564b2c6c0ef196"/>
    <s v="Accept"/>
    <s v="yes"/>
    <s v="مدمج مع سليمه احمد زين الدين ومع  عمر محمود الزين"/>
    <n v="2"/>
    <s v="محمود محمد الزين"/>
    <x v="0"/>
    <x v="6"/>
    <n v="289"/>
    <s v="عبدالهادي + نور"/>
    <s v="I.R"/>
    <n v="15"/>
    <m/>
    <m/>
    <m/>
    <m/>
    <n v="9.5"/>
    <m/>
    <m/>
    <n v="0.25"/>
    <n v="1.35"/>
    <m/>
    <m/>
    <n v="130"/>
    <m/>
    <m/>
    <m/>
    <m/>
    <m/>
    <n v="450"/>
    <m/>
    <m/>
    <m/>
    <m/>
    <m/>
    <m/>
    <m/>
    <m/>
    <m/>
    <n v="25"/>
    <m/>
    <m/>
    <m/>
    <m/>
    <m/>
    <m/>
    <m/>
    <m/>
    <m/>
    <m/>
    <n v="4.0999999999999996"/>
    <m/>
    <m/>
    <m/>
    <m/>
    <m/>
    <m/>
    <m/>
    <m/>
    <m/>
    <m/>
    <m/>
    <n v="2"/>
    <m/>
    <m/>
    <m/>
    <m/>
    <m/>
    <m/>
    <m/>
    <m/>
    <m/>
    <m/>
    <m/>
    <m/>
    <m/>
    <m/>
    <m/>
    <m/>
    <m/>
    <m/>
    <m/>
    <m/>
    <m/>
    <m/>
    <m/>
    <m/>
    <n v="0.36"/>
    <m/>
    <m/>
    <m/>
    <m/>
    <n v="4"/>
    <n v="6"/>
    <n v="2"/>
    <m/>
    <n v="6"/>
    <m/>
    <n v="1"/>
    <n v="1.5"/>
    <n v="2"/>
    <m/>
    <m/>
    <n v="2"/>
    <n v="25"/>
    <m/>
    <m/>
    <n v="4"/>
    <n v="20"/>
    <m/>
    <m/>
    <m/>
    <n v="1"/>
    <m/>
    <m/>
    <n v="10"/>
    <m/>
    <m/>
    <m/>
    <m/>
    <m/>
    <m/>
    <m/>
    <m/>
    <m/>
    <m/>
    <m/>
    <m/>
    <m/>
    <m/>
    <m/>
    <m/>
    <m/>
    <m/>
    <m/>
    <m/>
    <m/>
    <m/>
    <m/>
    <n v="3409.4500000000003"/>
  </r>
  <r>
    <n v="414"/>
    <n v="284937"/>
    <s v="d8b63aa1a1d94f249796ff5af3850cc4"/>
    <s v="Accept"/>
    <s v="yes"/>
    <s v="مدمج مع عبد الهادي قدور الباشا"/>
    <n v="1"/>
    <s v="عزيزةعبد الباشا"/>
    <x v="0"/>
    <x v="6"/>
    <n v="289"/>
    <s v="مهند"/>
    <s v="I.R"/>
    <m/>
    <m/>
    <m/>
    <m/>
    <m/>
    <m/>
    <n v="8.4"/>
    <m/>
    <m/>
    <m/>
    <m/>
    <m/>
    <n v="60"/>
    <m/>
    <m/>
    <m/>
    <m/>
    <m/>
    <n v="165"/>
    <m/>
    <m/>
    <m/>
    <m/>
    <m/>
    <m/>
    <m/>
    <m/>
    <m/>
    <m/>
    <m/>
    <m/>
    <m/>
    <m/>
    <m/>
    <m/>
    <m/>
    <m/>
    <m/>
    <m/>
    <m/>
    <m/>
    <m/>
    <m/>
    <m/>
    <m/>
    <m/>
    <m/>
    <m/>
    <m/>
    <m/>
    <m/>
    <m/>
    <m/>
    <m/>
    <m/>
    <m/>
    <m/>
    <m/>
    <m/>
    <m/>
    <m/>
    <m/>
    <m/>
    <m/>
    <m/>
    <m/>
    <m/>
    <m/>
    <m/>
    <m/>
    <m/>
    <m/>
    <m/>
    <m/>
    <m/>
    <m/>
    <n v="0.32"/>
    <m/>
    <m/>
    <m/>
    <m/>
    <n v="3"/>
    <n v="5"/>
    <n v="1"/>
    <n v="1"/>
    <m/>
    <n v="2"/>
    <m/>
    <n v="0.5"/>
    <m/>
    <m/>
    <m/>
    <m/>
    <m/>
    <n v="12"/>
    <m/>
    <m/>
    <m/>
    <m/>
    <m/>
    <m/>
    <n v="1"/>
    <m/>
    <m/>
    <m/>
    <m/>
    <m/>
    <m/>
    <m/>
    <m/>
    <m/>
    <m/>
    <m/>
    <m/>
    <m/>
    <m/>
    <m/>
    <m/>
    <n v="1"/>
    <m/>
    <m/>
    <m/>
    <m/>
    <n v="1"/>
    <m/>
    <m/>
    <m/>
    <m/>
    <n v="1403.5"/>
  </r>
  <r>
    <n v="425"/>
    <n v="330596"/>
    <s v="31b8e617ed824dbca5a7b071d1404548"/>
    <s v="Accept"/>
    <s v="yes"/>
    <s v="مدمج مع علي محمد صابر القاسم ومع خالد محمد صابر القاسم ومع نصرة احمد الاحمد"/>
    <n v="3"/>
    <s v="عبدو محمد صابر القاسم"/>
    <x v="0"/>
    <x v="8"/>
    <n v="290"/>
    <s v="عبد الهادي + نور"/>
    <s v="I.R"/>
    <n v="0"/>
    <n v="0"/>
    <n v="0"/>
    <n v="0"/>
    <n v="0"/>
    <n v="0"/>
    <n v="0"/>
    <n v="0"/>
    <n v="0"/>
    <n v="0"/>
    <n v="0"/>
    <n v="0"/>
    <n v="20"/>
    <n v="0"/>
    <n v="0"/>
    <n v="0"/>
    <n v="0"/>
    <n v="15"/>
    <n v="235.15"/>
    <n v="0"/>
    <n v="0"/>
    <n v="0"/>
    <n v="0"/>
    <n v="0"/>
    <n v="0"/>
    <n v="0"/>
    <n v="0"/>
    <n v="0"/>
    <n v="3.4"/>
    <n v="0"/>
    <n v="28"/>
    <n v="0"/>
    <n v="0"/>
    <n v="1"/>
    <m/>
    <m/>
    <n v="0"/>
    <n v="0"/>
    <n v="0"/>
    <n v="6"/>
    <n v="0"/>
    <n v="0"/>
    <n v="0"/>
    <n v="0"/>
    <n v="0"/>
    <n v="0"/>
    <n v="0"/>
    <n v="0"/>
    <n v="0"/>
    <n v="0"/>
    <n v="0"/>
    <n v="0"/>
    <n v="0"/>
    <n v="0"/>
    <n v="0"/>
    <n v="0"/>
    <n v="0"/>
    <n v="0"/>
    <n v="0"/>
    <n v="0"/>
    <n v="0"/>
    <n v="0"/>
    <n v="0"/>
    <n v="75"/>
    <n v="0"/>
    <n v="0"/>
    <n v="0"/>
    <n v="0"/>
    <n v="0"/>
    <n v="0"/>
    <n v="0"/>
    <n v="0"/>
    <n v="0"/>
    <n v="0"/>
    <n v="3.4"/>
    <n v="0"/>
    <n v="0.24"/>
    <n v="0"/>
    <n v="0"/>
    <n v="1"/>
    <n v="3.2"/>
    <n v="0"/>
    <n v="0"/>
    <n v="1"/>
    <n v="0"/>
    <n v="1"/>
    <n v="2"/>
    <n v="1"/>
    <n v="1.8"/>
    <n v="1"/>
    <n v="0"/>
    <n v="0"/>
    <n v="2"/>
    <n v="0"/>
    <n v="18"/>
    <n v="0"/>
    <n v="2"/>
    <n v="0"/>
    <n v="0"/>
    <n v="0"/>
    <n v="0"/>
    <n v="0"/>
    <n v="1"/>
    <n v="0"/>
    <n v="0"/>
    <n v="0"/>
    <n v="0"/>
    <n v="1"/>
    <n v="0"/>
    <n v="0"/>
    <n v="0"/>
    <n v="12"/>
    <n v="0"/>
    <n v="0"/>
    <n v="0"/>
    <n v="0"/>
    <n v="0"/>
    <n v="0"/>
    <n v="2"/>
    <n v="0"/>
    <n v="0"/>
    <n v="1"/>
    <n v="0"/>
    <n v="1"/>
    <n v="0"/>
    <n v="0"/>
    <n v="0"/>
    <n v="10"/>
    <n v="2303.7449999999999"/>
  </r>
  <r>
    <n v="419"/>
    <n v="227289"/>
    <s v="7080dbdc4e7240d7a07f6b47cc74298a"/>
    <s v="Accept"/>
    <s v="yes"/>
    <s v="مدمج مع فاطمة علي الرعي"/>
    <n v="1"/>
    <s v="ناعسة خليف الخليف"/>
    <x v="0"/>
    <x v="7"/>
    <n v="217"/>
    <s v="حسام"/>
    <s v="I.R"/>
    <m/>
    <m/>
    <m/>
    <m/>
    <m/>
    <m/>
    <n v="2.34"/>
    <m/>
    <m/>
    <n v="0.28000000000000003"/>
    <m/>
    <m/>
    <n v="125"/>
    <m/>
    <m/>
    <m/>
    <m/>
    <m/>
    <n v="232"/>
    <m/>
    <m/>
    <m/>
    <m/>
    <m/>
    <m/>
    <m/>
    <m/>
    <m/>
    <m/>
    <m/>
    <m/>
    <m/>
    <m/>
    <m/>
    <m/>
    <m/>
    <m/>
    <m/>
    <m/>
    <m/>
    <m/>
    <m/>
    <m/>
    <m/>
    <m/>
    <m/>
    <m/>
    <m/>
    <m/>
    <m/>
    <m/>
    <m/>
    <m/>
    <m/>
    <m/>
    <m/>
    <m/>
    <m/>
    <m/>
    <m/>
    <m/>
    <m/>
    <m/>
    <m/>
    <m/>
    <m/>
    <m/>
    <m/>
    <m/>
    <m/>
    <m/>
    <m/>
    <m/>
    <m/>
    <m/>
    <m/>
    <m/>
    <m/>
    <m/>
    <m/>
    <m/>
    <n v="4"/>
    <n v="2"/>
    <m/>
    <m/>
    <m/>
    <n v="2"/>
    <n v="1"/>
    <n v="1.2"/>
    <m/>
    <m/>
    <m/>
    <n v="2"/>
    <m/>
    <n v="10"/>
    <m/>
    <m/>
    <n v="8"/>
    <m/>
    <m/>
    <m/>
    <m/>
    <m/>
    <m/>
    <m/>
    <m/>
    <m/>
    <m/>
    <m/>
    <m/>
    <m/>
    <m/>
    <m/>
    <m/>
    <m/>
    <m/>
    <m/>
    <m/>
    <n v="1"/>
    <m/>
    <m/>
    <n v="1"/>
    <m/>
    <n v="1"/>
    <n v="1"/>
    <m/>
    <m/>
    <n v="10"/>
    <n v="1476.15"/>
  </r>
  <r>
    <n v="1"/>
    <n v="95609"/>
    <s v="7b4315789fa448aca4abae7e074fdde5"/>
    <s v="Accept"/>
    <s v="yes"/>
    <m/>
    <m/>
    <s v="عبد عبد الله الخلف"/>
    <x v="0"/>
    <x v="9"/>
    <n v="322"/>
    <s v="هشام + إبراهيم"/>
    <s v="I.R"/>
    <m/>
    <m/>
    <m/>
    <m/>
    <m/>
    <m/>
    <m/>
    <m/>
    <m/>
    <m/>
    <m/>
    <m/>
    <m/>
    <m/>
    <m/>
    <m/>
    <m/>
    <m/>
    <n v="94"/>
    <m/>
    <m/>
    <m/>
    <m/>
    <m/>
    <m/>
    <m/>
    <m/>
    <m/>
    <m/>
    <m/>
    <m/>
    <m/>
    <m/>
    <m/>
    <m/>
    <m/>
    <m/>
    <m/>
    <m/>
    <m/>
    <m/>
    <m/>
    <m/>
    <m/>
    <m/>
    <m/>
    <m/>
    <m/>
    <m/>
    <m/>
    <m/>
    <n v="1"/>
    <m/>
    <m/>
    <m/>
    <m/>
    <m/>
    <m/>
    <m/>
    <m/>
    <m/>
    <m/>
    <m/>
    <m/>
    <m/>
    <m/>
    <m/>
    <m/>
    <m/>
    <m/>
    <n v="14"/>
    <m/>
    <m/>
    <m/>
    <m/>
    <m/>
    <m/>
    <m/>
    <m/>
    <m/>
    <m/>
    <m/>
    <m/>
    <n v="1"/>
    <m/>
    <n v="3"/>
    <m/>
    <n v="1"/>
    <m/>
    <m/>
    <m/>
    <m/>
    <m/>
    <m/>
    <n v="12"/>
    <m/>
    <m/>
    <n v="4"/>
    <m/>
    <m/>
    <n v="1"/>
    <n v="1"/>
    <m/>
    <m/>
    <m/>
    <m/>
    <m/>
    <m/>
    <m/>
    <m/>
    <m/>
    <m/>
    <m/>
    <m/>
    <m/>
    <m/>
    <m/>
    <m/>
    <m/>
    <m/>
    <m/>
    <m/>
    <m/>
    <m/>
    <m/>
    <m/>
    <m/>
    <m/>
    <n v="655.4"/>
  </r>
  <r>
    <n v="2"/>
    <n v="334288"/>
    <s v="3c9f0caccae245f98030ee3838cf3d92"/>
    <s v="Accept"/>
    <s v="yes"/>
    <m/>
    <m/>
    <s v="نجيبه برهان البكور"/>
    <x v="0"/>
    <x v="9"/>
    <n v="322"/>
    <s v="هشام + إبراهيم"/>
    <s v="I.R"/>
    <m/>
    <m/>
    <m/>
    <m/>
    <m/>
    <n v="1"/>
    <m/>
    <m/>
    <m/>
    <m/>
    <m/>
    <m/>
    <m/>
    <m/>
    <m/>
    <m/>
    <m/>
    <m/>
    <n v="49"/>
    <m/>
    <m/>
    <m/>
    <m/>
    <m/>
    <m/>
    <m/>
    <m/>
    <m/>
    <m/>
    <m/>
    <m/>
    <m/>
    <m/>
    <m/>
    <m/>
    <m/>
    <m/>
    <m/>
    <m/>
    <m/>
    <m/>
    <m/>
    <m/>
    <m/>
    <m/>
    <m/>
    <m/>
    <m/>
    <m/>
    <m/>
    <m/>
    <m/>
    <m/>
    <m/>
    <m/>
    <m/>
    <m/>
    <m/>
    <m/>
    <m/>
    <m/>
    <n v="16"/>
    <m/>
    <m/>
    <m/>
    <m/>
    <m/>
    <m/>
    <m/>
    <m/>
    <m/>
    <m/>
    <m/>
    <m/>
    <m/>
    <m/>
    <m/>
    <m/>
    <m/>
    <m/>
    <m/>
    <n v="4"/>
    <n v="6"/>
    <m/>
    <m/>
    <m/>
    <m/>
    <m/>
    <m/>
    <m/>
    <m/>
    <m/>
    <m/>
    <m/>
    <m/>
    <m/>
    <m/>
    <m/>
    <m/>
    <m/>
    <m/>
    <m/>
    <m/>
    <m/>
    <m/>
    <m/>
    <m/>
    <m/>
    <m/>
    <m/>
    <m/>
    <m/>
    <m/>
    <m/>
    <m/>
    <m/>
    <m/>
    <m/>
    <m/>
    <m/>
    <m/>
    <m/>
    <m/>
    <m/>
    <m/>
    <m/>
    <m/>
    <m/>
    <n v="557.5"/>
  </r>
  <r>
    <n v="3"/>
    <n v="253624"/>
    <s v="9567b1ad664b478caede2d9fe2e7b3a1"/>
    <s v="Accept"/>
    <s v="yes"/>
    <m/>
    <m/>
    <s v="رافي محمود الدرويش"/>
    <x v="0"/>
    <x v="9"/>
    <n v="322"/>
    <s v="هشام + إبراهيم"/>
    <s v="I.R"/>
    <m/>
    <m/>
    <m/>
    <m/>
    <m/>
    <m/>
    <m/>
    <m/>
    <m/>
    <m/>
    <m/>
    <m/>
    <m/>
    <n v="60"/>
    <m/>
    <m/>
    <m/>
    <m/>
    <n v="116"/>
    <m/>
    <m/>
    <m/>
    <m/>
    <m/>
    <m/>
    <m/>
    <m/>
    <m/>
    <m/>
    <m/>
    <m/>
    <m/>
    <m/>
    <m/>
    <m/>
    <m/>
    <m/>
    <m/>
    <m/>
    <m/>
    <m/>
    <m/>
    <m/>
    <m/>
    <m/>
    <m/>
    <m/>
    <m/>
    <m/>
    <m/>
    <m/>
    <n v="1"/>
    <m/>
    <m/>
    <m/>
    <m/>
    <m/>
    <m/>
    <m/>
    <m/>
    <m/>
    <m/>
    <m/>
    <m/>
    <m/>
    <m/>
    <m/>
    <m/>
    <m/>
    <m/>
    <n v="75"/>
    <m/>
    <m/>
    <m/>
    <m/>
    <m/>
    <m/>
    <m/>
    <m/>
    <m/>
    <m/>
    <n v="4"/>
    <n v="1"/>
    <n v="1"/>
    <m/>
    <n v="3"/>
    <m/>
    <n v="1"/>
    <n v="1.2"/>
    <m/>
    <m/>
    <m/>
    <m/>
    <m/>
    <n v="10"/>
    <m/>
    <m/>
    <n v="5"/>
    <m/>
    <m/>
    <m/>
    <n v="1"/>
    <m/>
    <m/>
    <m/>
    <m/>
    <m/>
    <m/>
    <m/>
    <m/>
    <m/>
    <m/>
    <m/>
    <m/>
    <m/>
    <m/>
    <m/>
    <m/>
    <m/>
    <m/>
    <m/>
    <m/>
    <m/>
    <m/>
    <m/>
    <m/>
    <m/>
    <m/>
    <n v="1203.05"/>
  </r>
  <r>
    <n v="4"/>
    <n v="334606"/>
    <s v="0873c7c8e4484f4ba9f8299152606cda"/>
    <s v="Accept"/>
    <s v="yes"/>
    <m/>
    <m/>
    <s v="داليا محمد النعسان"/>
    <x v="0"/>
    <x v="9"/>
    <n v="322"/>
    <s v="هشام + إبراهيم"/>
    <s v="I.R"/>
    <m/>
    <m/>
    <m/>
    <m/>
    <m/>
    <m/>
    <m/>
    <m/>
    <m/>
    <m/>
    <m/>
    <m/>
    <m/>
    <n v="30"/>
    <m/>
    <m/>
    <m/>
    <m/>
    <n v="215"/>
    <m/>
    <m/>
    <m/>
    <m/>
    <m/>
    <m/>
    <m/>
    <m/>
    <m/>
    <m/>
    <m/>
    <m/>
    <m/>
    <m/>
    <m/>
    <m/>
    <m/>
    <m/>
    <m/>
    <m/>
    <m/>
    <m/>
    <m/>
    <m/>
    <m/>
    <m/>
    <m/>
    <m/>
    <m/>
    <m/>
    <m/>
    <m/>
    <m/>
    <m/>
    <m/>
    <m/>
    <m/>
    <m/>
    <m/>
    <m/>
    <m/>
    <m/>
    <m/>
    <m/>
    <m/>
    <m/>
    <m/>
    <m/>
    <m/>
    <m/>
    <m/>
    <m/>
    <m/>
    <m/>
    <m/>
    <m/>
    <m/>
    <m/>
    <m/>
    <m/>
    <m/>
    <m/>
    <n v="4"/>
    <n v="1"/>
    <m/>
    <m/>
    <m/>
    <n v="1"/>
    <m/>
    <n v="0.6"/>
    <m/>
    <m/>
    <m/>
    <m/>
    <m/>
    <n v="10"/>
    <m/>
    <m/>
    <m/>
    <m/>
    <m/>
    <m/>
    <n v="1"/>
    <m/>
    <m/>
    <m/>
    <m/>
    <m/>
    <m/>
    <m/>
    <m/>
    <m/>
    <m/>
    <m/>
    <m/>
    <m/>
    <m/>
    <m/>
    <m/>
    <m/>
    <m/>
    <m/>
    <m/>
    <m/>
    <m/>
    <m/>
    <m/>
    <m/>
    <m/>
    <n v="852.89999999999986"/>
  </r>
  <r>
    <n v="5"/>
    <n v="304366"/>
    <s v="874ab97e3cd8423babb46b79478f99f6"/>
    <s v="Accept"/>
    <s v="yes"/>
    <m/>
    <m/>
    <s v="مصطفى محمد الصغير"/>
    <x v="0"/>
    <x v="9"/>
    <n v="322"/>
    <s v="هشام + إبراهيم"/>
    <s v="I.R"/>
    <m/>
    <m/>
    <m/>
    <m/>
    <m/>
    <m/>
    <m/>
    <m/>
    <m/>
    <m/>
    <m/>
    <m/>
    <m/>
    <m/>
    <m/>
    <m/>
    <m/>
    <m/>
    <n v="138"/>
    <m/>
    <m/>
    <m/>
    <m/>
    <m/>
    <m/>
    <m/>
    <m/>
    <m/>
    <m/>
    <m/>
    <m/>
    <m/>
    <m/>
    <m/>
    <m/>
    <m/>
    <m/>
    <m/>
    <m/>
    <m/>
    <m/>
    <m/>
    <m/>
    <m/>
    <m/>
    <m/>
    <m/>
    <m/>
    <m/>
    <m/>
    <m/>
    <m/>
    <m/>
    <m/>
    <m/>
    <m/>
    <m/>
    <m/>
    <m/>
    <m/>
    <m/>
    <m/>
    <m/>
    <m/>
    <m/>
    <m/>
    <m/>
    <m/>
    <m/>
    <m/>
    <m/>
    <m/>
    <m/>
    <m/>
    <m/>
    <m/>
    <n v="0.16"/>
    <m/>
    <m/>
    <m/>
    <m/>
    <n v="1"/>
    <n v="2"/>
    <m/>
    <m/>
    <n v="2"/>
    <n v="2"/>
    <m/>
    <m/>
    <m/>
    <m/>
    <m/>
    <m/>
    <m/>
    <m/>
    <m/>
    <m/>
    <m/>
    <m/>
    <m/>
    <m/>
    <m/>
    <m/>
    <m/>
    <m/>
    <m/>
    <m/>
    <m/>
    <m/>
    <m/>
    <m/>
    <m/>
    <m/>
    <m/>
    <m/>
    <m/>
    <m/>
    <m/>
    <m/>
    <n v="1"/>
    <m/>
    <m/>
    <m/>
    <m/>
    <m/>
    <m/>
    <m/>
    <m/>
    <n v="542.4"/>
  </r>
  <r>
    <n v="6"/>
    <n v="95690"/>
    <s v="0d9e54e9c7254676a33572067cd227bd"/>
    <s v="Accept"/>
    <s v="yes"/>
    <m/>
    <m/>
    <s v="عمار عبد القادر حسن"/>
    <x v="1"/>
    <x v="9"/>
    <n v="322"/>
    <s v="هشام + إبراهيم"/>
    <s v="I.R"/>
    <m/>
    <m/>
    <m/>
    <m/>
    <m/>
    <n v="2"/>
    <m/>
    <m/>
    <m/>
    <m/>
    <m/>
    <m/>
    <m/>
    <m/>
    <m/>
    <m/>
    <m/>
    <m/>
    <m/>
    <m/>
    <m/>
    <m/>
    <m/>
    <m/>
    <m/>
    <m/>
    <m/>
    <m/>
    <m/>
    <m/>
    <m/>
    <m/>
    <m/>
    <m/>
    <m/>
    <m/>
    <m/>
    <m/>
    <m/>
    <m/>
    <m/>
    <m/>
    <m/>
    <m/>
    <m/>
    <m/>
    <m/>
    <m/>
    <m/>
    <m/>
    <m/>
    <m/>
    <m/>
    <m/>
    <m/>
    <m/>
    <m/>
    <m/>
    <m/>
    <m/>
    <m/>
    <n v="40"/>
    <n v="15"/>
    <m/>
    <m/>
    <m/>
    <m/>
    <m/>
    <m/>
    <m/>
    <m/>
    <m/>
    <m/>
    <m/>
    <m/>
    <m/>
    <m/>
    <m/>
    <m/>
    <m/>
    <m/>
    <n v="5"/>
    <n v="7"/>
    <n v="1"/>
    <m/>
    <n v="1"/>
    <m/>
    <m/>
    <m/>
    <m/>
    <m/>
    <m/>
    <m/>
    <m/>
    <m/>
    <m/>
    <m/>
    <m/>
    <m/>
    <m/>
    <m/>
    <m/>
    <m/>
    <m/>
    <m/>
    <m/>
    <m/>
    <m/>
    <m/>
    <m/>
    <m/>
    <m/>
    <m/>
    <m/>
    <m/>
    <m/>
    <m/>
    <m/>
    <m/>
    <m/>
    <m/>
    <m/>
    <m/>
    <m/>
    <m/>
    <m/>
    <m/>
    <m/>
    <n v="650.09999999999991"/>
  </r>
  <r>
    <n v="7"/>
    <n v="207644"/>
    <s v="7e23b724376e4671bb0208c5ea993d05"/>
    <s v="Accept"/>
    <s v="yes"/>
    <m/>
    <m/>
    <s v="عبد القادر عارف الضبعان"/>
    <x v="0"/>
    <x v="9"/>
    <n v="322"/>
    <s v="هشام + إبراهيم"/>
    <s v="I.R"/>
    <m/>
    <m/>
    <m/>
    <m/>
    <m/>
    <m/>
    <m/>
    <m/>
    <m/>
    <m/>
    <m/>
    <m/>
    <m/>
    <m/>
    <m/>
    <m/>
    <m/>
    <m/>
    <m/>
    <m/>
    <m/>
    <m/>
    <m/>
    <m/>
    <m/>
    <m/>
    <m/>
    <m/>
    <m/>
    <m/>
    <m/>
    <m/>
    <m/>
    <m/>
    <m/>
    <m/>
    <m/>
    <m/>
    <m/>
    <m/>
    <m/>
    <m/>
    <m/>
    <m/>
    <m/>
    <m/>
    <m/>
    <m/>
    <m/>
    <m/>
    <m/>
    <m/>
    <m/>
    <m/>
    <m/>
    <m/>
    <m/>
    <m/>
    <m/>
    <m/>
    <m/>
    <n v="25"/>
    <n v="5"/>
    <m/>
    <m/>
    <m/>
    <m/>
    <m/>
    <m/>
    <m/>
    <m/>
    <m/>
    <m/>
    <m/>
    <m/>
    <m/>
    <m/>
    <m/>
    <m/>
    <m/>
    <m/>
    <n v="5"/>
    <n v="7"/>
    <n v="1"/>
    <m/>
    <n v="1"/>
    <m/>
    <m/>
    <m/>
    <m/>
    <m/>
    <m/>
    <m/>
    <m/>
    <n v="3"/>
    <m/>
    <m/>
    <m/>
    <m/>
    <m/>
    <m/>
    <n v="1"/>
    <m/>
    <m/>
    <m/>
    <m/>
    <m/>
    <m/>
    <m/>
    <m/>
    <m/>
    <m/>
    <m/>
    <m/>
    <m/>
    <m/>
    <m/>
    <m/>
    <m/>
    <m/>
    <m/>
    <m/>
    <m/>
    <m/>
    <m/>
    <m/>
    <m/>
    <m/>
    <n v="635.59999999999991"/>
  </r>
  <r>
    <n v="8"/>
    <n v="234623"/>
    <s v="d1a7ed8fdb824b959ef5276211fb0e1d"/>
    <s v="Accept"/>
    <s v="yes"/>
    <m/>
    <m/>
    <s v="بشار احمد الزيتون"/>
    <x v="0"/>
    <x v="9"/>
    <n v="322"/>
    <s v="هشام + إبراهيم"/>
    <s v="I.R"/>
    <m/>
    <m/>
    <m/>
    <m/>
    <m/>
    <m/>
    <m/>
    <m/>
    <m/>
    <m/>
    <m/>
    <m/>
    <m/>
    <m/>
    <m/>
    <m/>
    <m/>
    <m/>
    <n v="152"/>
    <m/>
    <m/>
    <m/>
    <m/>
    <m/>
    <m/>
    <m/>
    <m/>
    <m/>
    <m/>
    <m/>
    <m/>
    <m/>
    <m/>
    <m/>
    <m/>
    <m/>
    <m/>
    <m/>
    <m/>
    <m/>
    <m/>
    <m/>
    <m/>
    <m/>
    <m/>
    <m/>
    <m/>
    <m/>
    <m/>
    <m/>
    <m/>
    <m/>
    <m/>
    <m/>
    <m/>
    <m/>
    <m/>
    <m/>
    <m/>
    <m/>
    <m/>
    <m/>
    <m/>
    <m/>
    <m/>
    <m/>
    <m/>
    <m/>
    <m/>
    <m/>
    <n v="50"/>
    <m/>
    <m/>
    <m/>
    <m/>
    <m/>
    <n v="0.5"/>
    <m/>
    <m/>
    <m/>
    <m/>
    <n v="3"/>
    <n v="3"/>
    <n v="1"/>
    <m/>
    <n v="4"/>
    <m/>
    <n v="1"/>
    <n v="1.2"/>
    <m/>
    <m/>
    <m/>
    <m/>
    <m/>
    <m/>
    <m/>
    <m/>
    <m/>
    <m/>
    <m/>
    <m/>
    <m/>
    <m/>
    <m/>
    <m/>
    <m/>
    <m/>
    <m/>
    <m/>
    <m/>
    <m/>
    <m/>
    <m/>
    <m/>
    <m/>
    <m/>
    <m/>
    <m/>
    <m/>
    <m/>
    <m/>
    <m/>
    <m/>
    <m/>
    <m/>
    <m/>
    <m/>
    <m/>
    <n v="967.99999999999989"/>
  </r>
  <r>
    <n v="9"/>
    <n v="275012"/>
    <s v="0ea36c6f52004f69b1a7966fdccf8ce7"/>
    <s v="Accept"/>
    <s v="yes"/>
    <m/>
    <m/>
    <s v="بلال عبد العزيز السماعيل"/>
    <x v="0"/>
    <x v="9"/>
    <n v="322"/>
    <s v="هشام + إبراهيم"/>
    <s v="I.R"/>
    <m/>
    <m/>
    <m/>
    <m/>
    <m/>
    <n v="2"/>
    <m/>
    <m/>
    <m/>
    <m/>
    <m/>
    <m/>
    <m/>
    <m/>
    <m/>
    <m/>
    <m/>
    <m/>
    <n v="66"/>
    <m/>
    <m/>
    <m/>
    <m/>
    <m/>
    <m/>
    <m/>
    <m/>
    <m/>
    <m/>
    <m/>
    <m/>
    <m/>
    <m/>
    <m/>
    <m/>
    <m/>
    <m/>
    <m/>
    <m/>
    <m/>
    <m/>
    <m/>
    <m/>
    <m/>
    <m/>
    <m/>
    <m/>
    <m/>
    <m/>
    <m/>
    <m/>
    <m/>
    <m/>
    <m/>
    <m/>
    <m/>
    <m/>
    <m/>
    <m/>
    <m/>
    <m/>
    <m/>
    <m/>
    <m/>
    <m/>
    <m/>
    <m/>
    <m/>
    <m/>
    <m/>
    <m/>
    <m/>
    <m/>
    <m/>
    <m/>
    <m/>
    <m/>
    <m/>
    <m/>
    <m/>
    <m/>
    <n v="1"/>
    <n v="2"/>
    <m/>
    <m/>
    <m/>
    <m/>
    <m/>
    <m/>
    <m/>
    <m/>
    <m/>
    <m/>
    <m/>
    <m/>
    <m/>
    <m/>
    <m/>
    <m/>
    <m/>
    <m/>
    <m/>
    <m/>
    <m/>
    <m/>
    <m/>
    <m/>
    <m/>
    <m/>
    <m/>
    <m/>
    <m/>
    <m/>
    <m/>
    <m/>
    <m/>
    <m/>
    <m/>
    <n v="1"/>
    <m/>
    <m/>
    <n v="1"/>
    <m/>
    <n v="1"/>
    <m/>
    <m/>
    <m/>
    <n v="10"/>
    <n v="567.4"/>
  </r>
  <r>
    <n v="10"/>
    <n v="282361"/>
    <s v="a6d80477f47d46e0ab02ff0e70ec62b5"/>
    <s v="Accept"/>
    <s v="yes"/>
    <m/>
    <m/>
    <s v="محمود وجيه اسماعيل"/>
    <x v="0"/>
    <x v="9"/>
    <n v="322"/>
    <s v="هشام + إبراهيم"/>
    <s v="I.R"/>
    <m/>
    <m/>
    <m/>
    <m/>
    <m/>
    <m/>
    <m/>
    <m/>
    <m/>
    <m/>
    <m/>
    <m/>
    <m/>
    <m/>
    <m/>
    <m/>
    <m/>
    <m/>
    <n v="34"/>
    <m/>
    <m/>
    <m/>
    <m/>
    <m/>
    <m/>
    <m/>
    <m/>
    <m/>
    <m/>
    <m/>
    <m/>
    <m/>
    <m/>
    <m/>
    <m/>
    <m/>
    <m/>
    <m/>
    <m/>
    <m/>
    <m/>
    <m/>
    <m/>
    <m/>
    <m/>
    <m/>
    <m/>
    <m/>
    <m/>
    <m/>
    <m/>
    <n v="1"/>
    <m/>
    <m/>
    <m/>
    <m/>
    <m/>
    <m/>
    <m/>
    <m/>
    <m/>
    <n v="40"/>
    <m/>
    <m/>
    <m/>
    <m/>
    <m/>
    <m/>
    <m/>
    <m/>
    <m/>
    <m/>
    <m/>
    <m/>
    <m/>
    <m/>
    <m/>
    <m/>
    <m/>
    <m/>
    <m/>
    <m/>
    <m/>
    <n v="1"/>
    <m/>
    <n v="1"/>
    <m/>
    <m/>
    <m/>
    <m/>
    <m/>
    <m/>
    <m/>
    <m/>
    <n v="10"/>
    <m/>
    <m/>
    <m/>
    <m/>
    <m/>
    <m/>
    <n v="1"/>
    <m/>
    <m/>
    <m/>
    <m/>
    <m/>
    <m/>
    <m/>
    <m/>
    <m/>
    <m/>
    <m/>
    <m/>
    <m/>
    <m/>
    <m/>
    <m/>
    <m/>
    <m/>
    <m/>
    <m/>
    <m/>
    <m/>
    <m/>
    <m/>
    <m/>
    <m/>
    <n v="403.2"/>
  </r>
  <r>
    <n v="11"/>
    <n v="339624"/>
    <s v="3d4b889e91364524beaaacb3f929f960"/>
    <s v="Accept"/>
    <s v="yes"/>
    <m/>
    <m/>
    <s v="محمود محمد الدرويش"/>
    <x v="0"/>
    <x v="9"/>
    <n v="322"/>
    <s v="هشام + إبراهيم"/>
    <s v="I.R"/>
    <m/>
    <m/>
    <m/>
    <m/>
    <m/>
    <n v="1.72"/>
    <m/>
    <m/>
    <m/>
    <m/>
    <m/>
    <m/>
    <m/>
    <m/>
    <m/>
    <m/>
    <m/>
    <m/>
    <n v="340"/>
    <m/>
    <m/>
    <m/>
    <m/>
    <m/>
    <m/>
    <m/>
    <m/>
    <m/>
    <m/>
    <m/>
    <m/>
    <m/>
    <m/>
    <m/>
    <m/>
    <m/>
    <m/>
    <m/>
    <m/>
    <m/>
    <m/>
    <m/>
    <m/>
    <m/>
    <m/>
    <m/>
    <m/>
    <m/>
    <m/>
    <m/>
    <m/>
    <m/>
    <m/>
    <m/>
    <m/>
    <m/>
    <m/>
    <m/>
    <m/>
    <m/>
    <m/>
    <m/>
    <m/>
    <m/>
    <m/>
    <m/>
    <m/>
    <m/>
    <m/>
    <m/>
    <m/>
    <m/>
    <m/>
    <m/>
    <m/>
    <m/>
    <n v="0.48"/>
    <m/>
    <m/>
    <m/>
    <m/>
    <n v="1"/>
    <n v="3"/>
    <n v="1"/>
    <m/>
    <n v="5"/>
    <n v="1"/>
    <n v="1"/>
    <n v="1.2"/>
    <m/>
    <m/>
    <m/>
    <m/>
    <m/>
    <n v="10"/>
    <m/>
    <m/>
    <n v="15"/>
    <m/>
    <m/>
    <m/>
    <n v="1"/>
    <m/>
    <m/>
    <m/>
    <m/>
    <m/>
    <m/>
    <m/>
    <m/>
    <m/>
    <m/>
    <m/>
    <m/>
    <m/>
    <m/>
    <m/>
    <m/>
    <m/>
    <m/>
    <m/>
    <m/>
    <m/>
    <m/>
    <m/>
    <m/>
    <m/>
    <m/>
    <n v="1329.6499999999999"/>
  </r>
  <r>
    <n v="12"/>
    <n v="95194"/>
    <s v="beabc14308f04283bfe58aebd4c6b89b"/>
    <s v="Accept"/>
    <s v="yes"/>
    <m/>
    <m/>
    <s v="فاطمة عبد الله الخلف"/>
    <x v="1"/>
    <x v="9"/>
    <n v="322"/>
    <s v="هشام + إبراهيم"/>
    <s v="I.R"/>
    <m/>
    <m/>
    <m/>
    <m/>
    <m/>
    <m/>
    <m/>
    <m/>
    <m/>
    <m/>
    <m/>
    <m/>
    <m/>
    <m/>
    <m/>
    <m/>
    <m/>
    <m/>
    <n v="50"/>
    <m/>
    <m/>
    <m/>
    <m/>
    <m/>
    <m/>
    <m/>
    <m/>
    <m/>
    <m/>
    <m/>
    <m/>
    <m/>
    <m/>
    <m/>
    <m/>
    <m/>
    <m/>
    <m/>
    <m/>
    <m/>
    <m/>
    <m/>
    <m/>
    <m/>
    <m/>
    <m/>
    <m/>
    <m/>
    <m/>
    <m/>
    <m/>
    <n v="1"/>
    <m/>
    <m/>
    <m/>
    <m/>
    <m/>
    <m/>
    <m/>
    <m/>
    <m/>
    <m/>
    <m/>
    <m/>
    <m/>
    <m/>
    <m/>
    <m/>
    <m/>
    <m/>
    <m/>
    <m/>
    <m/>
    <m/>
    <m/>
    <m/>
    <m/>
    <m/>
    <m/>
    <m/>
    <m/>
    <n v="1"/>
    <m/>
    <n v="1"/>
    <m/>
    <n v="2"/>
    <m/>
    <m/>
    <m/>
    <m/>
    <m/>
    <m/>
    <m/>
    <m/>
    <n v="10"/>
    <m/>
    <m/>
    <m/>
    <m/>
    <m/>
    <m/>
    <n v="1"/>
    <m/>
    <m/>
    <m/>
    <m/>
    <m/>
    <m/>
    <m/>
    <m/>
    <m/>
    <m/>
    <m/>
    <m/>
    <m/>
    <m/>
    <m/>
    <m/>
    <m/>
    <m/>
    <m/>
    <m/>
    <m/>
    <m/>
    <m/>
    <m/>
    <m/>
    <m/>
    <n v="425"/>
  </r>
  <r>
    <n v="13"/>
    <n v="207618"/>
    <s v="549dd2515c1d491d8bfd6c8910cf2127"/>
    <s v="Accept"/>
    <s v="yes"/>
    <m/>
    <m/>
    <s v="احمد اسماعيل الداني"/>
    <x v="0"/>
    <x v="9"/>
    <n v="322"/>
    <s v="هشام + إبراهيم"/>
    <s v="I.R"/>
    <m/>
    <m/>
    <m/>
    <m/>
    <m/>
    <m/>
    <m/>
    <m/>
    <m/>
    <m/>
    <m/>
    <m/>
    <m/>
    <m/>
    <m/>
    <m/>
    <m/>
    <m/>
    <n v="252"/>
    <m/>
    <m/>
    <m/>
    <m/>
    <m/>
    <m/>
    <m/>
    <m/>
    <m/>
    <m/>
    <m/>
    <m/>
    <m/>
    <m/>
    <m/>
    <m/>
    <m/>
    <m/>
    <m/>
    <m/>
    <m/>
    <m/>
    <m/>
    <m/>
    <m/>
    <m/>
    <m/>
    <m/>
    <m/>
    <m/>
    <m/>
    <m/>
    <m/>
    <m/>
    <m/>
    <m/>
    <m/>
    <m/>
    <m/>
    <m/>
    <m/>
    <n v="4"/>
    <m/>
    <m/>
    <m/>
    <m/>
    <m/>
    <m/>
    <m/>
    <m/>
    <m/>
    <m/>
    <m/>
    <m/>
    <m/>
    <m/>
    <m/>
    <m/>
    <m/>
    <m/>
    <m/>
    <m/>
    <n v="4"/>
    <n v="4"/>
    <n v="1"/>
    <m/>
    <n v="1"/>
    <m/>
    <m/>
    <m/>
    <m/>
    <m/>
    <m/>
    <m/>
    <m/>
    <m/>
    <m/>
    <m/>
    <m/>
    <m/>
    <m/>
    <m/>
    <m/>
    <m/>
    <m/>
    <m/>
    <m/>
    <m/>
    <m/>
    <m/>
    <m/>
    <m/>
    <m/>
    <m/>
    <m/>
    <m/>
    <m/>
    <m/>
    <m/>
    <m/>
    <m/>
    <m/>
    <m/>
    <m/>
    <m/>
    <m/>
    <m/>
    <m/>
    <m/>
    <n v="952.8"/>
  </r>
  <r>
    <n v="14"/>
    <n v="276062"/>
    <s v="f400ca660e134b1daeb160e6c122acb9"/>
    <s v="Accept"/>
    <s v="yes"/>
    <m/>
    <m/>
    <s v="مصطفى محمد العلوش"/>
    <x v="0"/>
    <x v="9"/>
    <n v="322"/>
    <s v="هشام + إبراهيم"/>
    <s v="I.R"/>
    <m/>
    <m/>
    <m/>
    <m/>
    <m/>
    <n v="0.6"/>
    <m/>
    <m/>
    <m/>
    <m/>
    <m/>
    <m/>
    <m/>
    <m/>
    <m/>
    <m/>
    <m/>
    <m/>
    <n v="49"/>
    <m/>
    <m/>
    <m/>
    <m/>
    <m/>
    <m/>
    <m/>
    <m/>
    <m/>
    <m/>
    <m/>
    <m/>
    <m/>
    <m/>
    <m/>
    <m/>
    <m/>
    <m/>
    <m/>
    <m/>
    <m/>
    <m/>
    <m/>
    <m/>
    <m/>
    <m/>
    <m/>
    <m/>
    <m/>
    <m/>
    <m/>
    <m/>
    <m/>
    <m/>
    <m/>
    <m/>
    <m/>
    <m/>
    <m/>
    <m/>
    <m/>
    <m/>
    <m/>
    <m/>
    <m/>
    <m/>
    <m/>
    <m/>
    <m/>
    <m/>
    <m/>
    <m/>
    <m/>
    <m/>
    <m/>
    <m/>
    <m/>
    <m/>
    <m/>
    <m/>
    <m/>
    <m/>
    <n v="5"/>
    <n v="6"/>
    <m/>
    <m/>
    <n v="2"/>
    <n v="2"/>
    <n v="1"/>
    <n v="1.2"/>
    <m/>
    <n v="1"/>
    <m/>
    <m/>
    <m/>
    <m/>
    <m/>
    <m/>
    <m/>
    <m/>
    <m/>
    <m/>
    <m/>
    <m/>
    <m/>
    <m/>
    <m/>
    <m/>
    <m/>
    <m/>
    <m/>
    <m/>
    <m/>
    <m/>
    <m/>
    <m/>
    <m/>
    <m/>
    <m/>
    <m/>
    <m/>
    <m/>
    <m/>
    <m/>
    <m/>
    <m/>
    <m/>
    <m/>
    <m/>
    <n v="760.5"/>
  </r>
  <r>
    <n v="15"/>
    <n v="286778"/>
    <s v="9e938d344dc64296ab603fc244423333"/>
    <s v="Accept"/>
    <s v="yes"/>
    <m/>
    <m/>
    <s v="حسن مصطفى برام"/>
    <x v="1"/>
    <x v="10"/>
    <n v="70"/>
    <s v="حسام عبدالله"/>
    <s v="I.R"/>
    <n v="0"/>
    <n v="0"/>
    <n v="0"/>
    <n v="0"/>
    <n v="0"/>
    <n v="0"/>
    <n v="0"/>
    <n v="0"/>
    <n v="0"/>
    <n v="0"/>
    <n v="0"/>
    <n v="0"/>
    <n v="0"/>
    <n v="0"/>
    <n v="0"/>
    <n v="0"/>
    <n v="0"/>
    <n v="0"/>
    <n v="13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5.7"/>
    <n v="0.35"/>
    <n v="0.16"/>
    <n v="0"/>
    <n v="0"/>
    <n v="0"/>
    <n v="0"/>
    <n v="3"/>
    <n v="2"/>
    <n v="1"/>
    <n v="0"/>
    <n v="0"/>
    <n v="0"/>
    <n v="0"/>
    <n v="0"/>
    <n v="0"/>
    <n v="0"/>
    <n v="0"/>
    <n v="0"/>
    <n v="0"/>
    <n v="0"/>
    <n v="0"/>
    <n v="0"/>
    <n v="0"/>
    <n v="0"/>
    <n v="0"/>
    <n v="0"/>
    <n v="1"/>
    <n v="0"/>
    <n v="0"/>
    <n v="0"/>
    <n v="0"/>
    <n v="0"/>
    <n v="0"/>
    <n v="0"/>
    <n v="0"/>
    <n v="0"/>
    <n v="0"/>
    <n v="0"/>
    <n v="0"/>
    <n v="0"/>
    <n v="0"/>
    <n v="0"/>
    <n v="0"/>
    <n v="0"/>
    <n v="0"/>
    <n v="0"/>
    <n v="0"/>
    <n v="0"/>
    <n v="0"/>
    <n v="0"/>
    <n v="0"/>
    <n v="0"/>
    <n v="0"/>
    <n v="937.34999999999991"/>
  </r>
  <r>
    <n v="16"/>
    <n v="281656"/>
    <s v="0a54b602b57943f88d1673746344e331"/>
    <s v="Accept"/>
    <s v="yes"/>
    <m/>
    <m/>
    <s v="شعبان صالح الاسماعيل"/>
    <x v="0"/>
    <x v="10"/>
    <n v="70"/>
    <s v="أحمد غندور"/>
    <s v="I.R"/>
    <n v="0"/>
    <n v="0"/>
    <n v="0"/>
    <n v="0"/>
    <n v="0"/>
    <n v="0"/>
    <n v="3.7"/>
    <n v="0"/>
    <n v="0"/>
    <n v="0"/>
    <n v="0"/>
    <n v="0"/>
    <n v="30"/>
    <n v="0"/>
    <n v="40"/>
    <n v="0"/>
    <n v="0"/>
    <n v="0"/>
    <n v="157"/>
    <n v="0"/>
    <n v="0"/>
    <n v="0"/>
    <n v="0"/>
    <n v="0"/>
    <n v="0"/>
    <n v="0"/>
    <n v="0"/>
    <n v="0"/>
    <n v="8"/>
    <n v="0"/>
    <n v="0"/>
    <n v="0"/>
    <n v="0"/>
    <n v="0"/>
    <n v="0"/>
    <n v="0"/>
    <n v="0"/>
    <n v="0"/>
    <n v="0"/>
    <n v="0"/>
    <n v="0"/>
    <n v="0"/>
    <n v="0"/>
    <n v="0"/>
    <n v="0"/>
    <n v="0"/>
    <n v="0"/>
    <n v="0"/>
    <n v="0"/>
    <n v="0"/>
    <n v="0"/>
    <n v="1"/>
    <n v="0"/>
    <n v="0"/>
    <n v="0"/>
    <n v="0"/>
    <n v="0"/>
    <n v="0"/>
    <n v="0"/>
    <n v="0"/>
    <n v="0"/>
    <n v="0"/>
    <n v="0"/>
    <n v="0"/>
    <n v="0"/>
    <n v="10"/>
    <n v="0"/>
    <n v="0"/>
    <n v="0"/>
    <n v="0"/>
    <n v="0"/>
    <n v="0"/>
    <n v="0"/>
    <n v="0"/>
    <n v="0"/>
    <n v="2.25"/>
    <n v="0.4"/>
    <n v="0"/>
    <n v="0"/>
    <n v="0"/>
    <n v="0"/>
    <n v="3"/>
    <n v="1"/>
    <n v="1"/>
    <n v="0"/>
    <n v="2"/>
    <n v="1"/>
    <n v="1"/>
    <n v="1"/>
    <n v="1"/>
    <n v="0"/>
    <n v="1"/>
    <n v="4"/>
    <n v="0"/>
    <n v="12"/>
    <n v="0"/>
    <n v="0"/>
    <n v="8"/>
    <n v="0"/>
    <n v="0"/>
    <n v="0"/>
    <n v="0"/>
    <n v="0"/>
    <n v="0"/>
    <n v="0"/>
    <n v="0"/>
    <n v="1"/>
    <n v="0"/>
    <n v="0"/>
    <n v="0"/>
    <n v="0"/>
    <n v="0"/>
    <n v="0"/>
    <n v="0"/>
    <n v="0"/>
    <n v="0"/>
    <n v="0"/>
    <n v="0"/>
    <n v="0"/>
    <n v="0"/>
    <n v="0"/>
    <n v="0"/>
    <n v="0"/>
    <n v="0"/>
    <n v="0"/>
    <n v="0"/>
    <n v="0"/>
    <n v="0"/>
    <n v="1313.45"/>
  </r>
  <r>
    <n v="17"/>
    <n v="21069"/>
    <s v="5ff2316fae1c4a0abd0b09ce64265a1d"/>
    <s v="Accept"/>
    <s v="yes"/>
    <m/>
    <m/>
    <s v="مجيدة جمعه محمد"/>
    <x v="1"/>
    <x v="10"/>
    <n v="70"/>
    <s v="هشام الخالد"/>
    <s v="I.R"/>
    <n v="0"/>
    <n v="0"/>
    <n v="0"/>
    <n v="0"/>
    <n v="0"/>
    <n v="0"/>
    <n v="0"/>
    <n v="0"/>
    <n v="0"/>
    <n v="0.6"/>
    <n v="0"/>
    <n v="0"/>
    <n v="140"/>
    <n v="40"/>
    <n v="45"/>
    <n v="0"/>
    <n v="0"/>
    <n v="0"/>
    <n v="105"/>
    <n v="0"/>
    <n v="0"/>
    <n v="0"/>
    <n v="0"/>
    <n v="0"/>
    <n v="0"/>
    <n v="0"/>
    <n v="0"/>
    <n v="0"/>
    <n v="16"/>
    <n v="0"/>
    <n v="0"/>
    <n v="0"/>
    <n v="0"/>
    <n v="0"/>
    <n v="0"/>
    <n v="0"/>
    <n v="0"/>
    <n v="0"/>
    <n v="0"/>
    <n v="0"/>
    <n v="0"/>
    <n v="0"/>
    <n v="0"/>
    <n v="0"/>
    <n v="0"/>
    <n v="0"/>
    <n v="0"/>
    <n v="0"/>
    <n v="0"/>
    <n v="0"/>
    <n v="0"/>
    <n v="0"/>
    <n v="0"/>
    <n v="0"/>
    <n v="0"/>
    <n v="1"/>
    <n v="0"/>
    <n v="0"/>
    <n v="0"/>
    <n v="0"/>
    <n v="0"/>
    <n v="0"/>
    <n v="0"/>
    <n v="0"/>
    <n v="0"/>
    <n v="0"/>
    <n v="1"/>
    <n v="0"/>
    <n v="0"/>
    <n v="0"/>
    <n v="0"/>
    <n v="0"/>
    <n v="0"/>
    <n v="0"/>
    <n v="0"/>
    <n v="0"/>
    <n v="0.16"/>
    <n v="0"/>
    <n v="0"/>
    <n v="0"/>
    <n v="0"/>
    <n v="3"/>
    <n v="2"/>
    <n v="1"/>
    <n v="0"/>
    <n v="4"/>
    <n v="0"/>
    <n v="1"/>
    <n v="0.75"/>
    <n v="0"/>
    <n v="0"/>
    <n v="0"/>
    <n v="0"/>
    <n v="20"/>
    <n v="0"/>
    <n v="0"/>
    <n v="10"/>
    <n v="12"/>
    <n v="0"/>
    <n v="0"/>
    <n v="0"/>
    <n v="1"/>
    <n v="0"/>
    <n v="0"/>
    <n v="0"/>
    <n v="0"/>
    <n v="0"/>
    <n v="0"/>
    <n v="0"/>
    <n v="0"/>
    <n v="0"/>
    <n v="0"/>
    <n v="0"/>
    <n v="0"/>
    <n v="0"/>
    <n v="0"/>
    <n v="0"/>
    <n v="0"/>
    <n v="0"/>
    <n v="0"/>
    <n v="0"/>
    <n v="0"/>
    <n v="0"/>
    <n v="0"/>
    <n v="0"/>
    <n v="0"/>
    <n v="0"/>
    <n v="0"/>
    <n v="1030.9499999999998"/>
  </r>
  <r>
    <n v="18"/>
    <n v="21676"/>
    <s v="edd8a5bee83147a4aa0c4a66ab5e32a8"/>
    <s v="Accept"/>
    <s v="yes"/>
    <m/>
    <m/>
    <s v="محمد أحمد منصور"/>
    <x v="0"/>
    <x v="10"/>
    <n v="70"/>
    <s v="هشام الخالد"/>
    <s v="I.R"/>
    <n v="0"/>
    <n v="0"/>
    <n v="0"/>
    <n v="0"/>
    <n v="0"/>
    <n v="0"/>
    <n v="0"/>
    <n v="0"/>
    <n v="0"/>
    <n v="0.3"/>
    <n v="0"/>
    <n v="0"/>
    <n v="0"/>
    <n v="0"/>
    <n v="0"/>
    <n v="0"/>
    <n v="0"/>
    <n v="0"/>
    <n v="38"/>
    <n v="0"/>
    <n v="0"/>
    <n v="0"/>
    <n v="0"/>
    <n v="0"/>
    <n v="0"/>
    <n v="0"/>
    <n v="0"/>
    <n v="0"/>
    <n v="11"/>
    <n v="0"/>
    <n v="0"/>
    <n v="0"/>
    <n v="0"/>
    <n v="0"/>
    <n v="0"/>
    <n v="0"/>
    <n v="0"/>
    <n v="0"/>
    <n v="0"/>
    <n v="0"/>
    <n v="0"/>
    <n v="0"/>
    <n v="0"/>
    <n v="0"/>
    <n v="0"/>
    <n v="0"/>
    <n v="0"/>
    <n v="0"/>
    <n v="0"/>
    <n v="0"/>
    <n v="0"/>
    <n v="0"/>
    <n v="0"/>
    <n v="0"/>
    <n v="0"/>
    <n v="2"/>
    <n v="0"/>
    <n v="2"/>
    <n v="0"/>
    <n v="0"/>
    <n v="0"/>
    <n v="0"/>
    <n v="0"/>
    <n v="0"/>
    <n v="0"/>
    <n v="0"/>
    <n v="2"/>
    <n v="0"/>
    <n v="0"/>
    <n v="0"/>
    <n v="0"/>
    <n v="0"/>
    <n v="0"/>
    <n v="0"/>
    <n v="0"/>
    <n v="0"/>
    <n v="0.4"/>
    <n v="0"/>
    <n v="0"/>
    <n v="0"/>
    <n v="0"/>
    <n v="4"/>
    <n v="3"/>
    <n v="1"/>
    <n v="0"/>
    <n v="2"/>
    <n v="1"/>
    <n v="1"/>
    <n v="0.75"/>
    <n v="0"/>
    <n v="0"/>
    <n v="0"/>
    <n v="0"/>
    <n v="5"/>
    <n v="0"/>
    <n v="0"/>
    <n v="0"/>
    <n v="0"/>
    <n v="0"/>
    <n v="0"/>
    <n v="1"/>
    <n v="0"/>
    <n v="0"/>
    <n v="0"/>
    <n v="0"/>
    <n v="0"/>
    <n v="0"/>
    <n v="0"/>
    <n v="0"/>
    <n v="0"/>
    <n v="0"/>
    <n v="0"/>
    <n v="0"/>
    <n v="0"/>
    <n v="0"/>
    <n v="0"/>
    <n v="0"/>
    <n v="0"/>
    <n v="0"/>
    <n v="0"/>
    <n v="0"/>
    <n v="0"/>
    <n v="0"/>
    <n v="0"/>
    <n v="0"/>
    <n v="0"/>
    <n v="0"/>
    <n v="0"/>
    <n v="764.55"/>
  </r>
  <r>
    <n v="19"/>
    <n v="230178"/>
    <s v="8f7ad9539fd840469fa3f42f85efcc13"/>
    <s v="Accept"/>
    <s v="yes"/>
    <m/>
    <m/>
    <s v="محمدحسين خطاب"/>
    <x v="0"/>
    <x v="10"/>
    <n v="70"/>
    <s v="نور الخليف"/>
    <s v="I.R"/>
    <n v="0"/>
    <n v="0"/>
    <n v="0"/>
    <n v="0"/>
    <n v="0"/>
    <n v="0"/>
    <n v="0"/>
    <n v="0"/>
    <n v="0"/>
    <n v="0"/>
    <n v="0"/>
    <n v="0"/>
    <n v="0"/>
    <n v="0"/>
    <n v="0"/>
    <n v="0"/>
    <n v="0"/>
    <n v="0"/>
    <n v="189.1"/>
    <n v="0"/>
    <n v="0"/>
    <n v="0"/>
    <n v="0"/>
    <n v="0"/>
    <n v="0"/>
    <n v="0"/>
    <n v="0"/>
    <n v="0"/>
    <n v="0"/>
    <n v="0"/>
    <n v="0"/>
    <n v="0"/>
    <n v="0"/>
    <n v="0"/>
    <n v="0"/>
    <n v="0"/>
    <n v="0"/>
    <n v="0"/>
    <n v="0"/>
    <n v="0"/>
    <n v="0"/>
    <n v="0"/>
    <n v="0"/>
    <n v="0"/>
    <n v="0"/>
    <n v="0"/>
    <n v="0"/>
    <n v="0"/>
    <n v="0"/>
    <n v="0"/>
    <n v="0"/>
    <n v="1"/>
    <n v="0"/>
    <n v="0"/>
    <n v="0"/>
    <n v="0"/>
    <n v="0"/>
    <n v="0"/>
    <n v="0"/>
    <n v="0"/>
    <n v="0"/>
    <n v="0"/>
    <n v="0"/>
    <n v="25"/>
    <n v="0"/>
    <n v="0"/>
    <n v="0"/>
    <n v="0"/>
    <n v="0"/>
    <n v="0"/>
    <n v="0"/>
    <n v="0"/>
    <n v="0"/>
    <n v="0"/>
    <n v="0"/>
    <n v="0"/>
    <n v="0.16"/>
    <n v="0"/>
    <n v="0"/>
    <n v="0"/>
    <n v="0"/>
    <n v="5"/>
    <n v="6"/>
    <n v="1"/>
    <n v="0"/>
    <n v="1"/>
    <n v="2"/>
    <n v="1"/>
    <n v="0"/>
    <n v="0"/>
    <n v="0"/>
    <n v="0"/>
    <n v="0"/>
    <n v="0"/>
    <n v="24"/>
    <n v="0"/>
    <n v="0"/>
    <n v="12"/>
    <n v="0"/>
    <n v="0"/>
    <n v="0"/>
    <n v="0"/>
    <n v="0"/>
    <n v="0"/>
    <n v="0"/>
    <n v="0"/>
    <n v="0"/>
    <n v="0"/>
    <n v="0"/>
    <n v="0"/>
    <n v="0"/>
    <n v="0"/>
    <n v="0"/>
    <n v="0"/>
    <n v="0"/>
    <n v="0"/>
    <n v="0"/>
    <n v="0"/>
    <n v="0"/>
    <n v="1"/>
    <n v="0"/>
    <n v="0"/>
    <n v="0"/>
    <n v="0"/>
    <n v="0"/>
    <n v="0"/>
    <n v="0"/>
    <n v="0"/>
    <n v="1254.6299999999999"/>
  </r>
  <r>
    <n v="20"/>
    <n v="7185"/>
    <s v="018479b7afc0413d843dfdcbebc283b7"/>
    <s v="Accept"/>
    <s v="yes"/>
    <m/>
    <m/>
    <s v="حسن صالح لمط"/>
    <x v="0"/>
    <x v="10"/>
    <n v="70"/>
    <s v="نور الخليف"/>
    <s v="I.R"/>
    <n v="0"/>
    <n v="0"/>
    <n v="0"/>
    <n v="0"/>
    <n v="0"/>
    <n v="0"/>
    <n v="0"/>
    <n v="0"/>
    <n v="0"/>
    <n v="0"/>
    <n v="0"/>
    <n v="0"/>
    <n v="15"/>
    <n v="0"/>
    <n v="0"/>
    <n v="0"/>
    <n v="0"/>
    <n v="0"/>
    <n v="192.4"/>
    <n v="0"/>
    <n v="0"/>
    <n v="0"/>
    <n v="0"/>
    <n v="0"/>
    <n v="0"/>
    <n v="0"/>
    <n v="0"/>
    <n v="0"/>
    <n v="0"/>
    <n v="0"/>
    <n v="0"/>
    <n v="0"/>
    <n v="0"/>
    <n v="0"/>
    <n v="0"/>
    <n v="0"/>
    <n v="0"/>
    <n v="0"/>
    <n v="0"/>
    <n v="0"/>
    <n v="0"/>
    <n v="0"/>
    <n v="0"/>
    <n v="0"/>
    <n v="0"/>
    <n v="0"/>
    <n v="0"/>
    <n v="0"/>
    <n v="0"/>
    <n v="0"/>
    <n v="0"/>
    <n v="0"/>
    <n v="0"/>
    <n v="0"/>
    <n v="0"/>
    <n v="0"/>
    <n v="1"/>
    <n v="0"/>
    <n v="0"/>
    <n v="0.8"/>
    <n v="0"/>
    <n v="0"/>
    <n v="0"/>
    <n v="0"/>
    <n v="1"/>
    <n v="0"/>
    <n v="1"/>
    <n v="0"/>
    <n v="0"/>
    <n v="0"/>
    <n v="0"/>
    <n v="0"/>
    <n v="0"/>
    <n v="0"/>
    <n v="0"/>
    <n v="0"/>
    <n v="0.32"/>
    <n v="0"/>
    <n v="0"/>
    <n v="0"/>
    <n v="0"/>
    <n v="4"/>
    <n v="0"/>
    <n v="1"/>
    <n v="0"/>
    <n v="2"/>
    <n v="2"/>
    <n v="1"/>
    <n v="1.2"/>
    <n v="1"/>
    <n v="0"/>
    <n v="0"/>
    <n v="0"/>
    <n v="0"/>
    <n v="0"/>
    <n v="0"/>
    <n v="0"/>
    <n v="0"/>
    <n v="0"/>
    <n v="0"/>
    <n v="0"/>
    <n v="0"/>
    <n v="0"/>
    <n v="0"/>
    <n v="0"/>
    <n v="0"/>
    <n v="0"/>
    <n v="0"/>
    <n v="0"/>
    <n v="0"/>
    <n v="0"/>
    <n v="0"/>
    <n v="0"/>
    <n v="0"/>
    <n v="0"/>
    <n v="0"/>
    <n v="0"/>
    <n v="0"/>
    <n v="0"/>
    <n v="0"/>
    <n v="0"/>
    <n v="0"/>
    <n v="0"/>
    <n v="0"/>
    <n v="0"/>
    <n v="0"/>
    <n v="0"/>
    <n v="0"/>
    <n v="846.06999999999994"/>
  </r>
  <r>
    <n v="21"/>
    <n v="101541"/>
    <s v="ac31fd3b39a94a0bb04ab8a7bc906a49"/>
    <s v="Accept"/>
    <s v="yes"/>
    <m/>
    <m/>
    <s v="عطيه سليمان طحينة "/>
    <x v="1"/>
    <x v="10"/>
    <n v="70"/>
    <s v="نور الخليف"/>
    <s v="I.R"/>
    <n v="0"/>
    <n v="0"/>
    <n v="0"/>
    <n v="0"/>
    <n v="0"/>
    <n v="0"/>
    <n v="0"/>
    <n v="0"/>
    <n v="0"/>
    <n v="0"/>
    <n v="0"/>
    <n v="0"/>
    <n v="0"/>
    <n v="0"/>
    <n v="0"/>
    <n v="0"/>
    <n v="0"/>
    <n v="0"/>
    <n v="0"/>
    <n v="0"/>
    <n v="0"/>
    <n v="0"/>
    <n v="0"/>
    <n v="0"/>
    <n v="0"/>
    <n v="0"/>
    <n v="24"/>
    <n v="0"/>
    <n v="0"/>
    <n v="0"/>
    <n v="0"/>
    <n v="0"/>
    <n v="0"/>
    <n v="0"/>
    <n v="0"/>
    <n v="0"/>
    <n v="0"/>
    <n v="0"/>
    <n v="0"/>
    <n v="0"/>
    <n v="0"/>
    <n v="0"/>
    <n v="0"/>
    <n v="0"/>
    <n v="0"/>
    <n v="0"/>
    <n v="0"/>
    <n v="0"/>
    <n v="0"/>
    <n v="0"/>
    <n v="0"/>
    <n v="0"/>
    <n v="0"/>
    <n v="0"/>
    <n v="0"/>
    <n v="0"/>
    <n v="0"/>
    <n v="0"/>
    <n v="0"/>
    <n v="0"/>
    <n v="0"/>
    <n v="0"/>
    <n v="0"/>
    <n v="0"/>
    <n v="0"/>
    <n v="0"/>
    <n v="0"/>
    <n v="0"/>
    <n v="0"/>
    <n v="0"/>
    <n v="0"/>
    <n v="0"/>
    <n v="0"/>
    <n v="0"/>
    <n v="0"/>
    <n v="0"/>
    <n v="0"/>
    <n v="0"/>
    <n v="0"/>
    <n v="0"/>
    <n v="1.75"/>
    <n v="2"/>
    <n v="1"/>
    <n v="0"/>
    <n v="0"/>
    <n v="0"/>
    <n v="1"/>
    <n v="1"/>
    <n v="1.2"/>
    <n v="0"/>
    <n v="0"/>
    <n v="0"/>
    <n v="0"/>
    <n v="0"/>
    <n v="0"/>
    <n v="0"/>
    <n v="0"/>
    <n v="0"/>
    <n v="0"/>
    <n v="0"/>
    <n v="0"/>
    <n v="0"/>
    <n v="0"/>
    <n v="0"/>
    <n v="0"/>
    <n v="0"/>
    <n v="0"/>
    <n v="0"/>
    <n v="0"/>
    <n v="0"/>
    <n v="0"/>
    <n v="0"/>
    <n v="0"/>
    <n v="0"/>
    <n v="0"/>
    <n v="0"/>
    <n v="0"/>
    <n v="0"/>
    <n v="0"/>
    <n v="0"/>
    <n v="0"/>
    <n v="0"/>
    <n v="0"/>
    <n v="0"/>
    <n v="0"/>
    <n v="0"/>
    <n v="0"/>
    <n v="0"/>
    <n v="414.55"/>
  </r>
  <r>
    <n v="22"/>
    <n v="23492"/>
    <s v="815dda2d67fb4487b6511d3c33508429"/>
    <s v="Accept"/>
    <s v="yes"/>
    <m/>
    <m/>
    <s v="محمد عامر نجار"/>
    <x v="1"/>
    <x v="10"/>
    <n v="70"/>
    <s v="نور الخليف"/>
    <s v="I.R"/>
    <n v="0"/>
    <n v="0"/>
    <n v="0"/>
    <n v="0"/>
    <n v="0"/>
    <n v="0"/>
    <n v="0"/>
    <n v="0"/>
    <n v="0"/>
    <n v="0"/>
    <n v="1"/>
    <n v="0"/>
    <n v="0"/>
    <n v="0"/>
    <n v="0"/>
    <n v="0"/>
    <n v="0"/>
    <n v="0"/>
    <n v="77.599999999999994"/>
    <n v="0"/>
    <n v="0"/>
    <n v="0"/>
    <n v="0"/>
    <n v="0"/>
    <n v="0"/>
    <n v="0"/>
    <n v="0"/>
    <n v="0"/>
    <n v="0"/>
    <n v="0"/>
    <n v="0"/>
    <n v="0"/>
    <n v="0"/>
    <n v="0"/>
    <n v="0"/>
    <n v="0"/>
    <n v="0"/>
    <n v="0"/>
    <n v="0"/>
    <n v="0"/>
    <n v="0"/>
    <n v="0"/>
    <n v="0"/>
    <n v="0"/>
    <n v="0"/>
    <n v="0"/>
    <n v="0"/>
    <n v="0"/>
    <n v="0"/>
    <n v="0"/>
    <n v="0"/>
    <n v="0"/>
    <n v="0"/>
    <n v="0"/>
    <n v="0"/>
    <n v="0"/>
    <n v="0"/>
    <n v="0"/>
    <n v="0"/>
    <n v="0"/>
    <n v="0"/>
    <n v="10"/>
    <n v="0"/>
    <n v="0"/>
    <n v="0"/>
    <n v="0"/>
    <n v="0"/>
    <n v="0"/>
    <n v="0"/>
    <n v="0"/>
    <n v="0"/>
    <n v="0"/>
    <n v="0"/>
    <n v="0"/>
    <n v="0"/>
    <n v="0"/>
    <n v="0.16"/>
    <n v="0"/>
    <n v="0"/>
    <n v="0"/>
    <n v="0"/>
    <n v="0"/>
    <n v="2"/>
    <n v="1"/>
    <n v="0"/>
    <n v="2"/>
    <n v="2"/>
    <n v="1"/>
    <n v="1.2"/>
    <n v="0"/>
    <n v="0"/>
    <n v="0"/>
    <n v="0"/>
    <n v="0"/>
    <n v="12"/>
    <n v="0"/>
    <n v="0"/>
    <n v="0"/>
    <n v="0"/>
    <n v="0"/>
    <n v="0"/>
    <n v="0"/>
    <n v="0"/>
    <n v="0"/>
    <n v="0"/>
    <n v="0"/>
    <n v="0"/>
    <n v="0"/>
    <n v="0"/>
    <n v="0"/>
    <n v="0"/>
    <n v="0"/>
    <n v="0"/>
    <n v="0"/>
    <n v="0"/>
    <n v="0"/>
    <n v="0"/>
    <n v="0"/>
    <n v="0"/>
    <n v="0"/>
    <n v="0"/>
    <n v="0"/>
    <n v="0"/>
    <n v="0"/>
    <n v="0"/>
    <n v="0"/>
    <n v="0"/>
    <n v="0"/>
    <n v="598.4799999999999"/>
  </r>
  <r>
    <n v="23"/>
    <n v="281058"/>
    <s v="b6a50ae846c444b89313bce274286ef7"/>
    <s v="Accept"/>
    <s v="yes"/>
    <m/>
    <m/>
    <s v="إبراهيم محمد شواش"/>
    <x v="1"/>
    <x v="10"/>
    <n v="70"/>
    <s v="نور الخليف"/>
    <s v="I.R"/>
    <n v="0"/>
    <n v="0"/>
    <n v="0"/>
    <n v="0"/>
    <n v="0"/>
    <n v="0"/>
    <n v="0"/>
    <n v="0"/>
    <n v="0"/>
    <n v="0"/>
    <n v="0"/>
    <n v="0"/>
    <n v="0"/>
    <n v="0"/>
    <n v="0"/>
    <n v="0"/>
    <n v="0"/>
    <n v="0"/>
    <n v="0"/>
    <n v="0"/>
    <n v="0"/>
    <n v="0"/>
    <n v="0"/>
    <n v="0"/>
    <n v="0"/>
    <n v="0"/>
    <n v="0"/>
    <n v="0"/>
    <n v="3"/>
    <n v="0"/>
    <n v="0"/>
    <n v="0"/>
    <n v="0"/>
    <n v="0"/>
    <n v="0"/>
    <n v="0"/>
    <n v="0"/>
    <n v="0"/>
    <n v="0"/>
    <n v="0"/>
    <n v="0"/>
    <n v="0"/>
    <n v="0"/>
    <n v="0"/>
    <n v="0"/>
    <n v="0"/>
    <n v="0"/>
    <n v="0"/>
    <n v="0"/>
    <n v="0"/>
    <n v="0"/>
    <n v="0"/>
    <n v="0"/>
    <n v="0"/>
    <n v="0"/>
    <n v="0"/>
    <n v="1"/>
    <n v="0"/>
    <n v="0"/>
    <n v="0"/>
    <n v="0"/>
    <n v="0"/>
    <n v="0"/>
    <n v="0"/>
    <n v="0"/>
    <n v="0"/>
    <n v="0"/>
    <n v="0"/>
    <n v="0"/>
    <n v="0"/>
    <n v="0"/>
    <n v="0"/>
    <n v="0"/>
    <n v="0"/>
    <n v="0"/>
    <n v="0"/>
    <n v="0"/>
    <n v="0"/>
    <n v="0"/>
    <n v="0"/>
    <n v="0"/>
    <n v="3"/>
    <n v="3"/>
    <n v="0"/>
    <n v="0"/>
    <n v="0"/>
    <n v="0"/>
    <n v="0"/>
    <n v="0"/>
    <n v="0"/>
    <n v="0"/>
    <n v="0"/>
    <n v="0"/>
    <n v="0"/>
    <n v="0"/>
    <n v="0"/>
    <n v="0"/>
    <n v="0"/>
    <n v="0"/>
    <n v="0"/>
    <n v="0"/>
    <n v="0"/>
    <n v="0"/>
    <n v="0"/>
    <n v="0"/>
    <n v="0"/>
    <n v="0"/>
    <n v="0"/>
    <n v="0"/>
    <n v="0"/>
    <n v="0"/>
    <n v="0"/>
    <n v="0"/>
    <n v="0"/>
    <n v="0"/>
    <n v="0"/>
    <n v="0"/>
    <n v="0"/>
    <n v="0"/>
    <n v="2"/>
    <n v="0"/>
    <n v="0"/>
    <n v="0"/>
    <n v="2"/>
    <n v="0"/>
    <n v="0"/>
    <n v="0"/>
    <n v="10"/>
    <n v="707.4"/>
  </r>
  <r>
    <n v="24"/>
    <n v="244586"/>
    <s v="553a3c3ccc2243919b70f9f2d49a68bf"/>
    <s v="Accept"/>
    <s v="yes"/>
    <m/>
    <m/>
    <s v="احمد محمد سرحاوي"/>
    <x v="0"/>
    <x v="10"/>
    <n v="70"/>
    <s v="نور الخليف"/>
    <s v="I.R"/>
    <n v="0"/>
    <n v="0"/>
    <n v="0"/>
    <n v="0"/>
    <n v="0"/>
    <n v="0"/>
    <n v="0"/>
    <n v="0"/>
    <n v="0"/>
    <n v="0"/>
    <n v="0"/>
    <n v="0"/>
    <n v="0"/>
    <n v="0"/>
    <n v="0"/>
    <n v="0"/>
    <n v="0"/>
    <n v="0"/>
    <n v="127.6"/>
    <n v="0"/>
    <n v="0"/>
    <n v="0"/>
    <n v="0"/>
    <n v="0"/>
    <n v="0"/>
    <n v="0"/>
    <n v="0"/>
    <n v="0"/>
    <n v="4.8"/>
    <n v="0"/>
    <n v="16.600000000000001"/>
    <n v="0"/>
    <n v="0"/>
    <n v="0"/>
    <n v="0"/>
    <n v="0"/>
    <n v="0"/>
    <n v="0"/>
    <n v="0"/>
    <n v="0"/>
    <n v="0"/>
    <n v="0"/>
    <n v="0"/>
    <n v="0"/>
    <n v="0"/>
    <n v="0"/>
    <n v="0"/>
    <n v="0"/>
    <n v="0"/>
    <n v="0"/>
    <n v="0"/>
    <n v="1"/>
    <n v="0"/>
    <n v="0"/>
    <n v="0"/>
    <n v="0"/>
    <n v="0"/>
    <n v="0"/>
    <n v="0"/>
    <n v="0"/>
    <n v="0"/>
    <n v="0"/>
    <n v="0"/>
    <n v="0"/>
    <n v="0"/>
    <n v="0"/>
    <n v="0"/>
    <n v="0"/>
    <n v="0"/>
    <n v="0"/>
    <n v="0"/>
    <n v="0"/>
    <n v="0"/>
    <n v="0"/>
    <n v="0"/>
    <n v="0"/>
    <n v="0.32"/>
    <n v="0"/>
    <n v="0"/>
    <n v="0"/>
    <n v="0"/>
    <n v="5"/>
    <n v="5"/>
    <n v="1"/>
    <n v="0"/>
    <n v="0"/>
    <n v="2"/>
    <n v="1"/>
    <n v="0"/>
    <n v="0"/>
    <n v="0"/>
    <n v="0"/>
    <n v="0"/>
    <n v="0"/>
    <n v="0"/>
    <n v="0"/>
    <n v="10"/>
    <n v="0"/>
    <n v="0"/>
    <n v="0"/>
    <n v="0"/>
    <n v="0"/>
    <n v="0"/>
    <n v="0"/>
    <n v="0"/>
    <n v="0"/>
    <n v="0"/>
    <n v="0"/>
    <n v="0"/>
    <n v="0"/>
    <n v="0"/>
    <n v="0"/>
    <n v="0"/>
    <n v="0"/>
    <n v="0"/>
    <n v="0"/>
    <n v="0"/>
    <n v="0"/>
    <n v="1"/>
    <n v="0"/>
    <n v="0"/>
    <n v="0"/>
    <n v="0"/>
    <n v="1"/>
    <n v="0"/>
    <n v="0"/>
    <n v="0"/>
    <n v="0"/>
    <n v="1302.48"/>
  </r>
  <r>
    <n v="25"/>
    <n v="11904"/>
    <s v="9df924b47c42423ea8a059be98b854a1"/>
    <s v="Accept"/>
    <s v="yes"/>
    <m/>
    <m/>
    <s v="شعبان عبدالرؤوف قاسم"/>
    <x v="1"/>
    <x v="10"/>
    <n v="70"/>
    <s v="نور الخليف"/>
    <s v="I.R"/>
    <n v="0"/>
    <n v="0"/>
    <n v="0"/>
    <n v="0"/>
    <n v="0"/>
    <n v="0"/>
    <n v="0"/>
    <n v="0"/>
    <n v="0"/>
    <n v="0"/>
    <n v="0"/>
    <n v="0"/>
    <n v="0"/>
    <n v="0"/>
    <n v="0"/>
    <n v="0"/>
    <n v="0"/>
    <n v="0"/>
    <n v="57.16"/>
    <n v="0"/>
    <n v="0"/>
    <n v="0"/>
    <n v="0"/>
    <n v="0"/>
    <n v="0"/>
    <n v="32.04"/>
    <n v="0"/>
    <n v="0"/>
    <n v="0"/>
    <n v="0"/>
    <n v="0"/>
    <n v="0"/>
    <n v="0"/>
    <n v="0"/>
    <n v="0"/>
    <n v="0"/>
    <n v="0"/>
    <n v="0"/>
    <n v="0"/>
    <n v="0"/>
    <n v="0"/>
    <n v="0"/>
    <n v="0"/>
    <n v="0"/>
    <n v="0"/>
    <n v="0"/>
    <n v="0"/>
    <n v="0"/>
    <n v="0"/>
    <n v="0"/>
    <n v="0"/>
    <n v="0"/>
    <n v="0"/>
    <n v="0"/>
    <n v="0"/>
    <n v="0"/>
    <n v="0"/>
    <n v="0"/>
    <n v="0"/>
    <n v="0"/>
    <n v="0"/>
    <n v="0"/>
    <n v="0"/>
    <n v="0"/>
    <n v="100"/>
    <n v="0"/>
    <n v="0"/>
    <n v="0"/>
    <n v="0"/>
    <n v="0"/>
    <n v="0"/>
    <n v="0"/>
    <n v="0"/>
    <n v="0"/>
    <n v="0"/>
    <n v="0"/>
    <n v="0"/>
    <n v="0"/>
    <n v="0"/>
    <n v="0"/>
    <n v="0"/>
    <n v="4"/>
    <n v="3"/>
    <n v="1"/>
    <n v="0"/>
    <n v="2"/>
    <n v="0"/>
    <n v="0"/>
    <n v="0"/>
    <n v="0"/>
    <n v="0"/>
    <n v="1"/>
    <n v="1"/>
    <n v="0"/>
    <n v="30"/>
    <n v="0"/>
    <n v="0"/>
    <n v="0"/>
    <n v="0"/>
    <n v="0"/>
    <n v="0"/>
    <n v="0"/>
    <n v="0"/>
    <n v="0"/>
    <n v="0"/>
    <n v="0"/>
    <n v="0"/>
    <n v="0"/>
    <n v="0"/>
    <n v="0"/>
    <n v="0"/>
    <n v="0"/>
    <n v="0"/>
    <n v="0"/>
    <n v="0"/>
    <n v="0"/>
    <n v="0"/>
    <n v="0"/>
    <n v="0"/>
    <n v="0"/>
    <n v="0"/>
    <n v="0"/>
    <n v="0"/>
    <n v="0"/>
    <n v="0"/>
    <n v="0"/>
    <n v="0"/>
    <n v="0"/>
    <n v="780.06799999999998"/>
  </r>
  <r>
    <n v="26"/>
    <n v="250697"/>
    <s v="4782cf5c977e4d91bd096096c563b7f2"/>
    <s v="Accept"/>
    <s v="yes"/>
    <m/>
    <m/>
    <s v="انيس سهيل الحمود"/>
    <x v="0"/>
    <x v="10"/>
    <n v="70"/>
    <s v="نور الخليف"/>
    <s v="I.R"/>
    <n v="0"/>
    <n v="0"/>
    <n v="0"/>
    <n v="0"/>
    <n v="0"/>
    <n v="0"/>
    <n v="0"/>
    <n v="0"/>
    <n v="0"/>
    <n v="0"/>
    <n v="0"/>
    <n v="0"/>
    <n v="0"/>
    <n v="50"/>
    <n v="0"/>
    <n v="0"/>
    <n v="0"/>
    <n v="0"/>
    <n v="188.9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16"/>
    <n v="0"/>
    <n v="0"/>
    <n v="0"/>
    <n v="0"/>
    <n v="3"/>
    <n v="4"/>
    <n v="1"/>
    <n v="0"/>
    <n v="1"/>
    <n v="1"/>
    <n v="1"/>
    <n v="1"/>
    <n v="0"/>
    <n v="0"/>
    <n v="0"/>
    <n v="0"/>
    <n v="0"/>
    <n v="3"/>
    <n v="0"/>
    <n v="0"/>
    <n v="4"/>
    <n v="0"/>
    <n v="0"/>
    <n v="0"/>
    <n v="1"/>
    <n v="0"/>
    <n v="0"/>
    <n v="0"/>
    <n v="0"/>
    <n v="0"/>
    <n v="0"/>
    <n v="0"/>
    <n v="0"/>
    <n v="0"/>
    <n v="0"/>
    <n v="0"/>
    <n v="0"/>
    <n v="0"/>
    <n v="0"/>
    <n v="0"/>
    <n v="0"/>
    <n v="1"/>
    <n v="0"/>
    <n v="0"/>
    <n v="0"/>
    <n v="0"/>
    <n v="1"/>
    <n v="0"/>
    <n v="0"/>
    <n v="0"/>
    <n v="0"/>
    <n v="1174.231"/>
  </r>
  <r>
    <n v="27"/>
    <n v="250651"/>
    <s v="c8e101008a5b46d58dc017448b4d6e2b"/>
    <s v="Accept"/>
    <s v="yes"/>
    <m/>
    <m/>
    <s v="خضر حسين السالم "/>
    <x v="0"/>
    <x v="10"/>
    <n v="70"/>
    <s v="نور الخليف"/>
    <s v="I.R"/>
    <n v="0"/>
    <n v="0"/>
    <n v="0"/>
    <n v="0"/>
    <n v="0"/>
    <n v="2.8"/>
    <n v="0"/>
    <n v="0"/>
    <n v="0"/>
    <n v="0"/>
    <n v="0"/>
    <n v="0"/>
    <n v="0"/>
    <n v="0"/>
    <n v="0"/>
    <n v="0"/>
    <n v="0"/>
    <n v="0"/>
    <n v="31.5"/>
    <n v="0"/>
    <n v="0"/>
    <n v="0"/>
    <n v="0"/>
    <n v="0"/>
    <n v="0"/>
    <n v="0"/>
    <n v="28.8"/>
    <n v="0"/>
    <n v="0"/>
    <n v="0"/>
    <n v="7.75"/>
    <n v="0"/>
    <n v="0"/>
    <n v="0"/>
    <n v="0"/>
    <n v="0"/>
    <n v="0"/>
    <n v="0"/>
    <n v="0"/>
    <n v="0"/>
    <n v="0"/>
    <n v="0"/>
    <n v="0"/>
    <n v="0"/>
    <n v="0"/>
    <n v="0"/>
    <n v="0"/>
    <n v="0"/>
    <n v="0"/>
    <n v="0"/>
    <n v="0"/>
    <n v="0"/>
    <n v="0"/>
    <n v="0"/>
    <n v="0"/>
    <n v="0"/>
    <n v="2"/>
    <n v="0"/>
    <n v="0"/>
    <n v="0.432"/>
    <n v="0"/>
    <n v="0"/>
    <n v="0"/>
    <n v="0"/>
    <n v="0"/>
    <n v="0"/>
    <n v="2"/>
    <n v="0"/>
    <n v="0"/>
    <n v="0"/>
    <n v="0"/>
    <n v="0"/>
    <n v="0"/>
    <n v="0"/>
    <n v="0.84"/>
    <n v="0"/>
    <n v="0"/>
    <n v="0"/>
    <n v="0"/>
    <n v="0"/>
    <n v="0"/>
    <n v="1"/>
    <n v="1"/>
    <n v="0"/>
    <n v="0"/>
    <n v="0"/>
    <n v="0"/>
    <n v="0"/>
    <n v="0"/>
    <n v="0"/>
    <n v="0"/>
    <n v="0"/>
    <n v="0"/>
    <n v="0"/>
    <n v="0"/>
    <n v="0"/>
    <n v="0"/>
    <n v="0"/>
    <n v="0"/>
    <n v="0"/>
    <n v="0"/>
    <n v="0"/>
    <n v="0"/>
    <n v="0"/>
    <n v="0"/>
    <n v="0"/>
    <n v="0"/>
    <n v="0"/>
    <n v="0"/>
    <n v="0"/>
    <n v="0"/>
    <n v="0"/>
    <n v="0"/>
    <n v="0"/>
    <n v="0"/>
    <n v="0"/>
    <n v="0"/>
    <n v="0"/>
    <n v="0"/>
    <n v="0"/>
    <n v="0"/>
    <n v="0"/>
    <n v="0"/>
    <n v="0"/>
    <n v="0"/>
    <n v="0"/>
    <n v="0"/>
    <n v="0"/>
    <n v="524.178"/>
  </r>
  <r>
    <n v="28"/>
    <n v="11936"/>
    <s v="f32f5a584dd4465bb490459f9d79833d"/>
    <s v="Accept"/>
    <s v="yes"/>
    <m/>
    <m/>
    <s v="صبحية محمد نجار"/>
    <x v="1"/>
    <x v="10"/>
    <n v="70"/>
    <s v="نور الخليف"/>
    <s v="I.R"/>
    <n v="0"/>
    <n v="0"/>
    <n v="0"/>
    <n v="0"/>
    <n v="0"/>
    <n v="0"/>
    <n v="0"/>
    <n v="0"/>
    <n v="0.19"/>
    <n v="0"/>
    <n v="0"/>
    <n v="0"/>
    <n v="0"/>
    <n v="0"/>
    <n v="0"/>
    <n v="0"/>
    <n v="0"/>
    <n v="0"/>
    <n v="160.47999999999999"/>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16"/>
    <n v="0"/>
    <n v="0"/>
    <n v="0"/>
    <n v="0"/>
    <n v="2"/>
    <n v="1"/>
    <n v="0"/>
    <n v="0"/>
    <n v="0"/>
    <n v="1"/>
    <n v="0"/>
    <n v="0"/>
    <n v="0"/>
    <n v="0"/>
    <n v="0"/>
    <n v="0"/>
    <n v="0"/>
    <n v="2.5"/>
    <n v="0"/>
    <n v="0"/>
    <n v="0"/>
    <n v="0"/>
    <n v="0"/>
    <n v="0"/>
    <n v="0"/>
    <n v="0"/>
    <n v="0"/>
    <n v="0"/>
    <n v="0"/>
    <n v="0"/>
    <n v="0"/>
    <n v="0"/>
    <n v="0"/>
    <n v="0"/>
    <n v="0"/>
    <n v="0"/>
    <n v="0"/>
    <n v="0"/>
    <n v="0"/>
    <n v="0"/>
    <n v="0"/>
    <n v="0"/>
    <n v="0"/>
    <n v="0"/>
    <n v="0"/>
    <n v="0"/>
    <n v="0"/>
    <n v="0"/>
    <n v="0"/>
    <n v="0"/>
    <n v="0"/>
    <n v="651.90399999999988"/>
  </r>
  <r>
    <n v="29"/>
    <n v="285475"/>
    <s v="45ffc710b1994babbfdd5c28412df961"/>
    <s v="Accept"/>
    <s v="yes"/>
    <m/>
    <m/>
    <s v="احمد جمعة البنية"/>
    <x v="0"/>
    <x v="10"/>
    <n v="70"/>
    <s v="نور + عبدالهادي"/>
    <s v="I.R"/>
    <m/>
    <m/>
    <m/>
    <m/>
    <m/>
    <n v="4.5999999999999996"/>
    <m/>
    <m/>
    <m/>
    <m/>
    <m/>
    <m/>
    <m/>
    <m/>
    <m/>
    <m/>
    <m/>
    <m/>
    <n v="178.7"/>
    <m/>
    <m/>
    <m/>
    <m/>
    <m/>
    <m/>
    <m/>
    <m/>
    <m/>
    <n v="5.9"/>
    <m/>
    <m/>
    <m/>
    <m/>
    <m/>
    <m/>
    <m/>
    <m/>
    <m/>
    <m/>
    <m/>
    <m/>
    <m/>
    <m/>
    <m/>
    <m/>
    <m/>
    <m/>
    <m/>
    <m/>
    <m/>
    <m/>
    <m/>
    <m/>
    <m/>
    <m/>
    <m/>
    <m/>
    <m/>
    <m/>
    <n v="1.6"/>
    <m/>
    <m/>
    <m/>
    <m/>
    <m/>
    <m/>
    <m/>
    <m/>
    <m/>
    <m/>
    <m/>
    <m/>
    <m/>
    <m/>
    <n v="5.9"/>
    <n v="0"/>
    <n v="0.1"/>
    <m/>
    <m/>
    <m/>
    <n v="5.8"/>
    <m/>
    <m/>
    <m/>
    <m/>
    <m/>
    <m/>
    <m/>
    <m/>
    <m/>
    <m/>
    <m/>
    <m/>
    <m/>
    <m/>
    <m/>
    <m/>
    <m/>
    <m/>
    <m/>
    <m/>
    <m/>
    <m/>
    <m/>
    <m/>
    <m/>
    <m/>
    <m/>
    <m/>
    <m/>
    <m/>
    <m/>
    <m/>
    <m/>
    <m/>
    <m/>
    <m/>
    <m/>
    <m/>
    <m/>
    <m/>
    <m/>
    <m/>
    <m/>
    <m/>
    <m/>
    <m/>
    <m/>
    <n v="1208.6100000000001"/>
  </r>
  <r>
    <n v="30"/>
    <n v="3235"/>
    <s v="60c702f1a9f2478fa4eb33ada9bfa5a3"/>
    <s v="Accept"/>
    <s v="yes"/>
    <m/>
    <m/>
    <s v="احمد محمد عمارة"/>
    <x v="0"/>
    <x v="10"/>
    <n v="70"/>
    <s v="نور + عبدالهادي"/>
    <s v="I.R"/>
    <m/>
    <m/>
    <m/>
    <m/>
    <m/>
    <m/>
    <m/>
    <m/>
    <m/>
    <m/>
    <m/>
    <m/>
    <m/>
    <n v="24"/>
    <m/>
    <m/>
    <m/>
    <m/>
    <n v="242"/>
    <m/>
    <m/>
    <m/>
    <m/>
    <m/>
    <m/>
    <m/>
    <m/>
    <m/>
    <m/>
    <m/>
    <m/>
    <m/>
    <m/>
    <m/>
    <m/>
    <m/>
    <m/>
    <m/>
    <m/>
    <m/>
    <m/>
    <m/>
    <m/>
    <m/>
    <m/>
    <m/>
    <m/>
    <m/>
    <m/>
    <m/>
    <m/>
    <m/>
    <m/>
    <m/>
    <m/>
    <m/>
    <n v="3"/>
    <m/>
    <n v="2"/>
    <n v="1"/>
    <m/>
    <m/>
    <m/>
    <m/>
    <m/>
    <m/>
    <n v="3"/>
    <m/>
    <m/>
    <m/>
    <m/>
    <m/>
    <m/>
    <m/>
    <n v="5.0999999999999996"/>
    <m/>
    <n v="0.6"/>
    <m/>
    <m/>
    <m/>
    <n v="1.9"/>
    <n v="1"/>
    <m/>
    <m/>
    <m/>
    <n v="2"/>
    <m/>
    <m/>
    <m/>
    <m/>
    <m/>
    <m/>
    <m/>
    <m/>
    <n v="3"/>
    <m/>
    <m/>
    <m/>
    <m/>
    <m/>
    <m/>
    <n v="1"/>
    <m/>
    <m/>
    <m/>
    <m/>
    <m/>
    <m/>
    <m/>
    <m/>
    <m/>
    <m/>
    <m/>
    <m/>
    <m/>
    <m/>
    <m/>
    <m/>
    <m/>
    <m/>
    <m/>
    <m/>
    <m/>
    <m/>
    <m/>
    <m/>
    <m/>
    <m/>
    <n v="1171.1799999999998"/>
  </r>
  <r>
    <n v="31"/>
    <n v="280804"/>
    <s v="1c291a02fcb94b5eb43723b0ea715f8b"/>
    <s v="Accept"/>
    <s v="yes"/>
    <m/>
    <m/>
    <s v="اسماء محمد علي"/>
    <x v="0"/>
    <x v="10"/>
    <n v="70"/>
    <s v="نور + عبدالهادي"/>
    <s v="I.R"/>
    <m/>
    <m/>
    <m/>
    <m/>
    <m/>
    <n v="7.3"/>
    <m/>
    <m/>
    <m/>
    <m/>
    <m/>
    <m/>
    <m/>
    <m/>
    <m/>
    <m/>
    <m/>
    <m/>
    <n v="139"/>
    <m/>
    <m/>
    <m/>
    <m/>
    <m/>
    <m/>
    <m/>
    <m/>
    <m/>
    <m/>
    <m/>
    <m/>
    <m/>
    <m/>
    <m/>
    <m/>
    <m/>
    <m/>
    <m/>
    <m/>
    <m/>
    <m/>
    <m/>
    <m/>
    <m/>
    <m/>
    <m/>
    <m/>
    <m/>
    <m/>
    <m/>
    <m/>
    <n v="1"/>
    <m/>
    <m/>
    <m/>
    <m/>
    <m/>
    <m/>
    <m/>
    <m/>
    <m/>
    <m/>
    <m/>
    <m/>
    <m/>
    <m/>
    <m/>
    <m/>
    <m/>
    <m/>
    <m/>
    <m/>
    <m/>
    <m/>
    <m/>
    <m/>
    <n v="0.5"/>
    <m/>
    <m/>
    <m/>
    <m/>
    <n v="5"/>
    <n v="8"/>
    <n v="1"/>
    <m/>
    <n v="4"/>
    <m/>
    <n v="1"/>
    <n v="1.2"/>
    <m/>
    <m/>
    <m/>
    <m/>
    <m/>
    <n v="10"/>
    <m/>
    <m/>
    <m/>
    <m/>
    <m/>
    <m/>
    <n v="1"/>
    <m/>
    <m/>
    <m/>
    <m/>
    <m/>
    <m/>
    <m/>
    <m/>
    <m/>
    <m/>
    <m/>
    <m/>
    <m/>
    <m/>
    <m/>
    <m/>
    <m/>
    <n v="1"/>
    <m/>
    <n v="1"/>
    <m/>
    <n v="1"/>
    <m/>
    <m/>
    <m/>
    <m/>
    <n v="1738.1"/>
  </r>
  <r>
    <n v="32"/>
    <n v="18975"/>
    <s v="a135ca1be1464a6da81c21305bdff094"/>
    <s v="Accept"/>
    <s v="yes"/>
    <m/>
    <m/>
    <s v="حسين عيسى لمط"/>
    <x v="0"/>
    <x v="10"/>
    <n v="70"/>
    <s v="نور + عبدالهادي"/>
    <s v="I.R"/>
    <m/>
    <m/>
    <m/>
    <m/>
    <m/>
    <m/>
    <m/>
    <m/>
    <n v="1.8"/>
    <m/>
    <m/>
    <m/>
    <m/>
    <m/>
    <m/>
    <m/>
    <m/>
    <m/>
    <m/>
    <m/>
    <m/>
    <m/>
    <m/>
    <m/>
    <m/>
    <m/>
    <m/>
    <m/>
    <n v="5.5"/>
    <m/>
    <m/>
    <m/>
    <m/>
    <m/>
    <m/>
    <m/>
    <m/>
    <m/>
    <m/>
    <m/>
    <m/>
    <m/>
    <m/>
    <m/>
    <m/>
    <m/>
    <m/>
    <m/>
    <m/>
    <m/>
    <m/>
    <n v="1"/>
    <m/>
    <m/>
    <m/>
    <m/>
    <m/>
    <m/>
    <m/>
    <m/>
    <m/>
    <m/>
    <m/>
    <n v="80"/>
    <m/>
    <m/>
    <m/>
    <m/>
    <m/>
    <m/>
    <m/>
    <m/>
    <m/>
    <m/>
    <m/>
    <m/>
    <n v="0.56000000000000005"/>
    <m/>
    <m/>
    <m/>
    <m/>
    <n v="4"/>
    <n v="5"/>
    <m/>
    <m/>
    <n v="3"/>
    <m/>
    <n v="1"/>
    <n v="1.2"/>
    <m/>
    <m/>
    <m/>
    <m/>
    <m/>
    <n v="18"/>
    <m/>
    <n v="2"/>
    <n v="2"/>
    <m/>
    <m/>
    <m/>
    <m/>
    <m/>
    <m/>
    <m/>
    <m/>
    <m/>
    <m/>
    <m/>
    <m/>
    <m/>
    <m/>
    <m/>
    <m/>
    <m/>
    <m/>
    <m/>
    <m/>
    <m/>
    <m/>
    <m/>
    <m/>
    <m/>
    <m/>
    <m/>
    <m/>
    <m/>
    <m/>
    <n v="964.1"/>
  </r>
  <r>
    <n v="33"/>
    <n v="281463"/>
    <s v="4814f92e02e446a58f9d5a3a97f9c8e3"/>
    <s v="Accept"/>
    <s v="yes"/>
    <m/>
    <m/>
    <s v="حمزة مراد ابرم"/>
    <x v="0"/>
    <x v="10"/>
    <n v="70"/>
    <s v="نور + عبدالهادي"/>
    <s v="I.R"/>
    <m/>
    <m/>
    <m/>
    <m/>
    <m/>
    <m/>
    <m/>
    <m/>
    <m/>
    <m/>
    <m/>
    <m/>
    <m/>
    <m/>
    <m/>
    <m/>
    <m/>
    <m/>
    <m/>
    <m/>
    <m/>
    <m/>
    <m/>
    <m/>
    <m/>
    <m/>
    <m/>
    <m/>
    <m/>
    <m/>
    <m/>
    <m/>
    <m/>
    <m/>
    <m/>
    <m/>
    <m/>
    <m/>
    <m/>
    <m/>
    <m/>
    <m/>
    <m/>
    <m/>
    <m/>
    <m/>
    <m/>
    <m/>
    <m/>
    <m/>
    <m/>
    <m/>
    <m/>
    <m/>
    <m/>
    <m/>
    <m/>
    <m/>
    <m/>
    <m/>
    <m/>
    <m/>
    <m/>
    <m/>
    <m/>
    <m/>
    <m/>
    <m/>
    <m/>
    <m/>
    <m/>
    <m/>
    <m/>
    <m/>
    <m/>
    <m/>
    <n v="0.24"/>
    <m/>
    <m/>
    <m/>
    <m/>
    <n v="4"/>
    <n v="4"/>
    <n v="1"/>
    <m/>
    <n v="1"/>
    <n v="1"/>
    <n v="1"/>
    <n v="0.6"/>
    <m/>
    <m/>
    <m/>
    <m/>
    <m/>
    <n v="2"/>
    <m/>
    <m/>
    <m/>
    <m/>
    <m/>
    <m/>
    <s v=" "/>
    <m/>
    <m/>
    <m/>
    <m/>
    <m/>
    <m/>
    <m/>
    <m/>
    <m/>
    <m/>
    <m/>
    <m/>
    <m/>
    <m/>
    <m/>
    <m/>
    <m/>
    <m/>
    <m/>
    <m/>
    <m/>
    <m/>
    <m/>
    <m/>
    <m/>
    <m/>
    <n v="447.79999999999995"/>
  </r>
  <r>
    <n v="34"/>
    <n v="280112"/>
    <s v="bb0486293bb5489f86ae78cdb2063a7a"/>
    <s v="Accept"/>
    <s v="yes"/>
    <m/>
    <m/>
    <s v="طراد حسين العبدالله"/>
    <x v="1"/>
    <x v="10"/>
    <n v="70"/>
    <s v="نور + عبدالهادي"/>
    <s v="I.R"/>
    <m/>
    <m/>
    <m/>
    <m/>
    <m/>
    <m/>
    <m/>
    <m/>
    <m/>
    <m/>
    <m/>
    <m/>
    <m/>
    <m/>
    <m/>
    <m/>
    <m/>
    <m/>
    <m/>
    <m/>
    <m/>
    <m/>
    <m/>
    <m/>
    <m/>
    <m/>
    <m/>
    <m/>
    <m/>
    <m/>
    <n v="31"/>
    <m/>
    <m/>
    <m/>
    <m/>
    <m/>
    <m/>
    <m/>
    <m/>
    <m/>
    <m/>
    <m/>
    <m/>
    <m/>
    <m/>
    <m/>
    <m/>
    <m/>
    <m/>
    <m/>
    <m/>
    <m/>
    <m/>
    <m/>
    <m/>
    <m/>
    <m/>
    <m/>
    <m/>
    <m/>
    <m/>
    <m/>
    <m/>
    <n v="45"/>
    <m/>
    <m/>
    <m/>
    <m/>
    <m/>
    <m/>
    <m/>
    <m/>
    <m/>
    <m/>
    <m/>
    <m/>
    <n v="0.55000000000000004"/>
    <m/>
    <m/>
    <m/>
    <n v="4.5"/>
    <m/>
    <m/>
    <n v="1"/>
    <m/>
    <n v="1"/>
    <n v="1"/>
    <n v="1"/>
    <n v="1.2"/>
    <m/>
    <m/>
    <m/>
    <m/>
    <m/>
    <m/>
    <m/>
    <m/>
    <m/>
    <m/>
    <m/>
    <m/>
    <m/>
    <m/>
    <m/>
    <m/>
    <m/>
    <m/>
    <m/>
    <m/>
    <m/>
    <m/>
    <m/>
    <m/>
    <m/>
    <m/>
    <m/>
    <m/>
    <m/>
    <m/>
    <m/>
    <m/>
    <m/>
    <m/>
    <m/>
    <m/>
    <m/>
    <m/>
    <m/>
    <n v="693"/>
  </r>
  <r>
    <n v="35"/>
    <n v="285496"/>
    <s v="9620941eddc8481cb1c1b1787527128d"/>
    <s v="Accept"/>
    <s v="yes"/>
    <m/>
    <m/>
    <s v="عبدالرحمن علي الديري"/>
    <x v="0"/>
    <x v="10"/>
    <n v="70"/>
    <s v="نور + عبدالهادي"/>
    <s v="I.R"/>
    <m/>
    <m/>
    <m/>
    <m/>
    <m/>
    <n v="2.95"/>
    <m/>
    <m/>
    <m/>
    <m/>
    <m/>
    <m/>
    <m/>
    <m/>
    <m/>
    <m/>
    <m/>
    <m/>
    <n v="72.599999999999994"/>
    <m/>
    <m/>
    <m/>
    <m/>
    <m/>
    <m/>
    <m/>
    <m/>
    <m/>
    <n v="8"/>
    <m/>
    <m/>
    <m/>
    <m/>
    <m/>
    <m/>
    <m/>
    <m/>
    <m/>
    <m/>
    <m/>
    <m/>
    <m/>
    <m/>
    <m/>
    <m/>
    <m/>
    <m/>
    <m/>
    <m/>
    <m/>
    <m/>
    <n v="1"/>
    <m/>
    <m/>
    <m/>
    <m/>
    <n v="1"/>
    <m/>
    <m/>
    <n v="0.8"/>
    <m/>
    <m/>
    <m/>
    <m/>
    <m/>
    <m/>
    <n v="1"/>
    <m/>
    <m/>
    <m/>
    <m/>
    <m/>
    <m/>
    <m/>
    <m/>
    <m/>
    <n v="0.28000000000000003"/>
    <m/>
    <m/>
    <m/>
    <m/>
    <n v="3"/>
    <n v="3"/>
    <n v="1"/>
    <m/>
    <n v="3"/>
    <m/>
    <n v="1"/>
    <n v="1.8"/>
    <m/>
    <m/>
    <m/>
    <m/>
    <m/>
    <n v="18"/>
    <m/>
    <n v="9"/>
    <m/>
    <m/>
    <m/>
    <m/>
    <n v="1"/>
    <m/>
    <m/>
    <m/>
    <m/>
    <m/>
    <m/>
    <m/>
    <m/>
    <m/>
    <m/>
    <m/>
    <m/>
    <m/>
    <m/>
    <m/>
    <m/>
    <m/>
    <m/>
    <m/>
    <m/>
    <m/>
    <m/>
    <m/>
    <m/>
    <m/>
    <m/>
    <n v="1039.6799999999998"/>
  </r>
  <r>
    <n v="36"/>
    <n v="284635"/>
    <s v="4443a8e612c3465cb57c011a9008377f"/>
    <s v="Accept"/>
    <s v="yes"/>
    <m/>
    <m/>
    <s v="علي جمعة البنية"/>
    <x v="0"/>
    <x v="10"/>
    <n v="70"/>
    <s v="نور + عبدالهادي"/>
    <s v="I.R"/>
    <m/>
    <m/>
    <m/>
    <m/>
    <m/>
    <n v="3.65"/>
    <m/>
    <m/>
    <m/>
    <m/>
    <m/>
    <m/>
    <m/>
    <n v="30"/>
    <m/>
    <m/>
    <m/>
    <m/>
    <n v="229.21"/>
    <m/>
    <m/>
    <m/>
    <m/>
    <m/>
    <m/>
    <m/>
    <m/>
    <m/>
    <n v="2.9"/>
    <m/>
    <m/>
    <m/>
    <m/>
    <m/>
    <m/>
    <m/>
    <m/>
    <m/>
    <m/>
    <m/>
    <m/>
    <m/>
    <m/>
    <m/>
    <m/>
    <m/>
    <m/>
    <m/>
    <m/>
    <m/>
    <m/>
    <m/>
    <m/>
    <m/>
    <m/>
    <m/>
    <m/>
    <m/>
    <m/>
    <m/>
    <m/>
    <m/>
    <m/>
    <m/>
    <m/>
    <m/>
    <m/>
    <m/>
    <m/>
    <m/>
    <m/>
    <m/>
    <m/>
    <m/>
    <n v="7.6"/>
    <m/>
    <n v="0.1"/>
    <m/>
    <m/>
    <m/>
    <n v="3.4"/>
    <m/>
    <m/>
    <n v="1"/>
    <m/>
    <n v="1"/>
    <m/>
    <n v="1"/>
    <n v="1.8"/>
    <m/>
    <m/>
    <m/>
    <m/>
    <m/>
    <n v="2.5"/>
    <m/>
    <m/>
    <m/>
    <m/>
    <m/>
    <m/>
    <m/>
    <m/>
    <m/>
    <m/>
    <m/>
    <m/>
    <m/>
    <m/>
    <m/>
    <m/>
    <m/>
    <m/>
    <m/>
    <m/>
    <m/>
    <m/>
    <m/>
    <m/>
    <m/>
    <m/>
    <m/>
    <m/>
    <m/>
    <m/>
    <m/>
    <m/>
    <m/>
    <n v="1410.4830000000002"/>
  </r>
  <r>
    <n v="37"/>
    <n v="277783"/>
    <s v="24ad6b1e380e4a728fbe61ab75efe98b"/>
    <s v="Accept"/>
    <s v="yes"/>
    <m/>
    <m/>
    <s v="احمد عبد اللطيف التويني"/>
    <x v="0"/>
    <x v="10"/>
    <n v="70"/>
    <s v="ريم -شادي"/>
    <s v="I.R"/>
    <m/>
    <m/>
    <m/>
    <m/>
    <m/>
    <m/>
    <n v="7.75"/>
    <m/>
    <m/>
    <m/>
    <m/>
    <m/>
    <m/>
    <m/>
    <m/>
    <m/>
    <m/>
    <m/>
    <n v="255"/>
    <m/>
    <m/>
    <m/>
    <m/>
    <m/>
    <m/>
    <m/>
    <m/>
    <m/>
    <m/>
    <m/>
    <m/>
    <m/>
    <m/>
    <m/>
    <m/>
    <m/>
    <m/>
    <m/>
    <m/>
    <m/>
    <m/>
    <m/>
    <m/>
    <m/>
    <m/>
    <m/>
    <m/>
    <m/>
    <m/>
    <m/>
    <m/>
    <m/>
    <m/>
    <m/>
    <m/>
    <m/>
    <m/>
    <m/>
    <m/>
    <m/>
    <m/>
    <m/>
    <m/>
    <m/>
    <m/>
    <m/>
    <m/>
    <m/>
    <m/>
    <m/>
    <n v="3"/>
    <m/>
    <m/>
    <m/>
    <m/>
    <m/>
    <m/>
    <m/>
    <m/>
    <m/>
    <m/>
    <n v="3"/>
    <n v="4"/>
    <m/>
    <m/>
    <m/>
    <m/>
    <m/>
    <m/>
    <m/>
    <m/>
    <m/>
    <m/>
    <m/>
    <m/>
    <m/>
    <m/>
    <m/>
    <m/>
    <m/>
    <m/>
    <n v="1"/>
    <m/>
    <m/>
    <m/>
    <m/>
    <m/>
    <m/>
    <m/>
    <m/>
    <m/>
    <m/>
    <m/>
    <m/>
    <m/>
    <m/>
    <m/>
    <m/>
    <m/>
    <m/>
    <m/>
    <m/>
    <m/>
    <m/>
    <m/>
    <m/>
    <m/>
    <m/>
    <n v="1199.0999999999999"/>
  </r>
  <r>
    <n v="38"/>
    <n v="282533"/>
    <s v="b869c00727574a31be4af71ee049b69f"/>
    <s v="Accept"/>
    <s v="yes"/>
    <m/>
    <m/>
    <s v="صطوف احمد محمد علي"/>
    <x v="0"/>
    <x v="10"/>
    <n v="70"/>
    <s v="حسام العبدالله _براء نبعه"/>
    <s v="I.R"/>
    <m/>
    <m/>
    <m/>
    <m/>
    <m/>
    <m/>
    <m/>
    <m/>
    <m/>
    <m/>
    <m/>
    <m/>
    <m/>
    <m/>
    <m/>
    <m/>
    <m/>
    <m/>
    <n v="270"/>
    <m/>
    <m/>
    <m/>
    <m/>
    <m/>
    <m/>
    <m/>
    <m/>
    <m/>
    <m/>
    <m/>
    <m/>
    <m/>
    <m/>
    <m/>
    <m/>
    <m/>
    <m/>
    <m/>
    <m/>
    <m/>
    <m/>
    <m/>
    <m/>
    <m/>
    <m/>
    <m/>
    <m/>
    <m/>
    <m/>
    <m/>
    <m/>
    <m/>
    <m/>
    <m/>
    <m/>
    <m/>
    <m/>
    <m/>
    <m/>
    <m/>
    <m/>
    <m/>
    <m/>
    <m/>
    <m/>
    <m/>
    <m/>
    <m/>
    <m/>
    <m/>
    <m/>
    <m/>
    <m/>
    <m/>
    <n v="0.4"/>
    <m/>
    <m/>
    <m/>
    <m/>
    <m/>
    <m/>
    <n v="3"/>
    <n v="6"/>
    <m/>
    <m/>
    <m/>
    <n v="2"/>
    <m/>
    <m/>
    <m/>
    <m/>
    <m/>
    <m/>
    <m/>
    <m/>
    <m/>
    <m/>
    <m/>
    <m/>
    <m/>
    <m/>
    <n v="1"/>
    <m/>
    <m/>
    <m/>
    <m/>
    <m/>
    <m/>
    <m/>
    <m/>
    <m/>
    <m/>
    <m/>
    <m/>
    <m/>
    <m/>
    <m/>
    <m/>
    <m/>
    <m/>
    <m/>
    <m/>
    <m/>
    <m/>
    <m/>
    <m/>
    <m/>
    <m/>
    <n v="1111.8"/>
  </r>
  <r>
    <n v="39"/>
    <n v="27983"/>
    <s v="128a67f8435049c7aa024fa8e6ffdabf"/>
    <s v="Accept"/>
    <s v="yes"/>
    <m/>
    <m/>
    <s v="دعاء صبحي حبوبو"/>
    <x v="1"/>
    <x v="10"/>
    <n v="70"/>
    <s v="هشام_عبد الرزاق"/>
    <s v="I.R"/>
    <m/>
    <m/>
    <m/>
    <m/>
    <m/>
    <m/>
    <m/>
    <m/>
    <m/>
    <m/>
    <m/>
    <m/>
    <m/>
    <m/>
    <m/>
    <m/>
    <m/>
    <m/>
    <n v="235"/>
    <m/>
    <m/>
    <m/>
    <m/>
    <m/>
    <m/>
    <m/>
    <m/>
    <m/>
    <n v="14"/>
    <m/>
    <m/>
    <m/>
    <m/>
    <m/>
    <m/>
    <m/>
    <m/>
    <m/>
    <m/>
    <m/>
    <m/>
    <m/>
    <m/>
    <m/>
    <m/>
    <m/>
    <m/>
    <m/>
    <m/>
    <m/>
    <m/>
    <m/>
    <m/>
    <m/>
    <m/>
    <m/>
    <m/>
    <n v="1"/>
    <m/>
    <m/>
    <m/>
    <m/>
    <m/>
    <m/>
    <m/>
    <m/>
    <m/>
    <m/>
    <m/>
    <m/>
    <m/>
    <m/>
    <m/>
    <m/>
    <m/>
    <m/>
    <n v="0.35"/>
    <m/>
    <m/>
    <m/>
    <m/>
    <n v="5"/>
    <n v="5"/>
    <n v="1"/>
    <m/>
    <n v="3"/>
    <m/>
    <n v="1"/>
    <n v="1"/>
    <m/>
    <m/>
    <m/>
    <m/>
    <m/>
    <m/>
    <m/>
    <m/>
    <m/>
    <m/>
    <m/>
    <m/>
    <n v="1"/>
    <m/>
    <m/>
    <m/>
    <m/>
    <m/>
    <m/>
    <m/>
    <m/>
    <m/>
    <m/>
    <m/>
    <m/>
    <m/>
    <m/>
    <m/>
    <m/>
    <m/>
    <m/>
    <m/>
    <m/>
    <m/>
    <m/>
    <m/>
    <m/>
    <m/>
    <m/>
    <n v="1315.5"/>
  </r>
  <r>
    <n v="40"/>
    <n v="29428"/>
    <s v="edd466678ea64e118ef6545f3419e737"/>
    <s v="Accept"/>
    <s v="yes"/>
    <m/>
    <m/>
    <s v="نصر الدين طه لمط"/>
    <x v="1"/>
    <x v="10"/>
    <n v="70"/>
    <s v="حسام عبدالله _براء مبعه"/>
    <s v="I.R"/>
    <m/>
    <m/>
    <m/>
    <m/>
    <m/>
    <m/>
    <m/>
    <m/>
    <m/>
    <m/>
    <m/>
    <m/>
    <m/>
    <m/>
    <m/>
    <m/>
    <m/>
    <m/>
    <n v="190"/>
    <m/>
    <m/>
    <m/>
    <m/>
    <m/>
    <m/>
    <m/>
    <m/>
    <m/>
    <m/>
    <m/>
    <m/>
    <m/>
    <m/>
    <m/>
    <m/>
    <m/>
    <m/>
    <m/>
    <m/>
    <m/>
    <m/>
    <m/>
    <m/>
    <m/>
    <m/>
    <m/>
    <m/>
    <m/>
    <m/>
    <m/>
    <m/>
    <m/>
    <m/>
    <m/>
    <m/>
    <m/>
    <m/>
    <m/>
    <m/>
    <m/>
    <m/>
    <m/>
    <m/>
    <m/>
    <m/>
    <m/>
    <m/>
    <m/>
    <m/>
    <m/>
    <m/>
    <m/>
    <m/>
    <m/>
    <m/>
    <m/>
    <m/>
    <m/>
    <m/>
    <m/>
    <m/>
    <n v="3"/>
    <n v="4"/>
    <m/>
    <m/>
    <m/>
    <n v="1"/>
    <m/>
    <m/>
    <m/>
    <m/>
    <m/>
    <m/>
    <m/>
    <m/>
    <m/>
    <m/>
    <m/>
    <m/>
    <m/>
    <m/>
    <m/>
    <m/>
    <m/>
    <m/>
    <m/>
    <m/>
    <m/>
    <m/>
    <m/>
    <m/>
    <m/>
    <m/>
    <m/>
    <m/>
    <m/>
    <m/>
    <m/>
    <m/>
    <m/>
    <m/>
    <m/>
    <m/>
    <m/>
    <m/>
    <m/>
    <m/>
    <m/>
    <n v="719.2"/>
  </r>
  <r>
    <n v="41"/>
    <n v="287056"/>
    <s v="ccd2772be0d047d38d8ad49a5e1b4b7c"/>
    <s v="Accept"/>
    <s v="yes"/>
    <m/>
    <m/>
    <s v="زياد محمد عبيد"/>
    <x v="0"/>
    <x v="10"/>
    <n v="70"/>
    <s v="حسام العبدالله_براء نبعه"/>
    <s v="I.R"/>
    <m/>
    <m/>
    <m/>
    <m/>
    <m/>
    <m/>
    <n v="7"/>
    <m/>
    <m/>
    <m/>
    <m/>
    <m/>
    <m/>
    <m/>
    <m/>
    <m/>
    <m/>
    <m/>
    <n v="210"/>
    <m/>
    <m/>
    <m/>
    <m/>
    <m/>
    <m/>
    <m/>
    <m/>
    <m/>
    <m/>
    <m/>
    <m/>
    <m/>
    <m/>
    <m/>
    <m/>
    <m/>
    <m/>
    <m/>
    <m/>
    <m/>
    <m/>
    <m/>
    <m/>
    <m/>
    <m/>
    <m/>
    <m/>
    <m/>
    <m/>
    <m/>
    <m/>
    <m/>
    <m/>
    <m/>
    <m/>
    <m/>
    <m/>
    <m/>
    <m/>
    <m/>
    <m/>
    <m/>
    <m/>
    <m/>
    <m/>
    <m/>
    <m/>
    <m/>
    <m/>
    <m/>
    <m/>
    <m/>
    <m/>
    <m/>
    <n v="0.5"/>
    <m/>
    <m/>
    <m/>
    <m/>
    <m/>
    <m/>
    <n v="3"/>
    <n v="5"/>
    <m/>
    <m/>
    <m/>
    <n v="1"/>
    <n v="1"/>
    <n v="1"/>
    <m/>
    <m/>
    <m/>
    <m/>
    <n v="1"/>
    <m/>
    <m/>
    <m/>
    <m/>
    <m/>
    <m/>
    <m/>
    <n v="1"/>
    <m/>
    <m/>
    <m/>
    <m/>
    <m/>
    <m/>
    <m/>
    <m/>
    <m/>
    <m/>
    <m/>
    <m/>
    <m/>
    <m/>
    <m/>
    <m/>
    <m/>
    <m/>
    <m/>
    <m/>
    <m/>
    <m/>
    <m/>
    <m/>
    <m/>
    <m/>
    <n v="1237.75"/>
  </r>
  <r>
    <n v="42"/>
    <n v="1866"/>
    <s v="03e9411ea7ec475993b058d4978cf9d7"/>
    <s v="Accept"/>
    <s v="yes"/>
    <m/>
    <m/>
    <s v="احمد سعيد دالي"/>
    <x v="2"/>
    <x v="10"/>
    <n v="70"/>
    <s v="علي حسين .مهند حديد"/>
    <s v="I.R"/>
    <m/>
    <m/>
    <m/>
    <m/>
    <m/>
    <m/>
    <n v="5.2"/>
    <m/>
    <m/>
    <m/>
    <m/>
    <m/>
    <m/>
    <m/>
    <m/>
    <m/>
    <m/>
    <m/>
    <n v="208"/>
    <m/>
    <m/>
    <m/>
    <m/>
    <m/>
    <m/>
    <m/>
    <m/>
    <m/>
    <n v="5"/>
    <m/>
    <m/>
    <m/>
    <m/>
    <m/>
    <m/>
    <m/>
    <m/>
    <m/>
    <m/>
    <m/>
    <m/>
    <m/>
    <m/>
    <m/>
    <m/>
    <m/>
    <m/>
    <m/>
    <n v="2"/>
    <m/>
    <m/>
    <n v="1"/>
    <m/>
    <m/>
    <m/>
    <m/>
    <m/>
    <m/>
    <m/>
    <m/>
    <m/>
    <m/>
    <m/>
    <m/>
    <m/>
    <m/>
    <m/>
    <m/>
    <m/>
    <m/>
    <m/>
    <m/>
    <m/>
    <m/>
    <m/>
    <m/>
    <n v="0.16"/>
    <m/>
    <m/>
    <m/>
    <m/>
    <n v="2"/>
    <n v="1"/>
    <m/>
    <n v="2"/>
    <m/>
    <n v="2"/>
    <m/>
    <n v="0.5"/>
    <m/>
    <m/>
    <m/>
    <m/>
    <m/>
    <m/>
    <m/>
    <m/>
    <m/>
    <m/>
    <m/>
    <m/>
    <m/>
    <m/>
    <m/>
    <m/>
    <m/>
    <m/>
    <m/>
    <m/>
    <m/>
    <m/>
    <m/>
    <m/>
    <m/>
    <m/>
    <m/>
    <m/>
    <m/>
    <m/>
    <n v="1"/>
    <m/>
    <m/>
    <m/>
    <n v="1"/>
    <n v="1"/>
    <m/>
    <m/>
    <n v="15"/>
    <n v="1496.6"/>
  </r>
  <r>
    <n v="43"/>
    <n v="1729"/>
    <s v="ff8684409d3c421cb811d9eeb4edda0b"/>
    <s v="Accept"/>
    <s v="yes"/>
    <m/>
    <m/>
    <s v="احمد خالد مريش"/>
    <x v="1"/>
    <x v="10"/>
    <n v="70"/>
    <s v="شادي .ريم"/>
    <s v="I.R"/>
    <m/>
    <m/>
    <m/>
    <m/>
    <m/>
    <m/>
    <m/>
    <m/>
    <m/>
    <m/>
    <m/>
    <m/>
    <m/>
    <m/>
    <m/>
    <m/>
    <m/>
    <m/>
    <n v="65"/>
    <m/>
    <m/>
    <m/>
    <m/>
    <m/>
    <m/>
    <m/>
    <m/>
    <m/>
    <m/>
    <m/>
    <m/>
    <m/>
    <m/>
    <m/>
    <m/>
    <m/>
    <m/>
    <m/>
    <m/>
    <m/>
    <m/>
    <m/>
    <m/>
    <m/>
    <m/>
    <m/>
    <m/>
    <m/>
    <m/>
    <m/>
    <m/>
    <n v="1"/>
    <m/>
    <m/>
    <m/>
    <m/>
    <m/>
    <m/>
    <m/>
    <m/>
    <m/>
    <m/>
    <m/>
    <m/>
    <m/>
    <m/>
    <m/>
    <m/>
    <m/>
    <m/>
    <m/>
    <m/>
    <m/>
    <m/>
    <m/>
    <m/>
    <m/>
    <m/>
    <m/>
    <m/>
    <m/>
    <n v="4"/>
    <n v="4"/>
    <m/>
    <m/>
    <n v="1"/>
    <m/>
    <n v="1"/>
    <m/>
    <m/>
    <m/>
    <m/>
    <m/>
    <n v="1"/>
    <m/>
    <m/>
    <m/>
    <m/>
    <m/>
    <m/>
    <m/>
    <n v="1"/>
    <m/>
    <m/>
    <m/>
    <m/>
    <m/>
    <m/>
    <m/>
    <m/>
    <m/>
    <m/>
    <m/>
    <m/>
    <m/>
    <m/>
    <m/>
    <m/>
    <m/>
    <n v="1"/>
    <m/>
    <m/>
    <m/>
    <n v="1"/>
    <m/>
    <m/>
    <m/>
    <m/>
    <n v="957.45"/>
  </r>
  <r>
    <n v="44"/>
    <n v="146983"/>
    <s v="98d82bdf35ad4a4098a37475e467ebb5"/>
    <s v="Accept"/>
    <s v="yes"/>
    <m/>
    <m/>
    <s v="طارق محمد علي الخضر البحصون"/>
    <x v="0"/>
    <x v="10"/>
    <n v="70"/>
    <s v="ريم -شادي"/>
    <s v="I.R"/>
    <m/>
    <m/>
    <m/>
    <m/>
    <m/>
    <m/>
    <n v="5.5"/>
    <m/>
    <m/>
    <m/>
    <m/>
    <m/>
    <n v="180"/>
    <m/>
    <m/>
    <m/>
    <m/>
    <m/>
    <n v="165"/>
    <m/>
    <m/>
    <m/>
    <m/>
    <m/>
    <m/>
    <m/>
    <m/>
    <m/>
    <m/>
    <m/>
    <m/>
    <m/>
    <m/>
    <m/>
    <m/>
    <m/>
    <m/>
    <m/>
    <m/>
    <m/>
    <m/>
    <m/>
    <m/>
    <m/>
    <m/>
    <m/>
    <m/>
    <m/>
    <m/>
    <m/>
    <m/>
    <n v="1"/>
    <m/>
    <m/>
    <m/>
    <m/>
    <m/>
    <m/>
    <m/>
    <m/>
    <m/>
    <m/>
    <m/>
    <m/>
    <m/>
    <m/>
    <m/>
    <m/>
    <m/>
    <m/>
    <m/>
    <m/>
    <m/>
    <m/>
    <m/>
    <m/>
    <m/>
    <m/>
    <m/>
    <m/>
    <m/>
    <n v="3"/>
    <n v="1"/>
    <m/>
    <m/>
    <m/>
    <m/>
    <m/>
    <m/>
    <m/>
    <m/>
    <m/>
    <m/>
    <m/>
    <m/>
    <m/>
    <m/>
    <m/>
    <m/>
    <m/>
    <m/>
    <n v="1"/>
    <m/>
    <m/>
    <m/>
    <m/>
    <m/>
    <m/>
    <m/>
    <m/>
    <m/>
    <m/>
    <m/>
    <m/>
    <m/>
    <m/>
    <m/>
    <m/>
    <m/>
    <m/>
    <m/>
    <m/>
    <m/>
    <m/>
    <m/>
    <m/>
    <m/>
    <m/>
    <n v="1010.8999999999999"/>
  </r>
  <r>
    <n v="45"/>
    <n v="295386"/>
    <s v="c1840df5648a46f197d4a29ba5cf2b01"/>
    <s v="Accept"/>
    <s v="yes"/>
    <m/>
    <m/>
    <s v="محمد سيف الدين السعيد"/>
    <x v="0"/>
    <x v="10"/>
    <n v="70"/>
    <s v="نور_هشام"/>
    <s v="I.R"/>
    <m/>
    <m/>
    <m/>
    <m/>
    <m/>
    <m/>
    <m/>
    <m/>
    <m/>
    <m/>
    <m/>
    <m/>
    <m/>
    <m/>
    <m/>
    <m/>
    <m/>
    <m/>
    <n v="190"/>
    <m/>
    <m/>
    <m/>
    <m/>
    <m/>
    <m/>
    <m/>
    <m/>
    <m/>
    <m/>
    <m/>
    <m/>
    <m/>
    <m/>
    <m/>
    <m/>
    <m/>
    <m/>
    <m/>
    <m/>
    <m/>
    <m/>
    <m/>
    <m/>
    <m/>
    <m/>
    <m/>
    <m/>
    <m/>
    <m/>
    <m/>
    <m/>
    <m/>
    <m/>
    <m/>
    <m/>
    <m/>
    <n v="1"/>
    <m/>
    <m/>
    <m/>
    <m/>
    <m/>
    <m/>
    <m/>
    <m/>
    <m/>
    <m/>
    <m/>
    <m/>
    <m/>
    <m/>
    <m/>
    <m/>
    <m/>
    <m/>
    <m/>
    <n v="0.25"/>
    <m/>
    <m/>
    <m/>
    <m/>
    <n v="5"/>
    <n v="2"/>
    <m/>
    <m/>
    <m/>
    <n v="2"/>
    <n v="1"/>
    <n v="1.2"/>
    <m/>
    <m/>
    <m/>
    <n v="2"/>
    <n v="18"/>
    <m/>
    <m/>
    <n v="7"/>
    <n v="15"/>
    <m/>
    <m/>
    <m/>
    <n v="1"/>
    <m/>
    <m/>
    <m/>
    <m/>
    <m/>
    <m/>
    <m/>
    <m/>
    <m/>
    <m/>
    <m/>
    <m/>
    <m/>
    <m/>
    <m/>
    <m/>
    <m/>
    <n v="1"/>
    <m/>
    <n v="1"/>
    <m/>
    <n v="1"/>
    <m/>
    <m/>
    <m/>
    <m/>
    <n v="1248.0500000000002"/>
  </r>
  <r>
    <n v="46"/>
    <n v="284877"/>
    <s v="24b56fd53a2b4b7886d755da245d42a4"/>
    <s v="Accept"/>
    <s v="yes"/>
    <m/>
    <m/>
    <s v="وليد عبدو عبادو"/>
    <x v="0"/>
    <x v="10"/>
    <n v="70"/>
    <s v="شادي-ريم"/>
    <s v="I.R"/>
    <m/>
    <m/>
    <m/>
    <m/>
    <m/>
    <m/>
    <m/>
    <m/>
    <m/>
    <m/>
    <m/>
    <m/>
    <m/>
    <m/>
    <m/>
    <m/>
    <m/>
    <m/>
    <m/>
    <m/>
    <m/>
    <m/>
    <m/>
    <m/>
    <m/>
    <m/>
    <m/>
    <m/>
    <m/>
    <m/>
    <m/>
    <m/>
    <m/>
    <m/>
    <m/>
    <m/>
    <m/>
    <m/>
    <m/>
    <m/>
    <m/>
    <m/>
    <m/>
    <m/>
    <m/>
    <m/>
    <m/>
    <m/>
    <m/>
    <m/>
    <m/>
    <m/>
    <m/>
    <m/>
    <m/>
    <m/>
    <m/>
    <m/>
    <m/>
    <m/>
    <m/>
    <m/>
    <m/>
    <m/>
    <m/>
    <m/>
    <m/>
    <m/>
    <m/>
    <m/>
    <m/>
    <m/>
    <m/>
    <m/>
    <m/>
    <m/>
    <m/>
    <m/>
    <m/>
    <m/>
    <m/>
    <n v="5"/>
    <n v="7"/>
    <m/>
    <m/>
    <m/>
    <m/>
    <n v="1"/>
    <n v="1"/>
    <m/>
    <m/>
    <m/>
    <m/>
    <m/>
    <m/>
    <m/>
    <m/>
    <m/>
    <m/>
    <m/>
    <m/>
    <m/>
    <m/>
    <m/>
    <m/>
    <m/>
    <m/>
    <m/>
    <m/>
    <m/>
    <m/>
    <m/>
    <m/>
    <m/>
    <m/>
    <m/>
    <m/>
    <m/>
    <m/>
    <m/>
    <m/>
    <m/>
    <m/>
    <m/>
    <m/>
    <m/>
    <m/>
    <m/>
    <n v="557.59999999999991"/>
  </r>
  <r>
    <n v="47"/>
    <n v="11066"/>
    <s v="e8ce9fbb675c4811ab38bb72ded2fa45"/>
    <s v="Accept"/>
    <s v="yes"/>
    <m/>
    <m/>
    <s v="سامر ناقد بوزغه"/>
    <x v="1"/>
    <x v="10"/>
    <n v="70"/>
    <s v="ريم طالب_شادي"/>
    <s v="I.R"/>
    <m/>
    <m/>
    <m/>
    <m/>
    <m/>
    <m/>
    <m/>
    <m/>
    <m/>
    <m/>
    <m/>
    <m/>
    <m/>
    <m/>
    <m/>
    <m/>
    <m/>
    <m/>
    <m/>
    <m/>
    <m/>
    <m/>
    <m/>
    <m/>
    <m/>
    <m/>
    <m/>
    <m/>
    <m/>
    <m/>
    <m/>
    <m/>
    <m/>
    <m/>
    <m/>
    <m/>
    <m/>
    <m/>
    <m/>
    <m/>
    <m/>
    <m/>
    <m/>
    <m/>
    <m/>
    <m/>
    <m/>
    <m/>
    <m/>
    <m/>
    <m/>
    <m/>
    <m/>
    <m/>
    <m/>
    <m/>
    <m/>
    <m/>
    <m/>
    <m/>
    <m/>
    <m/>
    <m/>
    <m/>
    <m/>
    <m/>
    <m/>
    <m/>
    <m/>
    <m/>
    <m/>
    <m/>
    <m/>
    <m/>
    <m/>
    <m/>
    <m/>
    <m/>
    <m/>
    <m/>
    <m/>
    <n v="6"/>
    <n v="8"/>
    <m/>
    <m/>
    <m/>
    <m/>
    <m/>
    <m/>
    <m/>
    <m/>
    <m/>
    <m/>
    <m/>
    <m/>
    <m/>
    <m/>
    <m/>
    <m/>
    <m/>
    <m/>
    <n v="1"/>
    <m/>
    <m/>
    <m/>
    <m/>
    <m/>
    <m/>
    <m/>
    <m/>
    <m/>
    <m/>
    <m/>
    <m/>
    <m/>
    <m/>
    <m/>
    <m/>
    <m/>
    <m/>
    <m/>
    <m/>
    <m/>
    <m/>
    <m/>
    <m/>
    <m/>
    <m/>
    <n v="634.4"/>
  </r>
  <r>
    <n v="48"/>
    <n v="217881"/>
    <s v="80fe1884c0084e7f85b3e5be66af5d5e"/>
    <s v="Accept"/>
    <s v="yes"/>
    <m/>
    <m/>
    <s v="انيس صطوف الموسى"/>
    <x v="0"/>
    <x v="10"/>
    <n v="70"/>
    <s v="ريم -شادي"/>
    <s v="I.R"/>
    <m/>
    <m/>
    <m/>
    <m/>
    <m/>
    <m/>
    <m/>
    <m/>
    <m/>
    <m/>
    <m/>
    <m/>
    <m/>
    <m/>
    <m/>
    <m/>
    <m/>
    <m/>
    <n v="275"/>
    <m/>
    <m/>
    <m/>
    <m/>
    <m/>
    <m/>
    <m/>
    <m/>
    <m/>
    <m/>
    <m/>
    <m/>
    <m/>
    <m/>
    <m/>
    <m/>
    <m/>
    <m/>
    <m/>
    <m/>
    <m/>
    <m/>
    <m/>
    <m/>
    <m/>
    <m/>
    <m/>
    <m/>
    <m/>
    <m/>
    <m/>
    <m/>
    <n v="1"/>
    <m/>
    <m/>
    <m/>
    <m/>
    <m/>
    <m/>
    <m/>
    <m/>
    <m/>
    <m/>
    <m/>
    <m/>
    <m/>
    <m/>
    <m/>
    <m/>
    <m/>
    <m/>
    <m/>
    <m/>
    <m/>
    <m/>
    <m/>
    <m/>
    <m/>
    <m/>
    <m/>
    <m/>
    <m/>
    <n v="5"/>
    <n v="7"/>
    <m/>
    <m/>
    <m/>
    <m/>
    <m/>
    <m/>
    <m/>
    <m/>
    <m/>
    <m/>
    <m/>
    <m/>
    <m/>
    <m/>
    <m/>
    <m/>
    <m/>
    <m/>
    <m/>
    <m/>
    <m/>
    <m/>
    <m/>
    <m/>
    <m/>
    <m/>
    <m/>
    <m/>
    <m/>
    <m/>
    <m/>
    <m/>
    <m/>
    <m/>
    <m/>
    <m/>
    <m/>
    <m/>
    <m/>
    <m/>
    <m/>
    <m/>
    <m/>
    <m/>
    <m/>
    <n v="1215.0999999999999"/>
  </r>
  <r>
    <n v="49"/>
    <n v="140409"/>
    <s v="cb141d8f915841e0853c9ef2eeb1f0a6"/>
    <s v="Accept"/>
    <s v="yes"/>
    <m/>
    <m/>
    <s v="شحاد حمدو الشحاد"/>
    <x v="0"/>
    <x v="10"/>
    <n v="70"/>
    <s v="ريم -شادي"/>
    <s v="I.R"/>
    <m/>
    <m/>
    <m/>
    <m/>
    <m/>
    <m/>
    <m/>
    <m/>
    <m/>
    <m/>
    <m/>
    <m/>
    <m/>
    <m/>
    <m/>
    <m/>
    <m/>
    <m/>
    <n v="245"/>
    <m/>
    <m/>
    <m/>
    <m/>
    <m/>
    <m/>
    <m/>
    <m/>
    <m/>
    <m/>
    <m/>
    <m/>
    <m/>
    <m/>
    <m/>
    <m/>
    <m/>
    <m/>
    <m/>
    <m/>
    <m/>
    <m/>
    <m/>
    <m/>
    <m/>
    <m/>
    <m/>
    <m/>
    <m/>
    <m/>
    <m/>
    <m/>
    <m/>
    <m/>
    <m/>
    <m/>
    <m/>
    <m/>
    <m/>
    <m/>
    <m/>
    <m/>
    <m/>
    <m/>
    <m/>
    <m/>
    <m/>
    <m/>
    <m/>
    <m/>
    <m/>
    <m/>
    <m/>
    <m/>
    <m/>
    <m/>
    <m/>
    <m/>
    <m/>
    <m/>
    <m/>
    <m/>
    <n v="4"/>
    <n v="7"/>
    <m/>
    <m/>
    <m/>
    <m/>
    <m/>
    <m/>
    <m/>
    <m/>
    <m/>
    <m/>
    <m/>
    <m/>
    <m/>
    <m/>
    <m/>
    <m/>
    <m/>
    <m/>
    <m/>
    <m/>
    <m/>
    <m/>
    <m/>
    <m/>
    <m/>
    <m/>
    <m/>
    <m/>
    <m/>
    <m/>
    <m/>
    <m/>
    <m/>
    <m/>
    <m/>
    <m/>
    <m/>
    <m/>
    <m/>
    <m/>
    <m/>
    <m/>
    <m/>
    <m/>
    <m/>
    <n v="981.09999999999991"/>
  </r>
  <r>
    <n v="50"/>
    <n v="274766"/>
    <s v="35811d5ec8b2406eb8c6b640cad44681"/>
    <s v="Accept"/>
    <s v="yes"/>
    <m/>
    <m/>
    <s v="علي عمر الجدوع"/>
    <x v="0"/>
    <x v="10"/>
    <n v="70"/>
    <s v="هشام .عبد الرزاق"/>
    <s v="I.R"/>
    <m/>
    <m/>
    <m/>
    <m/>
    <m/>
    <n v="3"/>
    <m/>
    <m/>
    <m/>
    <m/>
    <m/>
    <m/>
    <n v="55"/>
    <m/>
    <m/>
    <m/>
    <m/>
    <m/>
    <n v="130"/>
    <m/>
    <m/>
    <m/>
    <m/>
    <m/>
    <m/>
    <m/>
    <m/>
    <m/>
    <n v="11.5"/>
    <m/>
    <m/>
    <m/>
    <m/>
    <m/>
    <m/>
    <m/>
    <m/>
    <m/>
    <m/>
    <m/>
    <m/>
    <m/>
    <m/>
    <m/>
    <m/>
    <m/>
    <m/>
    <m/>
    <m/>
    <m/>
    <m/>
    <m/>
    <m/>
    <m/>
    <m/>
    <n v="1"/>
    <m/>
    <m/>
    <m/>
    <m/>
    <m/>
    <m/>
    <m/>
    <n v="22"/>
    <m/>
    <m/>
    <m/>
    <m/>
    <m/>
    <m/>
    <m/>
    <m/>
    <m/>
    <m/>
    <m/>
    <m/>
    <n v="0.4"/>
    <m/>
    <m/>
    <m/>
    <m/>
    <n v="3"/>
    <n v="3"/>
    <n v="1"/>
    <m/>
    <n v="4"/>
    <m/>
    <n v="1"/>
    <n v="1"/>
    <m/>
    <m/>
    <m/>
    <m/>
    <n v="20"/>
    <m/>
    <m/>
    <m/>
    <m/>
    <m/>
    <m/>
    <n v="1"/>
    <n v="1"/>
    <m/>
    <m/>
    <m/>
    <m/>
    <m/>
    <m/>
    <m/>
    <m/>
    <m/>
    <m/>
    <m/>
    <m/>
    <m/>
    <m/>
    <m/>
    <m/>
    <m/>
    <m/>
    <m/>
    <m/>
    <m/>
    <m/>
    <m/>
    <m/>
    <m/>
    <m/>
    <n v="1127.25"/>
  </r>
  <r>
    <n v="51"/>
    <n v="250634"/>
    <s v="2063a62c1f044917a334d0a4bed2270f"/>
    <s v="Accept"/>
    <s v="yes"/>
    <m/>
    <m/>
    <s v="اكرم عبد الحميد الحمد"/>
    <x v="0"/>
    <x v="10"/>
    <n v="70"/>
    <s v="نور-هشام"/>
    <s v="I.R"/>
    <m/>
    <m/>
    <m/>
    <m/>
    <m/>
    <m/>
    <m/>
    <m/>
    <m/>
    <n v="1"/>
    <m/>
    <m/>
    <m/>
    <m/>
    <m/>
    <m/>
    <m/>
    <m/>
    <n v="92"/>
    <m/>
    <m/>
    <m/>
    <m/>
    <m/>
    <m/>
    <m/>
    <m/>
    <m/>
    <m/>
    <m/>
    <m/>
    <m/>
    <m/>
    <m/>
    <m/>
    <m/>
    <m/>
    <m/>
    <m/>
    <m/>
    <m/>
    <m/>
    <m/>
    <m/>
    <m/>
    <m/>
    <m/>
    <m/>
    <m/>
    <m/>
    <m/>
    <m/>
    <m/>
    <m/>
    <m/>
    <m/>
    <m/>
    <m/>
    <m/>
    <m/>
    <m/>
    <m/>
    <m/>
    <m/>
    <m/>
    <m/>
    <m/>
    <m/>
    <m/>
    <m/>
    <m/>
    <m/>
    <m/>
    <m/>
    <m/>
    <m/>
    <m/>
    <m/>
    <m/>
    <m/>
    <m/>
    <n v="1"/>
    <n v="3"/>
    <m/>
    <m/>
    <m/>
    <n v="1"/>
    <n v="1"/>
    <n v="1.2"/>
    <m/>
    <m/>
    <m/>
    <m/>
    <m/>
    <m/>
    <m/>
    <m/>
    <m/>
    <m/>
    <m/>
    <m/>
    <n v="1"/>
    <m/>
    <m/>
    <m/>
    <m/>
    <m/>
    <m/>
    <m/>
    <m/>
    <m/>
    <m/>
    <m/>
    <m/>
    <m/>
    <m/>
    <m/>
    <m/>
    <m/>
    <n v="1"/>
    <m/>
    <n v="1"/>
    <m/>
    <n v="1"/>
    <m/>
    <m/>
    <m/>
    <m/>
    <n v="909"/>
  </r>
  <r>
    <n v="52"/>
    <n v="224156"/>
    <s v="9d4b05584bf740bcbcbc54c1eb7746f3"/>
    <s v="Accept"/>
    <s v="yes"/>
    <m/>
    <m/>
    <s v="محمد صطوف الاسماعيل"/>
    <x v="0"/>
    <x v="10"/>
    <n v="70"/>
    <s v="ريم طالب_شادي"/>
    <s v="I.R"/>
    <m/>
    <m/>
    <m/>
    <m/>
    <m/>
    <m/>
    <m/>
    <m/>
    <m/>
    <n v="0.3"/>
    <m/>
    <m/>
    <m/>
    <m/>
    <m/>
    <m/>
    <m/>
    <m/>
    <n v="200"/>
    <m/>
    <m/>
    <m/>
    <m/>
    <m/>
    <m/>
    <m/>
    <m/>
    <m/>
    <m/>
    <m/>
    <m/>
    <m/>
    <m/>
    <m/>
    <m/>
    <m/>
    <m/>
    <m/>
    <m/>
    <m/>
    <m/>
    <m/>
    <m/>
    <m/>
    <m/>
    <m/>
    <m/>
    <m/>
    <m/>
    <m/>
    <m/>
    <m/>
    <m/>
    <m/>
    <m/>
    <m/>
    <m/>
    <m/>
    <m/>
    <m/>
    <m/>
    <m/>
    <m/>
    <m/>
    <m/>
    <m/>
    <m/>
    <m/>
    <m/>
    <m/>
    <m/>
    <m/>
    <m/>
    <m/>
    <m/>
    <m/>
    <m/>
    <m/>
    <m/>
    <m/>
    <m/>
    <n v="5"/>
    <n v="3"/>
    <m/>
    <m/>
    <n v="2"/>
    <m/>
    <m/>
    <m/>
    <m/>
    <m/>
    <m/>
    <m/>
    <n v="25"/>
    <m/>
    <m/>
    <m/>
    <m/>
    <m/>
    <m/>
    <m/>
    <n v="1"/>
    <m/>
    <m/>
    <m/>
    <m/>
    <m/>
    <m/>
    <m/>
    <m/>
    <m/>
    <m/>
    <m/>
    <m/>
    <m/>
    <m/>
    <m/>
    <m/>
    <m/>
    <m/>
    <m/>
    <m/>
    <m/>
    <m/>
    <m/>
    <m/>
    <m/>
    <m/>
    <n v="929.15"/>
  </r>
  <r>
    <n v="53"/>
    <n v="29480"/>
    <s v="18e01d92c5744447ad94e425e6e0f7d6"/>
    <s v="Accept"/>
    <s v="yes"/>
    <m/>
    <m/>
    <s v="نضال خالد حسين"/>
    <x v="1"/>
    <x v="10"/>
    <n v="70"/>
    <s v="حسام العبدالله_براء نبعه"/>
    <s v="I.R"/>
    <m/>
    <m/>
    <m/>
    <m/>
    <m/>
    <n v="6"/>
    <m/>
    <m/>
    <m/>
    <m/>
    <m/>
    <m/>
    <m/>
    <m/>
    <m/>
    <m/>
    <m/>
    <m/>
    <n v="173"/>
    <m/>
    <m/>
    <m/>
    <m/>
    <m/>
    <m/>
    <m/>
    <m/>
    <m/>
    <m/>
    <m/>
    <m/>
    <m/>
    <m/>
    <m/>
    <m/>
    <m/>
    <m/>
    <m/>
    <m/>
    <m/>
    <m/>
    <m/>
    <m/>
    <m/>
    <m/>
    <m/>
    <m/>
    <m/>
    <m/>
    <m/>
    <m/>
    <m/>
    <m/>
    <m/>
    <m/>
    <m/>
    <m/>
    <m/>
    <m/>
    <m/>
    <m/>
    <m/>
    <m/>
    <m/>
    <m/>
    <m/>
    <m/>
    <m/>
    <m/>
    <m/>
    <m/>
    <m/>
    <m/>
    <m/>
    <m/>
    <m/>
    <n v="0.4"/>
    <m/>
    <m/>
    <m/>
    <m/>
    <n v="4"/>
    <n v="3"/>
    <m/>
    <m/>
    <m/>
    <m/>
    <n v="1"/>
    <n v="1"/>
    <m/>
    <m/>
    <m/>
    <m/>
    <m/>
    <n v="1"/>
    <m/>
    <m/>
    <m/>
    <m/>
    <m/>
    <m/>
    <n v="1"/>
    <m/>
    <m/>
    <m/>
    <m/>
    <m/>
    <m/>
    <m/>
    <m/>
    <m/>
    <m/>
    <m/>
    <m/>
    <m/>
    <m/>
    <m/>
    <m/>
    <m/>
    <m/>
    <m/>
    <m/>
    <m/>
    <m/>
    <m/>
    <m/>
    <m/>
    <m/>
    <n v="1125.3"/>
  </r>
  <r>
    <n v="54"/>
    <n v="285673"/>
    <s v="1b58f0af855b4dd5bfbcf0656c5f9883"/>
    <s v="Accept"/>
    <s v="yes"/>
    <m/>
    <m/>
    <s v="مصطفى شعبان احمد عبد الخالق"/>
    <x v="0"/>
    <x v="10"/>
    <n v="70"/>
    <s v="حسام العبدالله _براء نبعه"/>
    <s v="I.R"/>
    <m/>
    <m/>
    <m/>
    <m/>
    <m/>
    <n v="2.5"/>
    <m/>
    <m/>
    <m/>
    <m/>
    <m/>
    <m/>
    <m/>
    <m/>
    <m/>
    <m/>
    <m/>
    <m/>
    <n v="120"/>
    <m/>
    <m/>
    <m/>
    <m/>
    <m/>
    <m/>
    <m/>
    <m/>
    <m/>
    <m/>
    <m/>
    <m/>
    <m/>
    <m/>
    <m/>
    <m/>
    <m/>
    <m/>
    <m/>
    <m/>
    <m/>
    <m/>
    <m/>
    <m/>
    <m/>
    <m/>
    <m/>
    <m/>
    <m/>
    <m/>
    <m/>
    <m/>
    <n v="1"/>
    <m/>
    <m/>
    <m/>
    <m/>
    <m/>
    <m/>
    <m/>
    <m/>
    <m/>
    <m/>
    <m/>
    <m/>
    <m/>
    <m/>
    <m/>
    <m/>
    <m/>
    <m/>
    <m/>
    <m/>
    <m/>
    <m/>
    <m/>
    <m/>
    <m/>
    <m/>
    <m/>
    <m/>
    <m/>
    <n v="4"/>
    <n v="8"/>
    <m/>
    <m/>
    <m/>
    <n v="1"/>
    <m/>
    <m/>
    <m/>
    <m/>
    <m/>
    <m/>
    <m/>
    <m/>
    <m/>
    <m/>
    <m/>
    <m/>
    <m/>
    <m/>
    <m/>
    <m/>
    <m/>
    <m/>
    <m/>
    <m/>
    <m/>
    <m/>
    <m/>
    <m/>
    <m/>
    <m/>
    <m/>
    <m/>
    <m/>
    <m/>
    <m/>
    <m/>
    <m/>
    <m/>
    <m/>
    <m/>
    <m/>
    <m/>
    <m/>
    <m/>
    <m/>
    <n v="970.4"/>
  </r>
  <r>
    <n v="55"/>
    <n v="227555"/>
    <s v="01a105fe94574021ba977575b0e991e3"/>
    <s v="Accept"/>
    <s v="yes"/>
    <m/>
    <m/>
    <s v="عبد العزيز عليوي الخضر البحصون"/>
    <x v="0"/>
    <x v="10"/>
    <n v="70"/>
    <s v="ريم -شادي"/>
    <s v="I.R"/>
    <m/>
    <m/>
    <m/>
    <m/>
    <m/>
    <m/>
    <n v="2.7"/>
    <m/>
    <m/>
    <n v="5"/>
    <m/>
    <m/>
    <m/>
    <m/>
    <m/>
    <m/>
    <m/>
    <m/>
    <n v="40"/>
    <m/>
    <m/>
    <m/>
    <m/>
    <m/>
    <m/>
    <m/>
    <m/>
    <m/>
    <m/>
    <m/>
    <m/>
    <m/>
    <m/>
    <m/>
    <m/>
    <m/>
    <m/>
    <m/>
    <m/>
    <m/>
    <m/>
    <m/>
    <m/>
    <m/>
    <m/>
    <m/>
    <m/>
    <m/>
    <m/>
    <m/>
    <m/>
    <n v="1"/>
    <m/>
    <m/>
    <m/>
    <m/>
    <m/>
    <m/>
    <m/>
    <m/>
    <m/>
    <m/>
    <m/>
    <m/>
    <m/>
    <m/>
    <m/>
    <m/>
    <m/>
    <m/>
    <m/>
    <m/>
    <m/>
    <m/>
    <m/>
    <m/>
    <m/>
    <m/>
    <m/>
    <m/>
    <m/>
    <n v="5"/>
    <n v="2"/>
    <m/>
    <m/>
    <m/>
    <m/>
    <m/>
    <m/>
    <m/>
    <m/>
    <m/>
    <m/>
    <m/>
    <m/>
    <m/>
    <m/>
    <m/>
    <m/>
    <m/>
    <m/>
    <n v="1"/>
    <m/>
    <m/>
    <m/>
    <m/>
    <m/>
    <m/>
    <m/>
    <m/>
    <m/>
    <m/>
    <m/>
    <m/>
    <m/>
    <m/>
    <m/>
    <m/>
    <m/>
    <m/>
    <m/>
    <m/>
    <m/>
    <m/>
    <m/>
    <m/>
    <m/>
    <m/>
    <n v="1171.5999999999999"/>
  </r>
  <r>
    <n v="56"/>
    <n v="230054"/>
    <s v="6eb7a7acc53c4e6abcb51eef2628789c"/>
    <s v="Accept"/>
    <s v="yes"/>
    <m/>
    <m/>
    <s v="جاسم محمد الجاسم"/>
    <x v="0"/>
    <x v="10"/>
    <n v="70"/>
    <s v="حسام العبد الله    براء نبعه"/>
    <s v="I.R"/>
    <m/>
    <m/>
    <m/>
    <m/>
    <m/>
    <m/>
    <m/>
    <m/>
    <m/>
    <m/>
    <m/>
    <m/>
    <m/>
    <m/>
    <m/>
    <m/>
    <m/>
    <m/>
    <n v="210"/>
    <m/>
    <m/>
    <m/>
    <m/>
    <m/>
    <m/>
    <m/>
    <m/>
    <m/>
    <m/>
    <m/>
    <m/>
    <m/>
    <m/>
    <m/>
    <m/>
    <m/>
    <m/>
    <m/>
    <m/>
    <m/>
    <m/>
    <m/>
    <m/>
    <m/>
    <m/>
    <m/>
    <m/>
    <m/>
    <m/>
    <m/>
    <m/>
    <m/>
    <m/>
    <m/>
    <m/>
    <m/>
    <m/>
    <m/>
    <m/>
    <m/>
    <m/>
    <m/>
    <m/>
    <m/>
    <m/>
    <m/>
    <m/>
    <m/>
    <m/>
    <m/>
    <m/>
    <m/>
    <m/>
    <m/>
    <n v="0.4"/>
    <m/>
    <m/>
    <m/>
    <m/>
    <m/>
    <m/>
    <n v="4"/>
    <n v="6"/>
    <m/>
    <m/>
    <m/>
    <n v="1"/>
    <m/>
    <m/>
    <m/>
    <m/>
    <m/>
    <m/>
    <m/>
    <m/>
    <m/>
    <m/>
    <m/>
    <m/>
    <m/>
    <m/>
    <m/>
    <m/>
    <m/>
    <m/>
    <m/>
    <m/>
    <m/>
    <m/>
    <m/>
    <m/>
    <m/>
    <m/>
    <m/>
    <m/>
    <m/>
    <m/>
    <m/>
    <m/>
    <m/>
    <m/>
    <m/>
    <m/>
    <m/>
    <m/>
    <m/>
    <m/>
    <m/>
    <n v="898.8"/>
  </r>
  <r>
    <n v="57"/>
    <n v="315620"/>
    <s v="e4ca47ba7ca54e7182309a0e4aa15817"/>
    <s v="Accept"/>
    <s v="yes"/>
    <m/>
    <m/>
    <s v="احمد حسن الاسماعيل"/>
    <x v="0"/>
    <x v="10"/>
    <n v="70"/>
    <s v="حسام العبدالله _براء نبعه"/>
    <s v="I.R"/>
    <m/>
    <m/>
    <m/>
    <m/>
    <m/>
    <m/>
    <m/>
    <m/>
    <m/>
    <m/>
    <m/>
    <m/>
    <m/>
    <m/>
    <m/>
    <m/>
    <m/>
    <m/>
    <n v="245"/>
    <m/>
    <m/>
    <m/>
    <m/>
    <m/>
    <m/>
    <m/>
    <m/>
    <m/>
    <m/>
    <m/>
    <m/>
    <m/>
    <m/>
    <m/>
    <m/>
    <m/>
    <m/>
    <m/>
    <m/>
    <m/>
    <m/>
    <m/>
    <m/>
    <m/>
    <m/>
    <m/>
    <m/>
    <m/>
    <m/>
    <m/>
    <m/>
    <m/>
    <m/>
    <m/>
    <m/>
    <m/>
    <m/>
    <m/>
    <m/>
    <m/>
    <m/>
    <m/>
    <m/>
    <m/>
    <m/>
    <m/>
    <m/>
    <m/>
    <m/>
    <m/>
    <m/>
    <m/>
    <m/>
    <m/>
    <m/>
    <m/>
    <n v="0.4"/>
    <m/>
    <m/>
    <m/>
    <m/>
    <n v="4"/>
    <n v="6"/>
    <m/>
    <m/>
    <m/>
    <n v="2"/>
    <n v="1"/>
    <n v="2"/>
    <m/>
    <m/>
    <m/>
    <m/>
    <m/>
    <n v="15"/>
    <m/>
    <m/>
    <m/>
    <m/>
    <m/>
    <m/>
    <m/>
    <m/>
    <m/>
    <m/>
    <m/>
    <m/>
    <m/>
    <m/>
    <m/>
    <m/>
    <m/>
    <m/>
    <m/>
    <m/>
    <m/>
    <m/>
    <m/>
    <m/>
    <m/>
    <m/>
    <m/>
    <m/>
    <m/>
    <m/>
    <m/>
    <m/>
    <m/>
    <n v="1145.3"/>
  </r>
  <r>
    <n v="58"/>
    <n v="3254"/>
    <s v="dd5e89af6ab34be68b1c65a019f4ee75"/>
    <s v="Accept"/>
    <s v="yes"/>
    <m/>
    <m/>
    <s v="احمد فاتح محمد"/>
    <x v="1"/>
    <x v="10"/>
    <n v="70"/>
    <s v="شادي-ريم"/>
    <s v="I.R"/>
    <m/>
    <m/>
    <m/>
    <m/>
    <m/>
    <m/>
    <m/>
    <m/>
    <m/>
    <m/>
    <m/>
    <m/>
    <m/>
    <m/>
    <m/>
    <m/>
    <m/>
    <m/>
    <m/>
    <m/>
    <m/>
    <m/>
    <m/>
    <m/>
    <m/>
    <m/>
    <m/>
    <m/>
    <m/>
    <m/>
    <m/>
    <m/>
    <m/>
    <m/>
    <m/>
    <m/>
    <m/>
    <m/>
    <m/>
    <m/>
    <m/>
    <m/>
    <m/>
    <m/>
    <m/>
    <m/>
    <m/>
    <m/>
    <m/>
    <m/>
    <m/>
    <m/>
    <m/>
    <m/>
    <m/>
    <m/>
    <m/>
    <m/>
    <m/>
    <m/>
    <m/>
    <m/>
    <m/>
    <m/>
    <m/>
    <m/>
    <m/>
    <m/>
    <m/>
    <m/>
    <m/>
    <m/>
    <m/>
    <m/>
    <m/>
    <m/>
    <m/>
    <m/>
    <m/>
    <m/>
    <m/>
    <n v="5"/>
    <n v="6"/>
    <m/>
    <m/>
    <n v="1"/>
    <m/>
    <m/>
    <m/>
    <m/>
    <m/>
    <m/>
    <m/>
    <n v="10"/>
    <m/>
    <m/>
    <m/>
    <m/>
    <m/>
    <m/>
    <m/>
    <n v="1"/>
    <m/>
    <m/>
    <m/>
    <m/>
    <m/>
    <m/>
    <m/>
    <m/>
    <m/>
    <m/>
    <m/>
    <m/>
    <m/>
    <m/>
    <m/>
    <m/>
    <m/>
    <n v="1"/>
    <m/>
    <m/>
    <m/>
    <n v="1"/>
    <m/>
    <m/>
    <m/>
    <m/>
    <n v="743.3"/>
  </r>
  <r>
    <n v="59"/>
    <n v="207854"/>
    <s v="1166bef4d7264fc0b10d53fb2f459608"/>
    <s v="Accept"/>
    <s v="yes"/>
    <m/>
    <m/>
    <s v="احمد صطوف اسماعيل"/>
    <x v="0"/>
    <x v="10"/>
    <n v="70"/>
    <s v="شادي .ريم"/>
    <s v="I.R"/>
    <m/>
    <m/>
    <m/>
    <m/>
    <m/>
    <m/>
    <m/>
    <m/>
    <m/>
    <n v="1.2"/>
    <m/>
    <m/>
    <m/>
    <m/>
    <m/>
    <m/>
    <m/>
    <m/>
    <n v="155"/>
    <m/>
    <m/>
    <m/>
    <m/>
    <m/>
    <m/>
    <m/>
    <m/>
    <m/>
    <m/>
    <m/>
    <m/>
    <m/>
    <m/>
    <m/>
    <m/>
    <m/>
    <m/>
    <m/>
    <m/>
    <m/>
    <m/>
    <m/>
    <m/>
    <m/>
    <m/>
    <m/>
    <m/>
    <m/>
    <m/>
    <m/>
    <m/>
    <n v="1"/>
    <m/>
    <m/>
    <m/>
    <m/>
    <m/>
    <m/>
    <m/>
    <m/>
    <m/>
    <m/>
    <m/>
    <m/>
    <m/>
    <m/>
    <m/>
    <m/>
    <m/>
    <m/>
    <m/>
    <m/>
    <m/>
    <m/>
    <m/>
    <m/>
    <m/>
    <m/>
    <m/>
    <m/>
    <m/>
    <n v="3"/>
    <n v="5"/>
    <m/>
    <m/>
    <m/>
    <m/>
    <n v="1"/>
    <n v="1"/>
    <m/>
    <m/>
    <m/>
    <m/>
    <n v="10"/>
    <m/>
    <m/>
    <m/>
    <m/>
    <m/>
    <m/>
    <m/>
    <n v="1"/>
    <m/>
    <m/>
    <m/>
    <m/>
    <m/>
    <m/>
    <m/>
    <m/>
    <m/>
    <m/>
    <m/>
    <m/>
    <m/>
    <m/>
    <m/>
    <m/>
    <m/>
    <m/>
    <m/>
    <m/>
    <m/>
    <m/>
    <m/>
    <m/>
    <m/>
    <m/>
    <n v="1113"/>
  </r>
  <r>
    <n v="60"/>
    <n v="12277"/>
    <s v="38e51e2ae35d4b52a2c9bb6bf516d866"/>
    <s v="Accept"/>
    <s v="yes"/>
    <m/>
    <m/>
    <s v="صبحي مصطفى الحلبي"/>
    <x v="0"/>
    <x v="10"/>
    <n v="70"/>
    <s v="حسام العبدالله _براء نبعه"/>
    <s v="I.R"/>
    <m/>
    <m/>
    <m/>
    <m/>
    <m/>
    <m/>
    <m/>
    <m/>
    <m/>
    <m/>
    <m/>
    <m/>
    <n v="50"/>
    <m/>
    <m/>
    <m/>
    <m/>
    <m/>
    <n v="19"/>
    <m/>
    <m/>
    <m/>
    <m/>
    <m/>
    <m/>
    <m/>
    <m/>
    <m/>
    <m/>
    <m/>
    <m/>
    <m/>
    <m/>
    <m/>
    <m/>
    <m/>
    <m/>
    <m/>
    <m/>
    <m/>
    <m/>
    <m/>
    <m/>
    <m/>
    <m/>
    <m/>
    <m/>
    <m/>
    <m/>
    <m/>
    <m/>
    <m/>
    <m/>
    <m/>
    <m/>
    <m/>
    <m/>
    <m/>
    <m/>
    <m/>
    <m/>
    <m/>
    <m/>
    <m/>
    <m/>
    <m/>
    <m/>
    <m/>
    <m/>
    <m/>
    <m/>
    <m/>
    <m/>
    <m/>
    <m/>
    <m/>
    <m/>
    <m/>
    <m/>
    <m/>
    <m/>
    <n v="4"/>
    <n v="3"/>
    <n v="1"/>
    <m/>
    <n v="1"/>
    <n v="1"/>
    <n v="1"/>
    <n v="1"/>
    <m/>
    <m/>
    <m/>
    <m/>
    <n v="10"/>
    <m/>
    <m/>
    <m/>
    <m/>
    <m/>
    <m/>
    <m/>
    <m/>
    <m/>
    <m/>
    <m/>
    <m/>
    <m/>
    <m/>
    <m/>
    <m/>
    <m/>
    <m/>
    <m/>
    <m/>
    <m/>
    <m/>
    <m/>
    <m/>
    <m/>
    <m/>
    <m/>
    <m/>
    <m/>
    <m/>
    <m/>
    <m/>
    <m/>
    <m/>
    <n v="490.09999999999997"/>
  </r>
  <r>
    <n v="61"/>
    <n v="250753"/>
    <s v="e37cd958ef8e44db9dbcdcdf9dbbe4cb"/>
    <s v="Accept"/>
    <s v="yes"/>
    <m/>
    <m/>
    <s v="محمد علي الحسين"/>
    <x v="0"/>
    <x v="10"/>
    <n v="70"/>
    <s v="حسام العبد الله.    براء نبعه"/>
    <s v="I.R"/>
    <m/>
    <m/>
    <m/>
    <m/>
    <m/>
    <m/>
    <n v="2"/>
    <m/>
    <m/>
    <m/>
    <m/>
    <m/>
    <m/>
    <m/>
    <m/>
    <m/>
    <m/>
    <m/>
    <n v="210"/>
    <m/>
    <m/>
    <m/>
    <m/>
    <m/>
    <m/>
    <m/>
    <m/>
    <m/>
    <m/>
    <m/>
    <m/>
    <m/>
    <m/>
    <m/>
    <m/>
    <m/>
    <m/>
    <m/>
    <m/>
    <m/>
    <m/>
    <m/>
    <m/>
    <m/>
    <m/>
    <m/>
    <m/>
    <m/>
    <m/>
    <m/>
    <m/>
    <n v="1"/>
    <m/>
    <m/>
    <m/>
    <m/>
    <m/>
    <m/>
    <m/>
    <m/>
    <m/>
    <m/>
    <m/>
    <m/>
    <m/>
    <m/>
    <m/>
    <m/>
    <m/>
    <m/>
    <m/>
    <m/>
    <m/>
    <m/>
    <n v="0.4"/>
    <m/>
    <m/>
    <m/>
    <m/>
    <m/>
    <m/>
    <n v="4"/>
    <n v="4"/>
    <m/>
    <m/>
    <n v="1"/>
    <n v="1"/>
    <n v="1"/>
    <n v="1"/>
    <m/>
    <m/>
    <m/>
    <m/>
    <m/>
    <m/>
    <m/>
    <m/>
    <m/>
    <m/>
    <m/>
    <m/>
    <n v="1"/>
    <m/>
    <m/>
    <m/>
    <m/>
    <m/>
    <m/>
    <m/>
    <m/>
    <m/>
    <m/>
    <m/>
    <m/>
    <m/>
    <m/>
    <m/>
    <m/>
    <m/>
    <m/>
    <m/>
    <m/>
    <m/>
    <m/>
    <m/>
    <m/>
    <m/>
    <m/>
    <n v="1215.2"/>
  </r>
  <r>
    <n v="62"/>
    <n v="230175"/>
    <s v="b5866fb22c8845538cd6db8bf690313d"/>
    <s v="Accept"/>
    <s v="yes"/>
    <m/>
    <m/>
    <s v="محمد احمد قندح"/>
    <x v="1"/>
    <x v="10"/>
    <n v="70"/>
    <s v="حسام العبد الله   براء نبعه"/>
    <s v="I.R"/>
    <m/>
    <m/>
    <m/>
    <m/>
    <m/>
    <m/>
    <m/>
    <m/>
    <m/>
    <n v="0.4"/>
    <m/>
    <m/>
    <m/>
    <m/>
    <m/>
    <m/>
    <m/>
    <m/>
    <n v="170"/>
    <m/>
    <m/>
    <m/>
    <m/>
    <m/>
    <m/>
    <m/>
    <m/>
    <m/>
    <m/>
    <m/>
    <m/>
    <m/>
    <m/>
    <m/>
    <m/>
    <m/>
    <m/>
    <m/>
    <m/>
    <m/>
    <m/>
    <m/>
    <m/>
    <m/>
    <m/>
    <m/>
    <m/>
    <m/>
    <m/>
    <m/>
    <m/>
    <n v="1"/>
    <m/>
    <m/>
    <m/>
    <m/>
    <m/>
    <m/>
    <m/>
    <m/>
    <m/>
    <m/>
    <m/>
    <m/>
    <m/>
    <m/>
    <m/>
    <m/>
    <m/>
    <m/>
    <m/>
    <m/>
    <m/>
    <m/>
    <m/>
    <m/>
    <m/>
    <m/>
    <m/>
    <m/>
    <m/>
    <n v="2"/>
    <n v="2"/>
    <m/>
    <m/>
    <n v="2"/>
    <n v="1"/>
    <n v="1"/>
    <n v="1"/>
    <m/>
    <m/>
    <m/>
    <m/>
    <n v="1"/>
    <m/>
    <m/>
    <m/>
    <m/>
    <m/>
    <m/>
    <m/>
    <m/>
    <m/>
    <m/>
    <m/>
    <m/>
    <m/>
    <m/>
    <m/>
    <m/>
    <m/>
    <m/>
    <m/>
    <m/>
    <m/>
    <m/>
    <m/>
    <m/>
    <m/>
    <m/>
    <m/>
    <m/>
    <m/>
    <m/>
    <m/>
    <m/>
    <m/>
    <m/>
    <n v="835.35"/>
  </r>
  <r>
    <n v="63"/>
    <n v="217966"/>
    <s v="654e9fa5d57c42019e863251ceb63040"/>
    <s v="Accept"/>
    <s v="yes"/>
    <m/>
    <m/>
    <s v="عبد الله عبد الحكيم حسين"/>
    <x v="0"/>
    <x v="10"/>
    <n v="70"/>
    <s v="سراب.عبد الرزاق"/>
    <s v="I.R"/>
    <m/>
    <m/>
    <m/>
    <m/>
    <m/>
    <m/>
    <m/>
    <m/>
    <m/>
    <m/>
    <m/>
    <m/>
    <m/>
    <m/>
    <m/>
    <m/>
    <m/>
    <m/>
    <n v="175"/>
    <m/>
    <m/>
    <m/>
    <m/>
    <m/>
    <m/>
    <m/>
    <m/>
    <m/>
    <n v="15"/>
    <m/>
    <m/>
    <m/>
    <m/>
    <m/>
    <m/>
    <m/>
    <m/>
    <m/>
    <m/>
    <m/>
    <m/>
    <m/>
    <m/>
    <m/>
    <m/>
    <m/>
    <m/>
    <m/>
    <m/>
    <m/>
    <m/>
    <m/>
    <m/>
    <m/>
    <m/>
    <m/>
    <m/>
    <m/>
    <m/>
    <m/>
    <m/>
    <m/>
    <m/>
    <n v="53"/>
    <m/>
    <m/>
    <m/>
    <m/>
    <m/>
    <m/>
    <m/>
    <m/>
    <m/>
    <m/>
    <m/>
    <m/>
    <n v="0.4"/>
    <m/>
    <m/>
    <m/>
    <m/>
    <n v="5"/>
    <n v="2"/>
    <n v="1"/>
    <m/>
    <n v="4"/>
    <m/>
    <n v="1"/>
    <n v="1.2"/>
    <m/>
    <m/>
    <m/>
    <m/>
    <n v="10"/>
    <m/>
    <m/>
    <m/>
    <n v="10"/>
    <m/>
    <m/>
    <m/>
    <n v="1"/>
    <m/>
    <m/>
    <m/>
    <m/>
    <m/>
    <m/>
    <m/>
    <m/>
    <m/>
    <m/>
    <m/>
    <m/>
    <m/>
    <m/>
    <m/>
    <m/>
    <m/>
    <m/>
    <m/>
    <m/>
    <m/>
    <m/>
    <m/>
    <m/>
    <m/>
    <m/>
    <n v="1169.5999999999999"/>
  </r>
  <r>
    <n v="64"/>
    <n v="16145"/>
    <s v="164b00f6d3fe4497a9d554f1dd38be15"/>
    <s v="Accept"/>
    <s v="yes"/>
    <m/>
    <m/>
    <s v="محمد حسن حسن"/>
    <x v="1"/>
    <x v="10"/>
    <n v="70"/>
    <s v="ريم -شادي"/>
    <s v="I.R"/>
    <m/>
    <m/>
    <m/>
    <m/>
    <m/>
    <m/>
    <n v="4.4000000000000004"/>
    <m/>
    <m/>
    <m/>
    <m/>
    <m/>
    <m/>
    <m/>
    <m/>
    <m/>
    <m/>
    <m/>
    <n v="140"/>
    <m/>
    <m/>
    <m/>
    <m/>
    <m/>
    <m/>
    <m/>
    <m/>
    <m/>
    <m/>
    <m/>
    <m/>
    <m/>
    <m/>
    <m/>
    <m/>
    <m/>
    <m/>
    <m/>
    <m/>
    <m/>
    <m/>
    <m/>
    <m/>
    <m/>
    <m/>
    <m/>
    <m/>
    <m/>
    <m/>
    <m/>
    <m/>
    <n v="1"/>
    <m/>
    <m/>
    <m/>
    <m/>
    <m/>
    <m/>
    <m/>
    <m/>
    <m/>
    <m/>
    <m/>
    <m/>
    <m/>
    <m/>
    <m/>
    <m/>
    <m/>
    <m/>
    <m/>
    <m/>
    <m/>
    <m/>
    <m/>
    <m/>
    <m/>
    <m/>
    <m/>
    <m/>
    <m/>
    <n v="1"/>
    <n v="4"/>
    <m/>
    <m/>
    <n v="1"/>
    <m/>
    <m/>
    <m/>
    <m/>
    <m/>
    <m/>
    <m/>
    <n v="10"/>
    <m/>
    <m/>
    <m/>
    <m/>
    <m/>
    <m/>
    <m/>
    <n v="1"/>
    <m/>
    <m/>
    <m/>
    <m/>
    <m/>
    <m/>
    <m/>
    <m/>
    <m/>
    <m/>
    <m/>
    <m/>
    <m/>
    <m/>
    <m/>
    <m/>
    <m/>
    <m/>
    <m/>
    <m/>
    <m/>
    <m/>
    <m/>
    <m/>
    <m/>
    <m/>
    <n v="878.7"/>
  </r>
  <r>
    <n v="65"/>
    <n v="18442"/>
    <s v="21eca99734f54689b756d4867c27eeef"/>
    <s v="Accept"/>
    <s v="yes"/>
    <m/>
    <m/>
    <s v="ايمان احمد طحيني"/>
    <x v="1"/>
    <x v="10"/>
    <n v="70"/>
    <s v="شادي/ريم"/>
    <s v="I.R"/>
    <m/>
    <m/>
    <m/>
    <m/>
    <m/>
    <m/>
    <m/>
    <m/>
    <m/>
    <m/>
    <m/>
    <m/>
    <m/>
    <m/>
    <m/>
    <m/>
    <m/>
    <m/>
    <n v="200"/>
    <m/>
    <m/>
    <m/>
    <m/>
    <m/>
    <m/>
    <m/>
    <m/>
    <m/>
    <m/>
    <m/>
    <m/>
    <m/>
    <m/>
    <m/>
    <m/>
    <m/>
    <m/>
    <m/>
    <m/>
    <m/>
    <m/>
    <m/>
    <m/>
    <m/>
    <m/>
    <m/>
    <m/>
    <m/>
    <m/>
    <m/>
    <m/>
    <m/>
    <m/>
    <m/>
    <m/>
    <m/>
    <m/>
    <m/>
    <m/>
    <m/>
    <m/>
    <m/>
    <m/>
    <m/>
    <m/>
    <m/>
    <m/>
    <m/>
    <m/>
    <m/>
    <m/>
    <m/>
    <m/>
    <m/>
    <m/>
    <m/>
    <m/>
    <m/>
    <m/>
    <m/>
    <m/>
    <n v="4"/>
    <n v="5"/>
    <m/>
    <m/>
    <n v="1"/>
    <m/>
    <m/>
    <m/>
    <m/>
    <m/>
    <m/>
    <m/>
    <n v="10"/>
    <m/>
    <m/>
    <m/>
    <m/>
    <m/>
    <m/>
    <m/>
    <n v="1"/>
    <m/>
    <m/>
    <m/>
    <m/>
    <m/>
    <m/>
    <m/>
    <m/>
    <m/>
    <m/>
    <m/>
    <m/>
    <m/>
    <m/>
    <m/>
    <m/>
    <m/>
    <m/>
    <m/>
    <m/>
    <m/>
    <m/>
    <m/>
    <m/>
    <m/>
    <m/>
    <n v="916.5"/>
  </r>
  <r>
    <n v="66"/>
    <n v="250702"/>
    <s v="e42e73d4a1fa453f986d2f7290dcfcbc"/>
    <s v="Accept"/>
    <s v="yes"/>
    <m/>
    <m/>
    <s v="تيسير محمد الابرش"/>
    <x v="1"/>
    <x v="10"/>
    <n v="70"/>
    <s v="حسام العبد الله.    براء نبعه"/>
    <s v="I.R"/>
    <m/>
    <m/>
    <m/>
    <m/>
    <m/>
    <m/>
    <m/>
    <m/>
    <m/>
    <m/>
    <m/>
    <m/>
    <m/>
    <m/>
    <m/>
    <m/>
    <m/>
    <m/>
    <n v="150"/>
    <m/>
    <m/>
    <m/>
    <m/>
    <m/>
    <m/>
    <m/>
    <m/>
    <m/>
    <m/>
    <m/>
    <m/>
    <m/>
    <m/>
    <m/>
    <m/>
    <m/>
    <m/>
    <m/>
    <m/>
    <m/>
    <m/>
    <m/>
    <m/>
    <m/>
    <m/>
    <m/>
    <m/>
    <m/>
    <m/>
    <m/>
    <m/>
    <m/>
    <m/>
    <m/>
    <m/>
    <m/>
    <m/>
    <m/>
    <m/>
    <m/>
    <m/>
    <m/>
    <m/>
    <m/>
    <m/>
    <m/>
    <m/>
    <m/>
    <m/>
    <m/>
    <m/>
    <m/>
    <m/>
    <m/>
    <m/>
    <m/>
    <m/>
    <m/>
    <m/>
    <m/>
    <m/>
    <n v="3"/>
    <n v="2"/>
    <m/>
    <m/>
    <n v="1"/>
    <m/>
    <n v="1"/>
    <n v="1"/>
    <m/>
    <m/>
    <m/>
    <n v="3"/>
    <m/>
    <n v="10"/>
    <m/>
    <m/>
    <n v="10"/>
    <m/>
    <m/>
    <m/>
    <m/>
    <m/>
    <m/>
    <m/>
    <m/>
    <m/>
    <m/>
    <m/>
    <m/>
    <m/>
    <m/>
    <m/>
    <m/>
    <m/>
    <m/>
    <m/>
    <m/>
    <m/>
    <m/>
    <m/>
    <m/>
    <m/>
    <m/>
    <m/>
    <m/>
    <m/>
    <m/>
    <n v="675.6"/>
  </r>
  <r>
    <n v="67"/>
    <n v="4518"/>
    <s v="8a86ad60bf9d4a4d8761347bef0a9c51"/>
    <s v="Accept"/>
    <s v="yes"/>
    <m/>
    <m/>
    <s v="امين محمد الذياب"/>
    <x v="0"/>
    <x v="10"/>
    <n v="70"/>
    <s v="مهند حديد .علي حسين"/>
    <s v="I.R"/>
    <m/>
    <m/>
    <m/>
    <m/>
    <m/>
    <m/>
    <m/>
    <m/>
    <m/>
    <m/>
    <m/>
    <m/>
    <m/>
    <m/>
    <m/>
    <m/>
    <m/>
    <m/>
    <n v="170"/>
    <m/>
    <m/>
    <m/>
    <m/>
    <m/>
    <m/>
    <m/>
    <m/>
    <m/>
    <m/>
    <m/>
    <m/>
    <m/>
    <m/>
    <m/>
    <m/>
    <m/>
    <m/>
    <m/>
    <m/>
    <m/>
    <m/>
    <m/>
    <m/>
    <m/>
    <m/>
    <m/>
    <m/>
    <m/>
    <m/>
    <m/>
    <m/>
    <m/>
    <m/>
    <m/>
    <m/>
    <m/>
    <m/>
    <m/>
    <m/>
    <m/>
    <m/>
    <m/>
    <m/>
    <m/>
    <m/>
    <m/>
    <m/>
    <m/>
    <m/>
    <m/>
    <m/>
    <m/>
    <m/>
    <m/>
    <m/>
    <m/>
    <n v="0.32"/>
    <m/>
    <m/>
    <m/>
    <m/>
    <n v="3"/>
    <n v="4"/>
    <n v="1"/>
    <m/>
    <m/>
    <n v="2"/>
    <m/>
    <m/>
    <m/>
    <m/>
    <m/>
    <m/>
    <m/>
    <m/>
    <m/>
    <m/>
    <m/>
    <m/>
    <m/>
    <m/>
    <m/>
    <m/>
    <m/>
    <m/>
    <m/>
    <m/>
    <m/>
    <m/>
    <m/>
    <m/>
    <m/>
    <m/>
    <m/>
    <m/>
    <m/>
    <m/>
    <m/>
    <m/>
    <m/>
    <m/>
    <m/>
    <m/>
    <m/>
    <m/>
    <m/>
    <m/>
    <m/>
    <n v="726"/>
  </r>
  <r>
    <n v="68"/>
    <n v="245025"/>
    <s v="708907024c884f0f9d4d4bbc8ec11188"/>
    <s v="Accept"/>
    <s v="yes"/>
    <m/>
    <m/>
    <s v="محمد شحاده طه الحمو"/>
    <x v="0"/>
    <x v="10"/>
    <n v="70"/>
    <s v="ريم طالب_شادي"/>
    <s v="I.R"/>
    <m/>
    <m/>
    <m/>
    <m/>
    <m/>
    <m/>
    <m/>
    <m/>
    <m/>
    <n v="0.75"/>
    <m/>
    <m/>
    <n v="150"/>
    <m/>
    <m/>
    <m/>
    <m/>
    <m/>
    <n v="215"/>
    <m/>
    <m/>
    <m/>
    <m/>
    <m/>
    <m/>
    <m/>
    <m/>
    <m/>
    <m/>
    <m/>
    <m/>
    <m/>
    <m/>
    <m/>
    <m/>
    <m/>
    <m/>
    <m/>
    <m/>
    <m/>
    <m/>
    <m/>
    <m/>
    <m/>
    <m/>
    <m/>
    <m/>
    <m/>
    <m/>
    <m/>
    <m/>
    <m/>
    <m/>
    <m/>
    <m/>
    <m/>
    <m/>
    <m/>
    <m/>
    <m/>
    <m/>
    <m/>
    <m/>
    <m/>
    <m/>
    <m/>
    <m/>
    <m/>
    <m/>
    <m/>
    <m/>
    <m/>
    <m/>
    <m/>
    <m/>
    <m/>
    <m/>
    <m/>
    <m/>
    <m/>
    <m/>
    <n v="4"/>
    <n v="4"/>
    <m/>
    <m/>
    <n v="1"/>
    <m/>
    <n v="1"/>
    <n v="1"/>
    <m/>
    <m/>
    <m/>
    <m/>
    <n v="15"/>
    <m/>
    <m/>
    <m/>
    <m/>
    <m/>
    <m/>
    <m/>
    <n v="1"/>
    <m/>
    <m/>
    <m/>
    <m/>
    <m/>
    <m/>
    <m/>
    <m/>
    <m/>
    <m/>
    <m/>
    <m/>
    <m/>
    <m/>
    <m/>
    <m/>
    <m/>
    <m/>
    <m/>
    <m/>
    <m/>
    <m/>
    <m/>
    <m/>
    <m/>
    <m/>
    <n v="1163.45"/>
  </r>
  <r>
    <n v="69"/>
    <n v="30110"/>
    <s v="df251f9d71734a1483b98cfd6de8b682"/>
    <s v="Accept"/>
    <s v="yes"/>
    <m/>
    <m/>
    <s v="احلام عبد الكريم حسن"/>
    <x v="0"/>
    <x v="10"/>
    <n v="70"/>
    <s v="ريم -شادي"/>
    <s v="I.R"/>
    <m/>
    <m/>
    <m/>
    <m/>
    <m/>
    <m/>
    <m/>
    <m/>
    <m/>
    <m/>
    <m/>
    <m/>
    <m/>
    <m/>
    <m/>
    <m/>
    <m/>
    <m/>
    <n v="80"/>
    <m/>
    <m/>
    <m/>
    <m/>
    <m/>
    <m/>
    <m/>
    <m/>
    <m/>
    <m/>
    <m/>
    <m/>
    <m/>
    <m/>
    <m/>
    <m/>
    <m/>
    <m/>
    <m/>
    <m/>
    <m/>
    <m/>
    <m/>
    <m/>
    <m/>
    <m/>
    <m/>
    <m/>
    <m/>
    <m/>
    <m/>
    <m/>
    <m/>
    <m/>
    <m/>
    <m/>
    <m/>
    <m/>
    <m/>
    <m/>
    <m/>
    <m/>
    <m/>
    <m/>
    <n v="50"/>
    <m/>
    <m/>
    <m/>
    <m/>
    <m/>
    <m/>
    <m/>
    <m/>
    <m/>
    <m/>
    <m/>
    <m/>
    <m/>
    <m/>
    <m/>
    <m/>
    <m/>
    <n v="5"/>
    <n v="5"/>
    <m/>
    <m/>
    <m/>
    <m/>
    <n v="1"/>
    <n v="1"/>
    <m/>
    <m/>
    <m/>
    <m/>
    <m/>
    <m/>
    <m/>
    <m/>
    <m/>
    <m/>
    <m/>
    <m/>
    <n v="1"/>
    <m/>
    <m/>
    <m/>
    <m/>
    <m/>
    <m/>
    <m/>
    <m/>
    <m/>
    <m/>
    <m/>
    <m/>
    <m/>
    <m/>
    <m/>
    <m/>
    <m/>
    <n v="1"/>
    <m/>
    <m/>
    <m/>
    <n v="1"/>
    <m/>
    <m/>
    <m/>
    <n v="10"/>
    <n v="1071"/>
  </r>
  <r>
    <n v="70"/>
    <n v="11498"/>
    <s v="ea5acbf8901d48248bb439c14f678492"/>
    <s v="Accept"/>
    <s v="yes"/>
    <m/>
    <m/>
    <s v="سميح مصطفى الخطيب"/>
    <x v="1"/>
    <x v="10"/>
    <n v="70"/>
    <s v="هشام .عبد الرزاق"/>
    <s v="I.R"/>
    <m/>
    <m/>
    <m/>
    <m/>
    <m/>
    <n v="0.5"/>
    <m/>
    <m/>
    <m/>
    <m/>
    <m/>
    <m/>
    <m/>
    <m/>
    <m/>
    <m/>
    <m/>
    <m/>
    <n v="75"/>
    <m/>
    <m/>
    <m/>
    <m/>
    <m/>
    <m/>
    <m/>
    <m/>
    <m/>
    <n v="16"/>
    <m/>
    <m/>
    <m/>
    <m/>
    <m/>
    <m/>
    <m/>
    <m/>
    <m/>
    <m/>
    <m/>
    <m/>
    <m/>
    <m/>
    <m/>
    <m/>
    <m/>
    <m/>
    <m/>
    <m/>
    <m/>
    <m/>
    <m/>
    <m/>
    <m/>
    <m/>
    <m/>
    <m/>
    <m/>
    <m/>
    <m/>
    <m/>
    <m/>
    <m/>
    <m/>
    <m/>
    <m/>
    <m/>
    <m/>
    <m/>
    <m/>
    <m/>
    <m/>
    <m/>
    <m/>
    <m/>
    <m/>
    <n v="0.6"/>
    <m/>
    <m/>
    <m/>
    <m/>
    <n v="3"/>
    <n v="5"/>
    <n v="1"/>
    <m/>
    <n v="3"/>
    <m/>
    <n v="1"/>
    <n v="1"/>
    <m/>
    <m/>
    <m/>
    <m/>
    <n v="20"/>
    <m/>
    <m/>
    <m/>
    <m/>
    <m/>
    <m/>
    <m/>
    <n v="1"/>
    <m/>
    <m/>
    <m/>
    <m/>
    <m/>
    <m/>
    <m/>
    <m/>
    <m/>
    <m/>
    <m/>
    <m/>
    <m/>
    <m/>
    <m/>
    <m/>
    <m/>
    <m/>
    <m/>
    <m/>
    <m/>
    <m/>
    <m/>
    <m/>
    <m/>
    <m/>
    <n v="903.5"/>
  </r>
  <r>
    <n v="71"/>
    <n v="250747"/>
    <s v="fb027149340c42a39e9b4adc591d89c0"/>
    <s v="Accept"/>
    <s v="yes"/>
    <m/>
    <m/>
    <s v="محمد حمزه الحمود"/>
    <x v="0"/>
    <x v="10"/>
    <n v="70"/>
    <s v="حسام العبدلله .براء نبعة"/>
    <s v="I.R"/>
    <m/>
    <m/>
    <m/>
    <m/>
    <m/>
    <m/>
    <m/>
    <m/>
    <m/>
    <m/>
    <m/>
    <m/>
    <m/>
    <m/>
    <m/>
    <m/>
    <m/>
    <m/>
    <n v="140"/>
    <m/>
    <m/>
    <m/>
    <m/>
    <m/>
    <m/>
    <m/>
    <m/>
    <m/>
    <m/>
    <m/>
    <m/>
    <m/>
    <m/>
    <m/>
    <m/>
    <m/>
    <m/>
    <m/>
    <m/>
    <m/>
    <m/>
    <m/>
    <m/>
    <m/>
    <m/>
    <m/>
    <m/>
    <m/>
    <m/>
    <m/>
    <m/>
    <m/>
    <m/>
    <m/>
    <m/>
    <m/>
    <m/>
    <m/>
    <m/>
    <m/>
    <m/>
    <m/>
    <m/>
    <m/>
    <m/>
    <m/>
    <m/>
    <m/>
    <m/>
    <m/>
    <m/>
    <m/>
    <m/>
    <m/>
    <m/>
    <m/>
    <m/>
    <m/>
    <m/>
    <m/>
    <m/>
    <n v="2"/>
    <n v="4"/>
    <m/>
    <m/>
    <m/>
    <n v="1"/>
    <n v="1"/>
    <n v="1"/>
    <m/>
    <m/>
    <m/>
    <m/>
    <m/>
    <m/>
    <m/>
    <m/>
    <m/>
    <m/>
    <m/>
    <m/>
    <m/>
    <m/>
    <m/>
    <m/>
    <m/>
    <m/>
    <m/>
    <m/>
    <m/>
    <m/>
    <m/>
    <m/>
    <m/>
    <m/>
    <m/>
    <m/>
    <m/>
    <m/>
    <m/>
    <m/>
    <m/>
    <m/>
    <m/>
    <m/>
    <m/>
    <m/>
    <m/>
    <n v="664.2"/>
  </r>
  <r>
    <n v="72"/>
    <n v="230242"/>
    <s v="19672d650c104deb93b0e2ebeed1fc1a"/>
    <s v="Accept"/>
    <s v="yes"/>
    <m/>
    <m/>
    <s v="يوسف مرعي الحسين"/>
    <x v="0"/>
    <x v="10"/>
    <n v="70"/>
    <s v="هشام .عبد الرزاق"/>
    <s v="I.R"/>
    <m/>
    <m/>
    <m/>
    <m/>
    <m/>
    <m/>
    <m/>
    <m/>
    <m/>
    <m/>
    <m/>
    <m/>
    <m/>
    <m/>
    <m/>
    <m/>
    <m/>
    <m/>
    <m/>
    <m/>
    <m/>
    <m/>
    <m/>
    <m/>
    <m/>
    <m/>
    <m/>
    <m/>
    <n v="12"/>
    <m/>
    <m/>
    <m/>
    <m/>
    <m/>
    <m/>
    <m/>
    <m/>
    <m/>
    <m/>
    <m/>
    <m/>
    <m/>
    <m/>
    <m/>
    <m/>
    <m/>
    <m/>
    <m/>
    <m/>
    <m/>
    <m/>
    <m/>
    <m/>
    <m/>
    <m/>
    <n v="1"/>
    <m/>
    <m/>
    <m/>
    <m/>
    <m/>
    <m/>
    <m/>
    <m/>
    <m/>
    <m/>
    <m/>
    <m/>
    <m/>
    <m/>
    <m/>
    <m/>
    <m/>
    <m/>
    <m/>
    <m/>
    <n v="0.4"/>
    <m/>
    <m/>
    <m/>
    <m/>
    <n v="4"/>
    <n v="1"/>
    <n v="1"/>
    <m/>
    <n v="3"/>
    <n v="1"/>
    <m/>
    <m/>
    <m/>
    <m/>
    <m/>
    <m/>
    <m/>
    <m/>
    <m/>
    <m/>
    <m/>
    <m/>
    <m/>
    <m/>
    <n v="1"/>
    <m/>
    <m/>
    <m/>
    <m/>
    <m/>
    <m/>
    <m/>
    <m/>
    <m/>
    <m/>
    <m/>
    <m/>
    <m/>
    <m/>
    <m/>
    <m/>
    <m/>
    <m/>
    <m/>
    <n v="1"/>
    <m/>
    <n v="1"/>
    <m/>
    <m/>
    <m/>
    <m/>
    <n v="638.79999999999995"/>
  </r>
  <r>
    <n v="73"/>
    <n v="152128"/>
    <s v="fa36b55fab554b07b5e863ddfdc33b91"/>
    <s v="Accept"/>
    <s v="yes"/>
    <m/>
    <m/>
    <s v="خالد احمد الحمد"/>
    <x v="0"/>
    <x v="10"/>
    <n v="70"/>
    <s v="ريم -شادي"/>
    <s v="I.R"/>
    <m/>
    <m/>
    <m/>
    <m/>
    <m/>
    <m/>
    <m/>
    <m/>
    <m/>
    <m/>
    <m/>
    <m/>
    <m/>
    <m/>
    <m/>
    <m/>
    <m/>
    <m/>
    <m/>
    <m/>
    <m/>
    <m/>
    <m/>
    <m/>
    <m/>
    <m/>
    <m/>
    <m/>
    <m/>
    <m/>
    <m/>
    <m/>
    <m/>
    <m/>
    <m/>
    <m/>
    <m/>
    <m/>
    <m/>
    <m/>
    <m/>
    <m/>
    <m/>
    <m/>
    <m/>
    <m/>
    <m/>
    <m/>
    <m/>
    <m/>
    <m/>
    <m/>
    <m/>
    <m/>
    <m/>
    <m/>
    <m/>
    <m/>
    <m/>
    <m/>
    <m/>
    <m/>
    <m/>
    <m/>
    <m/>
    <m/>
    <m/>
    <m/>
    <m/>
    <m/>
    <m/>
    <m/>
    <m/>
    <m/>
    <m/>
    <m/>
    <m/>
    <m/>
    <m/>
    <m/>
    <m/>
    <n v="6"/>
    <n v="5"/>
    <m/>
    <m/>
    <m/>
    <m/>
    <m/>
    <m/>
    <m/>
    <m/>
    <m/>
    <m/>
    <m/>
    <m/>
    <m/>
    <m/>
    <m/>
    <m/>
    <m/>
    <m/>
    <n v="1"/>
    <m/>
    <m/>
    <m/>
    <m/>
    <m/>
    <m/>
    <m/>
    <m/>
    <m/>
    <m/>
    <m/>
    <m/>
    <m/>
    <m/>
    <m/>
    <m/>
    <m/>
    <n v="1"/>
    <m/>
    <m/>
    <m/>
    <n v="1"/>
    <m/>
    <m/>
    <m/>
    <n v="20"/>
    <n v="770"/>
  </r>
  <r>
    <n v="74"/>
    <n v="23767"/>
    <s v="4a688908845740a9a34330c7a10d451c"/>
    <s v="Accept"/>
    <s v="yes"/>
    <m/>
    <m/>
    <s v="محمد عبد الغفور البكور"/>
    <x v="0"/>
    <x v="10"/>
    <n v="70"/>
    <s v="احمد غندور-حسام"/>
    <s v="I.R"/>
    <m/>
    <m/>
    <m/>
    <m/>
    <m/>
    <m/>
    <m/>
    <m/>
    <m/>
    <m/>
    <m/>
    <m/>
    <m/>
    <m/>
    <m/>
    <m/>
    <m/>
    <m/>
    <n v="162"/>
    <m/>
    <m/>
    <m/>
    <m/>
    <m/>
    <m/>
    <m/>
    <m/>
    <m/>
    <m/>
    <m/>
    <m/>
    <m/>
    <m/>
    <m/>
    <m/>
    <m/>
    <m/>
    <m/>
    <m/>
    <m/>
    <m/>
    <m/>
    <m/>
    <m/>
    <m/>
    <m/>
    <m/>
    <m/>
    <m/>
    <m/>
    <m/>
    <m/>
    <m/>
    <m/>
    <m/>
    <m/>
    <m/>
    <m/>
    <m/>
    <m/>
    <m/>
    <m/>
    <m/>
    <m/>
    <m/>
    <m/>
    <m/>
    <m/>
    <m/>
    <m/>
    <m/>
    <m/>
    <m/>
    <m/>
    <m/>
    <m/>
    <n v="0.35"/>
    <m/>
    <m/>
    <m/>
    <m/>
    <n v="2"/>
    <n v="3"/>
    <m/>
    <m/>
    <m/>
    <m/>
    <m/>
    <m/>
    <m/>
    <m/>
    <m/>
    <m/>
    <m/>
    <n v="10"/>
    <m/>
    <m/>
    <m/>
    <m/>
    <m/>
    <m/>
    <m/>
    <m/>
    <m/>
    <m/>
    <m/>
    <m/>
    <m/>
    <m/>
    <m/>
    <m/>
    <m/>
    <m/>
    <m/>
    <m/>
    <m/>
    <m/>
    <m/>
    <m/>
    <m/>
    <m/>
    <m/>
    <m/>
    <m/>
    <m/>
    <m/>
    <m/>
    <m/>
    <n v="587"/>
  </r>
  <r>
    <n v="75"/>
    <n v="287381"/>
    <s v="8d5fcbbe6534408f9849e11bd3c842b9"/>
    <s v="Accept"/>
    <s v="yes"/>
    <m/>
    <m/>
    <s v="عبد الحكيم محمد شريف سليم"/>
    <x v="0"/>
    <x v="10"/>
    <n v="70"/>
    <s v="شادي درش_ريم طالب"/>
    <s v="I.R"/>
    <m/>
    <m/>
    <m/>
    <m/>
    <m/>
    <m/>
    <n v="4.9000000000000004"/>
    <m/>
    <m/>
    <n v="0.3"/>
    <m/>
    <m/>
    <n v="100"/>
    <m/>
    <m/>
    <m/>
    <m/>
    <m/>
    <n v="190"/>
    <m/>
    <m/>
    <m/>
    <m/>
    <m/>
    <m/>
    <m/>
    <m/>
    <m/>
    <m/>
    <m/>
    <m/>
    <m/>
    <m/>
    <m/>
    <m/>
    <m/>
    <m/>
    <m/>
    <m/>
    <m/>
    <m/>
    <m/>
    <m/>
    <m/>
    <m/>
    <m/>
    <m/>
    <m/>
    <m/>
    <m/>
    <m/>
    <n v="1"/>
    <m/>
    <m/>
    <m/>
    <m/>
    <m/>
    <m/>
    <m/>
    <m/>
    <m/>
    <m/>
    <m/>
    <m/>
    <m/>
    <m/>
    <m/>
    <m/>
    <m/>
    <m/>
    <m/>
    <m/>
    <m/>
    <m/>
    <m/>
    <m/>
    <m/>
    <m/>
    <m/>
    <m/>
    <m/>
    <n v="3"/>
    <n v="4"/>
    <m/>
    <m/>
    <n v="1"/>
    <m/>
    <n v="1"/>
    <n v="1"/>
    <m/>
    <n v="1"/>
    <m/>
    <m/>
    <n v="10"/>
    <m/>
    <m/>
    <m/>
    <m/>
    <m/>
    <m/>
    <m/>
    <n v="1"/>
    <m/>
    <m/>
    <m/>
    <m/>
    <m/>
    <m/>
    <m/>
    <m/>
    <m/>
    <m/>
    <m/>
    <m/>
    <m/>
    <m/>
    <m/>
    <m/>
    <m/>
    <m/>
    <m/>
    <m/>
    <m/>
    <m/>
    <m/>
    <m/>
    <m/>
    <m/>
    <n v="1320.7"/>
  </r>
  <r>
    <n v="76"/>
    <n v="1663"/>
    <s v="b0606113e6dd4ec48066a520df4832b1"/>
    <s v="Accept"/>
    <s v="yes"/>
    <m/>
    <m/>
    <s v="فاطمه خالد بشير"/>
    <x v="0"/>
    <x v="10"/>
    <n v="70"/>
    <s v="حسام عبدلله .براء نبعة"/>
    <s v="I.R"/>
    <m/>
    <m/>
    <m/>
    <m/>
    <m/>
    <m/>
    <m/>
    <m/>
    <m/>
    <m/>
    <m/>
    <m/>
    <m/>
    <m/>
    <m/>
    <m/>
    <m/>
    <m/>
    <n v="259"/>
    <m/>
    <m/>
    <m/>
    <m/>
    <m/>
    <m/>
    <m/>
    <m/>
    <m/>
    <m/>
    <m/>
    <m/>
    <m/>
    <m/>
    <m/>
    <m/>
    <m/>
    <m/>
    <m/>
    <m/>
    <m/>
    <m/>
    <m/>
    <m/>
    <m/>
    <m/>
    <m/>
    <m/>
    <m/>
    <m/>
    <m/>
    <m/>
    <m/>
    <m/>
    <m/>
    <m/>
    <m/>
    <m/>
    <m/>
    <m/>
    <m/>
    <m/>
    <m/>
    <m/>
    <m/>
    <m/>
    <m/>
    <m/>
    <m/>
    <m/>
    <m/>
    <m/>
    <m/>
    <m/>
    <m/>
    <m/>
    <m/>
    <m/>
    <m/>
    <m/>
    <m/>
    <m/>
    <n v="4"/>
    <n v="6"/>
    <m/>
    <m/>
    <m/>
    <n v="1"/>
    <n v="1"/>
    <n v="1"/>
    <m/>
    <m/>
    <m/>
    <m/>
    <m/>
    <m/>
    <m/>
    <m/>
    <m/>
    <m/>
    <m/>
    <m/>
    <m/>
    <m/>
    <m/>
    <m/>
    <m/>
    <m/>
    <m/>
    <m/>
    <m/>
    <m/>
    <m/>
    <m/>
    <m/>
    <m/>
    <m/>
    <m/>
    <m/>
    <m/>
    <m/>
    <m/>
    <m/>
    <m/>
    <m/>
    <m/>
    <m/>
    <m/>
    <m/>
    <n v="1091.5"/>
  </r>
  <r>
    <n v="77"/>
    <n v="104746"/>
    <s v="3013cd99862c4b6fbb42413f88ea23e2"/>
    <s v="Accept"/>
    <s v="yes"/>
    <m/>
    <m/>
    <s v="احمد عارف حمدوش"/>
    <x v="1"/>
    <x v="10"/>
    <n v="70"/>
    <s v="حسام العبدلله .براء نبعة"/>
    <s v="I.R"/>
    <m/>
    <m/>
    <m/>
    <m/>
    <m/>
    <m/>
    <m/>
    <m/>
    <m/>
    <m/>
    <m/>
    <m/>
    <m/>
    <m/>
    <m/>
    <m/>
    <m/>
    <m/>
    <n v="200"/>
    <m/>
    <m/>
    <m/>
    <m/>
    <m/>
    <m/>
    <m/>
    <m/>
    <m/>
    <m/>
    <m/>
    <m/>
    <m/>
    <m/>
    <m/>
    <m/>
    <m/>
    <m/>
    <m/>
    <m/>
    <m/>
    <m/>
    <m/>
    <m/>
    <m/>
    <m/>
    <m/>
    <m/>
    <m/>
    <m/>
    <m/>
    <m/>
    <m/>
    <m/>
    <m/>
    <m/>
    <m/>
    <m/>
    <m/>
    <m/>
    <m/>
    <m/>
    <m/>
    <m/>
    <m/>
    <m/>
    <m/>
    <m/>
    <m/>
    <m/>
    <m/>
    <m/>
    <m/>
    <m/>
    <m/>
    <m/>
    <m/>
    <n v="0.16"/>
    <m/>
    <m/>
    <m/>
    <m/>
    <n v="3"/>
    <n v="7"/>
    <m/>
    <m/>
    <m/>
    <n v="1"/>
    <m/>
    <m/>
    <m/>
    <m/>
    <m/>
    <m/>
    <m/>
    <n v="10"/>
    <m/>
    <m/>
    <m/>
    <m/>
    <m/>
    <m/>
    <m/>
    <m/>
    <m/>
    <m/>
    <m/>
    <m/>
    <m/>
    <m/>
    <m/>
    <m/>
    <m/>
    <m/>
    <m/>
    <m/>
    <m/>
    <m/>
    <m/>
    <m/>
    <m/>
    <m/>
    <m/>
    <m/>
    <m/>
    <m/>
    <m/>
    <m/>
    <m/>
    <n v="868.99999999999977"/>
  </r>
  <r>
    <n v="78"/>
    <n v="12841"/>
    <s v="57196dd1079942dca8b8bb06b86e2457"/>
    <s v="Accept"/>
    <s v="yes"/>
    <m/>
    <m/>
    <s v="ظافر احمد ثابت سليم"/>
    <x v="0"/>
    <x v="10"/>
    <n v="70"/>
    <s v="ريم .شادي"/>
    <s v="I.R"/>
    <m/>
    <m/>
    <m/>
    <m/>
    <m/>
    <m/>
    <m/>
    <m/>
    <m/>
    <m/>
    <m/>
    <m/>
    <m/>
    <m/>
    <m/>
    <m/>
    <m/>
    <m/>
    <n v="80"/>
    <m/>
    <m/>
    <m/>
    <m/>
    <m/>
    <m/>
    <m/>
    <m/>
    <m/>
    <m/>
    <m/>
    <m/>
    <m/>
    <m/>
    <m/>
    <m/>
    <m/>
    <m/>
    <m/>
    <m/>
    <m/>
    <m/>
    <m/>
    <m/>
    <m/>
    <m/>
    <m/>
    <m/>
    <m/>
    <m/>
    <m/>
    <m/>
    <m/>
    <m/>
    <m/>
    <m/>
    <m/>
    <m/>
    <m/>
    <m/>
    <m/>
    <m/>
    <m/>
    <m/>
    <m/>
    <m/>
    <m/>
    <m/>
    <m/>
    <m/>
    <m/>
    <m/>
    <m/>
    <m/>
    <m/>
    <m/>
    <m/>
    <m/>
    <m/>
    <m/>
    <m/>
    <m/>
    <n v="3"/>
    <n v="8"/>
    <m/>
    <m/>
    <m/>
    <m/>
    <m/>
    <m/>
    <m/>
    <m/>
    <m/>
    <m/>
    <m/>
    <m/>
    <m/>
    <m/>
    <m/>
    <m/>
    <m/>
    <m/>
    <n v="1"/>
    <m/>
    <m/>
    <m/>
    <m/>
    <m/>
    <m/>
    <m/>
    <m/>
    <m/>
    <m/>
    <m/>
    <m/>
    <m/>
    <m/>
    <m/>
    <m/>
    <m/>
    <n v="1"/>
    <m/>
    <m/>
    <m/>
    <n v="1"/>
    <m/>
    <m/>
    <m/>
    <m/>
    <n v="908.4"/>
  </r>
  <r>
    <n v="79"/>
    <n v="250659"/>
    <s v="ff2afc8df69e4abb869d4844c97dbefc"/>
    <s v="Accept"/>
    <s v="yes"/>
    <m/>
    <m/>
    <s v="محمد خالد المحمد"/>
    <x v="0"/>
    <x v="10"/>
    <n v="70"/>
    <s v="هشام .عبد الرزاق"/>
    <s v="I.R"/>
    <m/>
    <m/>
    <m/>
    <m/>
    <m/>
    <n v="0.5"/>
    <m/>
    <m/>
    <m/>
    <m/>
    <m/>
    <m/>
    <m/>
    <m/>
    <m/>
    <m/>
    <m/>
    <m/>
    <n v="140"/>
    <m/>
    <m/>
    <m/>
    <m/>
    <m/>
    <m/>
    <m/>
    <m/>
    <m/>
    <n v="16"/>
    <m/>
    <m/>
    <m/>
    <m/>
    <m/>
    <m/>
    <m/>
    <m/>
    <m/>
    <m/>
    <m/>
    <m/>
    <m/>
    <m/>
    <m/>
    <m/>
    <m/>
    <m/>
    <m/>
    <m/>
    <m/>
    <m/>
    <n v="1"/>
    <m/>
    <m/>
    <m/>
    <m/>
    <m/>
    <m/>
    <m/>
    <m/>
    <m/>
    <m/>
    <m/>
    <m/>
    <m/>
    <m/>
    <m/>
    <m/>
    <m/>
    <m/>
    <m/>
    <m/>
    <m/>
    <m/>
    <m/>
    <m/>
    <n v="0.2"/>
    <m/>
    <m/>
    <m/>
    <m/>
    <n v="1"/>
    <m/>
    <m/>
    <m/>
    <n v="2"/>
    <n v="1"/>
    <n v="1"/>
    <n v="1"/>
    <m/>
    <m/>
    <m/>
    <m/>
    <m/>
    <m/>
    <m/>
    <m/>
    <n v="15"/>
    <m/>
    <m/>
    <m/>
    <n v="1"/>
    <m/>
    <m/>
    <m/>
    <m/>
    <m/>
    <m/>
    <m/>
    <m/>
    <m/>
    <m/>
    <m/>
    <m/>
    <m/>
    <m/>
    <m/>
    <m/>
    <n v="1"/>
    <m/>
    <m/>
    <n v="1"/>
    <m/>
    <n v="1"/>
    <m/>
    <m/>
    <m/>
    <m/>
    <n v="1098.25"/>
  </r>
  <r>
    <n v="80"/>
    <n v="241948"/>
    <s v="7ae018db6c3e4e36a1cbf05e551811e1"/>
    <s v="Accept"/>
    <s v="yes"/>
    <m/>
    <m/>
    <s v="محمد صبحي محمود قربون"/>
    <x v="1"/>
    <x v="10"/>
    <n v="70"/>
    <s v="سراب.عبد الرزاق"/>
    <s v="I.R"/>
    <m/>
    <m/>
    <m/>
    <m/>
    <m/>
    <n v="1"/>
    <m/>
    <m/>
    <m/>
    <m/>
    <m/>
    <m/>
    <m/>
    <m/>
    <m/>
    <m/>
    <m/>
    <m/>
    <m/>
    <m/>
    <m/>
    <m/>
    <m/>
    <m/>
    <m/>
    <m/>
    <m/>
    <m/>
    <n v="6"/>
    <m/>
    <m/>
    <m/>
    <m/>
    <m/>
    <m/>
    <m/>
    <m/>
    <m/>
    <m/>
    <m/>
    <m/>
    <m/>
    <m/>
    <m/>
    <m/>
    <m/>
    <m/>
    <m/>
    <m/>
    <m/>
    <m/>
    <m/>
    <m/>
    <m/>
    <m/>
    <m/>
    <m/>
    <m/>
    <m/>
    <m/>
    <m/>
    <m/>
    <m/>
    <m/>
    <m/>
    <m/>
    <m/>
    <m/>
    <m/>
    <m/>
    <m/>
    <m/>
    <m/>
    <m/>
    <m/>
    <m/>
    <n v="0.4"/>
    <m/>
    <m/>
    <m/>
    <m/>
    <n v="4"/>
    <n v="3"/>
    <n v="1"/>
    <m/>
    <m/>
    <n v="2"/>
    <m/>
    <m/>
    <m/>
    <m/>
    <m/>
    <n v="2"/>
    <m/>
    <n v="10"/>
    <m/>
    <n v="2"/>
    <n v="10"/>
    <m/>
    <m/>
    <m/>
    <n v="1"/>
    <m/>
    <m/>
    <m/>
    <m/>
    <m/>
    <m/>
    <m/>
    <m/>
    <m/>
    <m/>
    <m/>
    <m/>
    <m/>
    <m/>
    <m/>
    <m/>
    <m/>
    <m/>
    <m/>
    <m/>
    <m/>
    <m/>
    <m/>
    <m/>
    <m/>
    <m/>
    <n v="562.09999999999991"/>
  </r>
  <r>
    <n v="81"/>
    <n v="101545"/>
    <s v="b4d1928433874c6486b4ec53fef4adc1"/>
    <s v="Accept"/>
    <s v="yes"/>
    <m/>
    <m/>
    <s v="ابراهيم فضل الحمادي"/>
    <x v="0"/>
    <x v="10"/>
    <n v="70"/>
    <s v="احمد -حسام"/>
    <s v="I.R"/>
    <m/>
    <m/>
    <m/>
    <m/>
    <m/>
    <m/>
    <m/>
    <m/>
    <m/>
    <m/>
    <m/>
    <m/>
    <m/>
    <m/>
    <m/>
    <m/>
    <m/>
    <m/>
    <n v="206"/>
    <m/>
    <m/>
    <m/>
    <m/>
    <m/>
    <m/>
    <m/>
    <m/>
    <m/>
    <m/>
    <m/>
    <m/>
    <m/>
    <m/>
    <m/>
    <m/>
    <m/>
    <m/>
    <m/>
    <m/>
    <m/>
    <m/>
    <m/>
    <m/>
    <m/>
    <m/>
    <m/>
    <m/>
    <m/>
    <m/>
    <m/>
    <m/>
    <m/>
    <m/>
    <m/>
    <m/>
    <m/>
    <m/>
    <m/>
    <m/>
    <m/>
    <m/>
    <m/>
    <m/>
    <m/>
    <m/>
    <m/>
    <m/>
    <m/>
    <m/>
    <m/>
    <m/>
    <m/>
    <m/>
    <m/>
    <m/>
    <m/>
    <n v="0.35"/>
    <m/>
    <m/>
    <m/>
    <m/>
    <n v="2"/>
    <n v="5"/>
    <m/>
    <m/>
    <m/>
    <m/>
    <m/>
    <m/>
    <m/>
    <m/>
    <m/>
    <m/>
    <m/>
    <m/>
    <m/>
    <m/>
    <m/>
    <m/>
    <m/>
    <m/>
    <m/>
    <m/>
    <m/>
    <m/>
    <m/>
    <m/>
    <m/>
    <m/>
    <m/>
    <m/>
    <m/>
    <m/>
    <m/>
    <m/>
    <m/>
    <m/>
    <m/>
    <m/>
    <m/>
    <m/>
    <m/>
    <m/>
    <m/>
    <m/>
    <m/>
    <m/>
    <m/>
    <n v="751.8"/>
  </r>
  <r>
    <n v="82"/>
    <n v="217882"/>
    <s v="71fb3da9ff9e47db85e542b567b9781e"/>
    <s v="Accept"/>
    <s v="yes"/>
    <m/>
    <m/>
    <s v="باسل طالب العمر"/>
    <x v="0"/>
    <x v="10"/>
    <n v="70"/>
    <s v="سراب.عبد الرزاق"/>
    <s v="I.R"/>
    <m/>
    <m/>
    <m/>
    <m/>
    <m/>
    <m/>
    <m/>
    <m/>
    <m/>
    <n v="1.2"/>
    <m/>
    <m/>
    <n v="190"/>
    <m/>
    <m/>
    <m/>
    <m/>
    <m/>
    <n v="92"/>
    <m/>
    <m/>
    <m/>
    <m/>
    <m/>
    <m/>
    <m/>
    <m/>
    <m/>
    <n v="20"/>
    <m/>
    <m/>
    <m/>
    <m/>
    <m/>
    <m/>
    <m/>
    <m/>
    <m/>
    <m/>
    <m/>
    <m/>
    <m/>
    <m/>
    <m/>
    <m/>
    <m/>
    <m/>
    <m/>
    <m/>
    <m/>
    <m/>
    <m/>
    <m/>
    <m/>
    <m/>
    <n v="2"/>
    <m/>
    <m/>
    <m/>
    <m/>
    <m/>
    <m/>
    <m/>
    <m/>
    <m/>
    <m/>
    <m/>
    <m/>
    <m/>
    <m/>
    <m/>
    <m/>
    <m/>
    <m/>
    <m/>
    <m/>
    <n v="0.5"/>
    <m/>
    <m/>
    <m/>
    <m/>
    <n v="3"/>
    <n v="1"/>
    <n v="1"/>
    <m/>
    <n v="4"/>
    <m/>
    <n v="1"/>
    <n v="1"/>
    <m/>
    <m/>
    <m/>
    <m/>
    <n v="6"/>
    <m/>
    <m/>
    <m/>
    <n v="20"/>
    <m/>
    <m/>
    <m/>
    <n v="1"/>
    <m/>
    <m/>
    <m/>
    <m/>
    <m/>
    <m/>
    <m/>
    <m/>
    <m/>
    <m/>
    <m/>
    <m/>
    <m/>
    <m/>
    <m/>
    <m/>
    <m/>
    <m/>
    <m/>
    <m/>
    <m/>
    <m/>
    <m/>
    <m/>
    <m/>
    <m/>
    <n v="1074.1999999999998"/>
  </r>
  <r>
    <n v="83"/>
    <n v="143708"/>
    <s v="f03b41718c6b470c8a89d03d935bc22f"/>
    <s v="Accept"/>
    <s v="yes"/>
    <m/>
    <m/>
    <s v="صطام فواز النهار"/>
    <x v="0"/>
    <x v="10"/>
    <n v="70"/>
    <s v="أحمد -حسام"/>
    <s v="I.R"/>
    <m/>
    <m/>
    <m/>
    <m/>
    <m/>
    <m/>
    <m/>
    <m/>
    <m/>
    <m/>
    <m/>
    <m/>
    <m/>
    <m/>
    <m/>
    <m/>
    <m/>
    <m/>
    <n v="197"/>
    <m/>
    <m/>
    <m/>
    <m/>
    <m/>
    <m/>
    <m/>
    <m/>
    <m/>
    <m/>
    <m/>
    <m/>
    <m/>
    <m/>
    <m/>
    <m/>
    <m/>
    <m/>
    <m/>
    <m/>
    <m/>
    <m/>
    <m/>
    <m/>
    <m/>
    <m/>
    <m/>
    <m/>
    <m/>
    <m/>
    <m/>
    <m/>
    <m/>
    <m/>
    <m/>
    <m/>
    <m/>
    <m/>
    <m/>
    <m/>
    <m/>
    <m/>
    <m/>
    <m/>
    <m/>
    <m/>
    <m/>
    <m/>
    <m/>
    <m/>
    <m/>
    <m/>
    <m/>
    <m/>
    <m/>
    <m/>
    <m/>
    <n v="0.32"/>
    <m/>
    <m/>
    <m/>
    <m/>
    <n v="3"/>
    <n v="6"/>
    <m/>
    <m/>
    <n v="2"/>
    <m/>
    <m/>
    <m/>
    <m/>
    <m/>
    <m/>
    <m/>
    <m/>
    <m/>
    <m/>
    <m/>
    <m/>
    <m/>
    <m/>
    <m/>
    <m/>
    <m/>
    <m/>
    <m/>
    <m/>
    <m/>
    <m/>
    <m/>
    <m/>
    <m/>
    <m/>
    <m/>
    <m/>
    <m/>
    <m/>
    <m/>
    <m/>
    <m/>
    <m/>
    <m/>
    <m/>
    <m/>
    <m/>
    <m/>
    <m/>
    <m/>
    <m/>
    <n v="816.69999999999993"/>
  </r>
  <r>
    <n v="84"/>
    <n v="250705"/>
    <s v="2ecac5c0b35b4c70aaa68f98e5fb7168"/>
    <s v="Accept"/>
    <s v="yes"/>
    <m/>
    <m/>
    <s v="حسن ابراهيم خطاب"/>
    <x v="1"/>
    <x v="10"/>
    <n v="70"/>
    <s v="حسام العبد الله.     براء نبعه"/>
    <s v="I.R"/>
    <m/>
    <m/>
    <m/>
    <m/>
    <m/>
    <m/>
    <m/>
    <m/>
    <m/>
    <m/>
    <m/>
    <m/>
    <n v="80"/>
    <m/>
    <m/>
    <m/>
    <m/>
    <m/>
    <n v="160"/>
    <m/>
    <m/>
    <m/>
    <m/>
    <m/>
    <m/>
    <m/>
    <m/>
    <m/>
    <m/>
    <m/>
    <m/>
    <m/>
    <m/>
    <m/>
    <m/>
    <m/>
    <m/>
    <m/>
    <m/>
    <m/>
    <m/>
    <m/>
    <m/>
    <m/>
    <m/>
    <m/>
    <m/>
    <m/>
    <m/>
    <m/>
    <m/>
    <m/>
    <m/>
    <m/>
    <m/>
    <m/>
    <m/>
    <m/>
    <m/>
    <m/>
    <m/>
    <m/>
    <m/>
    <m/>
    <m/>
    <m/>
    <m/>
    <m/>
    <m/>
    <m/>
    <m/>
    <m/>
    <m/>
    <m/>
    <m/>
    <m/>
    <m/>
    <m/>
    <m/>
    <m/>
    <m/>
    <n v="2"/>
    <n v="2"/>
    <m/>
    <m/>
    <m/>
    <n v="2"/>
    <n v="1"/>
    <n v="1"/>
    <m/>
    <m/>
    <m/>
    <m/>
    <n v="10"/>
    <m/>
    <m/>
    <m/>
    <m/>
    <m/>
    <m/>
    <m/>
    <m/>
    <m/>
    <m/>
    <m/>
    <m/>
    <m/>
    <m/>
    <m/>
    <m/>
    <m/>
    <m/>
    <m/>
    <m/>
    <m/>
    <m/>
    <m/>
    <m/>
    <m/>
    <m/>
    <m/>
    <m/>
    <m/>
    <m/>
    <m/>
    <m/>
    <m/>
    <m/>
    <n v="696.7"/>
  </r>
  <r>
    <n v="85"/>
    <n v="281432"/>
    <s v="f5802870e5e34ca1907f2346117e589a"/>
    <s v="Accept"/>
    <s v="yes"/>
    <m/>
    <m/>
    <s v="حسين حسين دعدوع"/>
    <x v="0"/>
    <x v="10"/>
    <n v="70"/>
    <s v="سراب .عبد الرزاق"/>
    <s v="I.R"/>
    <m/>
    <m/>
    <m/>
    <m/>
    <m/>
    <n v="2"/>
    <m/>
    <m/>
    <m/>
    <m/>
    <m/>
    <m/>
    <m/>
    <m/>
    <m/>
    <m/>
    <m/>
    <m/>
    <n v="140"/>
    <m/>
    <m/>
    <m/>
    <m/>
    <m/>
    <m/>
    <m/>
    <m/>
    <m/>
    <n v="21"/>
    <m/>
    <m/>
    <m/>
    <m/>
    <m/>
    <m/>
    <m/>
    <m/>
    <m/>
    <m/>
    <m/>
    <m/>
    <m/>
    <m/>
    <m/>
    <m/>
    <m/>
    <m/>
    <m/>
    <m/>
    <m/>
    <m/>
    <m/>
    <m/>
    <m/>
    <m/>
    <m/>
    <m/>
    <m/>
    <m/>
    <m/>
    <m/>
    <m/>
    <m/>
    <m/>
    <m/>
    <m/>
    <m/>
    <m/>
    <m/>
    <m/>
    <m/>
    <m/>
    <m/>
    <m/>
    <m/>
    <m/>
    <n v="0.5"/>
    <m/>
    <m/>
    <m/>
    <m/>
    <n v="5"/>
    <n v="6"/>
    <n v="1"/>
    <m/>
    <n v="4"/>
    <m/>
    <n v="1"/>
    <n v="1"/>
    <m/>
    <n v="1"/>
    <n v="1"/>
    <m/>
    <m/>
    <m/>
    <m/>
    <m/>
    <n v="15"/>
    <m/>
    <m/>
    <m/>
    <n v="1"/>
    <m/>
    <m/>
    <m/>
    <m/>
    <m/>
    <m/>
    <m/>
    <m/>
    <m/>
    <m/>
    <m/>
    <m/>
    <m/>
    <m/>
    <m/>
    <m/>
    <m/>
    <m/>
    <m/>
    <m/>
    <m/>
    <m/>
    <m/>
    <m/>
    <m/>
    <m/>
    <n v="1338.55"/>
  </r>
  <r>
    <n v="86"/>
    <n v="217859"/>
    <s v="794d5f7d6fda4fa78799c93b9dc2aa4b"/>
    <s v="Accept"/>
    <s v="yes"/>
    <m/>
    <m/>
    <s v="ابراهيم عبدالرحمن الامين"/>
    <x v="0"/>
    <x v="10"/>
    <n v="70"/>
    <s v="سراب .عبد الرزاق"/>
    <s v="I.R"/>
    <m/>
    <m/>
    <m/>
    <m/>
    <m/>
    <m/>
    <m/>
    <m/>
    <m/>
    <m/>
    <m/>
    <m/>
    <m/>
    <m/>
    <m/>
    <m/>
    <m/>
    <m/>
    <n v="243"/>
    <m/>
    <m/>
    <m/>
    <m/>
    <m/>
    <m/>
    <m/>
    <m/>
    <m/>
    <n v="17"/>
    <m/>
    <m/>
    <m/>
    <m/>
    <m/>
    <m/>
    <m/>
    <m/>
    <m/>
    <m/>
    <m/>
    <m/>
    <m/>
    <m/>
    <m/>
    <m/>
    <m/>
    <m/>
    <m/>
    <m/>
    <m/>
    <m/>
    <m/>
    <m/>
    <m/>
    <m/>
    <n v="1"/>
    <m/>
    <n v="1"/>
    <m/>
    <m/>
    <m/>
    <m/>
    <m/>
    <n v="37"/>
    <m/>
    <m/>
    <m/>
    <m/>
    <m/>
    <m/>
    <m/>
    <m/>
    <m/>
    <m/>
    <m/>
    <m/>
    <n v="0.4"/>
    <m/>
    <m/>
    <m/>
    <m/>
    <n v="4"/>
    <n v="4"/>
    <n v="1"/>
    <m/>
    <n v="4"/>
    <n v="1"/>
    <n v="1"/>
    <m/>
    <m/>
    <m/>
    <m/>
    <m/>
    <n v="15"/>
    <m/>
    <m/>
    <m/>
    <n v="15"/>
    <m/>
    <m/>
    <m/>
    <n v="1"/>
    <m/>
    <m/>
    <m/>
    <m/>
    <m/>
    <m/>
    <m/>
    <m/>
    <m/>
    <m/>
    <m/>
    <m/>
    <m/>
    <m/>
    <m/>
    <m/>
    <m/>
    <m/>
    <m/>
    <m/>
    <m/>
    <m/>
    <m/>
    <m/>
    <m/>
    <m/>
    <n v="1372.1"/>
  </r>
  <r>
    <n v="87"/>
    <n v="17407"/>
    <s v="3c2f411083054f22b3cf0ddda7e68c6e"/>
    <s v="Accept"/>
    <s v="yes"/>
    <m/>
    <m/>
    <s v="فاطمه مصطفى دالي"/>
    <x v="0"/>
    <x v="10"/>
    <n v="70"/>
    <s v="نور_هشام"/>
    <s v="I.R"/>
    <m/>
    <m/>
    <m/>
    <m/>
    <m/>
    <m/>
    <m/>
    <m/>
    <m/>
    <m/>
    <m/>
    <m/>
    <m/>
    <m/>
    <m/>
    <m/>
    <m/>
    <m/>
    <n v="85"/>
    <m/>
    <m/>
    <m/>
    <m/>
    <m/>
    <m/>
    <m/>
    <m/>
    <m/>
    <m/>
    <m/>
    <m/>
    <m/>
    <m/>
    <m/>
    <m/>
    <m/>
    <m/>
    <m/>
    <m/>
    <m/>
    <m/>
    <m/>
    <m/>
    <m/>
    <m/>
    <m/>
    <m/>
    <m/>
    <m/>
    <m/>
    <m/>
    <m/>
    <m/>
    <m/>
    <m/>
    <m/>
    <m/>
    <m/>
    <m/>
    <m/>
    <m/>
    <m/>
    <m/>
    <m/>
    <m/>
    <m/>
    <m/>
    <m/>
    <m/>
    <m/>
    <m/>
    <m/>
    <m/>
    <m/>
    <m/>
    <m/>
    <n v="0.1"/>
    <m/>
    <m/>
    <m/>
    <m/>
    <n v="4"/>
    <n v="2"/>
    <n v="1"/>
    <m/>
    <m/>
    <n v="1"/>
    <n v="1"/>
    <n v="1.2"/>
    <m/>
    <m/>
    <m/>
    <m/>
    <m/>
    <m/>
    <m/>
    <m/>
    <m/>
    <m/>
    <m/>
    <m/>
    <n v="1"/>
    <m/>
    <m/>
    <m/>
    <m/>
    <m/>
    <m/>
    <m/>
    <m/>
    <m/>
    <m/>
    <m/>
    <m/>
    <m/>
    <m/>
    <m/>
    <m/>
    <m/>
    <n v="1"/>
    <m/>
    <n v="1"/>
    <m/>
    <n v="1"/>
    <m/>
    <m/>
    <m/>
    <m/>
    <n v="905.1"/>
  </r>
  <r>
    <n v="88"/>
    <n v="98138"/>
    <s v="d6cf3ca015f0484e8403fb0772d6ab66"/>
    <s v="Accept"/>
    <s v="yes"/>
    <m/>
    <m/>
    <s v="فطوم محمد عيسى"/>
    <x v="1"/>
    <x v="10"/>
    <n v="70"/>
    <s v="سراب .عبد الرزاق"/>
    <s v="I.R"/>
    <m/>
    <m/>
    <m/>
    <m/>
    <m/>
    <m/>
    <m/>
    <m/>
    <m/>
    <m/>
    <m/>
    <m/>
    <n v="220"/>
    <n v="80"/>
    <m/>
    <m/>
    <m/>
    <m/>
    <m/>
    <m/>
    <m/>
    <m/>
    <m/>
    <n v="20"/>
    <m/>
    <m/>
    <m/>
    <m/>
    <m/>
    <m/>
    <m/>
    <m/>
    <m/>
    <m/>
    <m/>
    <m/>
    <m/>
    <m/>
    <m/>
    <m/>
    <m/>
    <m/>
    <m/>
    <m/>
    <m/>
    <m/>
    <m/>
    <m/>
    <m/>
    <m/>
    <m/>
    <n v="1"/>
    <m/>
    <m/>
    <m/>
    <n v="1"/>
    <m/>
    <m/>
    <m/>
    <m/>
    <m/>
    <m/>
    <m/>
    <m/>
    <m/>
    <m/>
    <n v="2"/>
    <m/>
    <m/>
    <m/>
    <n v="15"/>
    <m/>
    <m/>
    <m/>
    <m/>
    <m/>
    <n v="0.4"/>
    <m/>
    <m/>
    <m/>
    <m/>
    <n v="3"/>
    <n v="2"/>
    <n v="1"/>
    <m/>
    <n v="4"/>
    <m/>
    <n v="1"/>
    <m/>
    <m/>
    <m/>
    <m/>
    <m/>
    <m/>
    <m/>
    <m/>
    <m/>
    <m/>
    <m/>
    <m/>
    <m/>
    <n v="1"/>
    <m/>
    <m/>
    <m/>
    <m/>
    <m/>
    <m/>
    <m/>
    <m/>
    <m/>
    <m/>
    <m/>
    <m/>
    <m/>
    <m/>
    <m/>
    <m/>
    <n v="1"/>
    <m/>
    <m/>
    <m/>
    <m/>
    <n v="1"/>
    <n v="1"/>
    <m/>
    <m/>
    <n v="10"/>
    <n v="1302.0999999999999"/>
  </r>
  <r>
    <n v="89"/>
    <n v="7284"/>
    <s v="39b1c8c54f0244b5b1ac7b1654263c49"/>
    <s v="Accept"/>
    <s v="yes"/>
    <m/>
    <m/>
    <s v="مريم احمد قرمو"/>
    <x v="1"/>
    <x v="10"/>
    <n v="70"/>
    <s v="سراب.عبد الرزاق"/>
    <s v="I.R"/>
    <m/>
    <m/>
    <m/>
    <m/>
    <m/>
    <m/>
    <m/>
    <m/>
    <n v="0.24"/>
    <m/>
    <m/>
    <m/>
    <m/>
    <m/>
    <m/>
    <m/>
    <m/>
    <m/>
    <n v="174"/>
    <m/>
    <m/>
    <m/>
    <m/>
    <m/>
    <m/>
    <m/>
    <m/>
    <m/>
    <n v="5"/>
    <m/>
    <m/>
    <m/>
    <m/>
    <m/>
    <m/>
    <m/>
    <m/>
    <m/>
    <m/>
    <m/>
    <m/>
    <m/>
    <m/>
    <m/>
    <m/>
    <m/>
    <m/>
    <m/>
    <m/>
    <m/>
    <m/>
    <n v="1"/>
    <m/>
    <m/>
    <m/>
    <m/>
    <m/>
    <m/>
    <m/>
    <m/>
    <m/>
    <m/>
    <m/>
    <m/>
    <m/>
    <m/>
    <m/>
    <m/>
    <m/>
    <m/>
    <m/>
    <m/>
    <m/>
    <m/>
    <m/>
    <m/>
    <n v="0.2"/>
    <m/>
    <m/>
    <m/>
    <m/>
    <n v="1"/>
    <n v="1"/>
    <m/>
    <m/>
    <n v="3"/>
    <m/>
    <m/>
    <m/>
    <m/>
    <m/>
    <m/>
    <m/>
    <n v="10"/>
    <m/>
    <m/>
    <m/>
    <m/>
    <m/>
    <m/>
    <m/>
    <n v="1"/>
    <m/>
    <m/>
    <m/>
    <m/>
    <m/>
    <m/>
    <m/>
    <m/>
    <m/>
    <m/>
    <m/>
    <m/>
    <m/>
    <m/>
    <m/>
    <m/>
    <m/>
    <m/>
    <m/>
    <m/>
    <m/>
    <m/>
    <m/>
    <m/>
    <m/>
    <m/>
    <n v="794.09999999999991"/>
  </r>
  <r>
    <n v="90"/>
    <n v="17590"/>
    <s v="e43be44e8ca847b0aa2c25af5e1c74c5"/>
    <s v="Accept"/>
    <s v="yes"/>
    <m/>
    <m/>
    <s v="علي سعيد دالي"/>
    <x v="0"/>
    <x v="10"/>
    <n v="70"/>
    <s v="هشام - نور"/>
    <s v="I.R"/>
    <m/>
    <n v="1"/>
    <m/>
    <m/>
    <m/>
    <m/>
    <m/>
    <n v="1"/>
    <m/>
    <n v="0.4"/>
    <m/>
    <m/>
    <m/>
    <n v="250"/>
    <m/>
    <m/>
    <m/>
    <m/>
    <n v="41"/>
    <m/>
    <m/>
    <m/>
    <m/>
    <m/>
    <m/>
    <m/>
    <m/>
    <m/>
    <m/>
    <m/>
    <m/>
    <m/>
    <m/>
    <m/>
    <m/>
    <m/>
    <m/>
    <m/>
    <m/>
    <m/>
    <m/>
    <m/>
    <m/>
    <m/>
    <m/>
    <m/>
    <m/>
    <m/>
    <m/>
    <m/>
    <m/>
    <n v="1"/>
    <m/>
    <m/>
    <m/>
    <m/>
    <m/>
    <m/>
    <m/>
    <m/>
    <m/>
    <m/>
    <m/>
    <m/>
    <m/>
    <m/>
    <m/>
    <m/>
    <m/>
    <m/>
    <m/>
    <m/>
    <m/>
    <m/>
    <m/>
    <m/>
    <m/>
    <m/>
    <m/>
    <m/>
    <m/>
    <n v="4"/>
    <m/>
    <n v="1"/>
    <m/>
    <n v="4"/>
    <m/>
    <n v="1"/>
    <n v="1"/>
    <m/>
    <m/>
    <m/>
    <n v="1"/>
    <n v="12"/>
    <m/>
    <m/>
    <m/>
    <n v="8"/>
    <m/>
    <m/>
    <m/>
    <n v="1"/>
    <m/>
    <m/>
    <m/>
    <m/>
    <m/>
    <m/>
    <m/>
    <m/>
    <m/>
    <m/>
    <m/>
    <m/>
    <m/>
    <m/>
    <m/>
    <m/>
    <m/>
    <n v="1"/>
    <m/>
    <m/>
    <m/>
    <n v="1"/>
    <m/>
    <m/>
    <m/>
    <m/>
    <n v="1024.8"/>
  </r>
  <r>
    <n v="91"/>
    <n v="218024"/>
    <s v="3ffc28f8c19a4d42baa51a0be9790f68"/>
    <s v="Accept"/>
    <s v="yes"/>
    <m/>
    <m/>
    <s v="منيف مصطفى دعدوع"/>
    <x v="0"/>
    <x v="10"/>
    <n v="70"/>
    <s v="سراب .عبد الرزاق"/>
    <s v="I.R"/>
    <m/>
    <m/>
    <m/>
    <m/>
    <m/>
    <m/>
    <m/>
    <m/>
    <m/>
    <m/>
    <m/>
    <m/>
    <m/>
    <m/>
    <m/>
    <m/>
    <m/>
    <m/>
    <n v="220"/>
    <m/>
    <m/>
    <m/>
    <m/>
    <m/>
    <m/>
    <m/>
    <m/>
    <m/>
    <n v="10"/>
    <m/>
    <m/>
    <m/>
    <m/>
    <m/>
    <m/>
    <m/>
    <m/>
    <m/>
    <m/>
    <m/>
    <m/>
    <m/>
    <m/>
    <m/>
    <m/>
    <m/>
    <m/>
    <m/>
    <m/>
    <m/>
    <m/>
    <n v="1"/>
    <m/>
    <m/>
    <m/>
    <m/>
    <m/>
    <m/>
    <m/>
    <m/>
    <m/>
    <m/>
    <m/>
    <n v="47"/>
    <m/>
    <m/>
    <m/>
    <m/>
    <m/>
    <m/>
    <m/>
    <m/>
    <m/>
    <m/>
    <m/>
    <m/>
    <n v="0.4"/>
    <m/>
    <m/>
    <m/>
    <m/>
    <n v="4"/>
    <n v="3"/>
    <n v="1"/>
    <m/>
    <n v="4"/>
    <m/>
    <n v="1"/>
    <n v="1"/>
    <m/>
    <m/>
    <m/>
    <m/>
    <m/>
    <m/>
    <m/>
    <m/>
    <m/>
    <m/>
    <m/>
    <m/>
    <n v="1"/>
    <m/>
    <m/>
    <m/>
    <m/>
    <m/>
    <m/>
    <m/>
    <m/>
    <m/>
    <m/>
    <m/>
    <m/>
    <m/>
    <m/>
    <m/>
    <m/>
    <m/>
    <m/>
    <m/>
    <m/>
    <m/>
    <m/>
    <m/>
    <m/>
    <m/>
    <m/>
    <n v="1312.9"/>
  </r>
  <r>
    <n v="92"/>
    <n v="25493"/>
    <s v="3a4b59526ff149bd815366bfd7a435e8"/>
    <s v="Accept"/>
    <s v="yes"/>
    <m/>
    <m/>
    <s v="زهره مصطفى بسوته"/>
    <x v="1"/>
    <x v="11"/>
    <n v="71"/>
    <s v="عارف قرمو"/>
    <s v="I.R"/>
    <m/>
    <m/>
    <m/>
    <m/>
    <m/>
    <m/>
    <n v="2.5"/>
    <m/>
    <m/>
    <m/>
    <m/>
    <m/>
    <m/>
    <m/>
    <m/>
    <m/>
    <m/>
    <m/>
    <n v="150"/>
    <m/>
    <m/>
    <m/>
    <m/>
    <m/>
    <m/>
    <m/>
    <m/>
    <m/>
    <m/>
    <m/>
    <m/>
    <m/>
    <m/>
    <m/>
    <m/>
    <m/>
    <m/>
    <m/>
    <m/>
    <m/>
    <m/>
    <m/>
    <m/>
    <m/>
    <m/>
    <m/>
    <m/>
    <m/>
    <m/>
    <m/>
    <m/>
    <m/>
    <m/>
    <m/>
    <m/>
    <m/>
    <m/>
    <m/>
    <m/>
    <m/>
    <m/>
    <m/>
    <m/>
    <m/>
    <m/>
    <m/>
    <m/>
    <m/>
    <m/>
    <m/>
    <m/>
    <m/>
    <m/>
    <m/>
    <n v="0.4"/>
    <m/>
    <m/>
    <m/>
    <m/>
    <m/>
    <m/>
    <n v="5"/>
    <n v="2"/>
    <m/>
    <m/>
    <m/>
    <m/>
    <m/>
    <m/>
    <m/>
    <m/>
    <m/>
    <m/>
    <m/>
    <m/>
    <m/>
    <m/>
    <m/>
    <m/>
    <m/>
    <m/>
    <m/>
    <m/>
    <m/>
    <m/>
    <m/>
    <m/>
    <m/>
    <m/>
    <m/>
    <m/>
    <m/>
    <m/>
    <m/>
    <m/>
    <m/>
    <m/>
    <m/>
    <m/>
    <m/>
    <m/>
    <m/>
    <m/>
    <m/>
    <m/>
    <m/>
    <m/>
    <m/>
    <n v="713.6"/>
  </r>
  <r>
    <n v="93"/>
    <n v="24064"/>
    <s v="9df67b0b1ce34e6d8cd909f04808abfe"/>
    <s v="Accept"/>
    <s v="yes"/>
    <m/>
    <m/>
    <s v="محمد عبد الهادي زوعه"/>
    <x v="1"/>
    <x v="11"/>
    <n v="71"/>
    <s v="حسام عبدلله .طه السعيد"/>
    <s v="I.R"/>
    <m/>
    <m/>
    <m/>
    <m/>
    <m/>
    <m/>
    <m/>
    <m/>
    <n v="4"/>
    <m/>
    <m/>
    <m/>
    <m/>
    <m/>
    <m/>
    <m/>
    <m/>
    <m/>
    <n v="44"/>
    <m/>
    <m/>
    <m/>
    <m/>
    <m/>
    <m/>
    <m/>
    <m/>
    <m/>
    <m/>
    <m/>
    <m/>
    <m/>
    <m/>
    <m/>
    <m/>
    <m/>
    <m/>
    <m/>
    <m/>
    <m/>
    <m/>
    <m/>
    <m/>
    <m/>
    <m/>
    <m/>
    <m/>
    <m/>
    <m/>
    <m/>
    <m/>
    <m/>
    <m/>
    <m/>
    <m/>
    <m/>
    <m/>
    <m/>
    <m/>
    <m/>
    <m/>
    <m/>
    <m/>
    <m/>
    <m/>
    <m/>
    <n v="1"/>
    <m/>
    <m/>
    <m/>
    <m/>
    <m/>
    <m/>
    <m/>
    <m/>
    <m/>
    <n v="0.1"/>
    <m/>
    <m/>
    <m/>
    <m/>
    <n v="2"/>
    <n v="2"/>
    <m/>
    <n v="1"/>
    <m/>
    <n v="1"/>
    <m/>
    <n v="0.5"/>
    <m/>
    <m/>
    <m/>
    <m/>
    <m/>
    <n v="12"/>
    <m/>
    <m/>
    <m/>
    <m/>
    <m/>
    <m/>
    <n v="1"/>
    <m/>
    <m/>
    <m/>
    <m/>
    <m/>
    <m/>
    <m/>
    <m/>
    <m/>
    <m/>
    <m/>
    <m/>
    <m/>
    <m/>
    <m/>
    <m/>
    <m/>
    <m/>
    <m/>
    <m/>
    <m/>
    <m/>
    <m/>
    <m/>
    <m/>
    <m/>
    <n v="821.80000000000007"/>
  </r>
  <r>
    <n v="94"/>
    <n v="284432"/>
    <s v="1304016126184102a4492876f48970c5"/>
    <s v="Accept"/>
    <s v="yes"/>
    <m/>
    <m/>
    <s v="عبد الله احمد علي"/>
    <x v="0"/>
    <x v="11"/>
    <n v="71"/>
    <s v="حسام عبد لله .طه السعيد"/>
    <s v="I.R"/>
    <m/>
    <m/>
    <m/>
    <m/>
    <m/>
    <m/>
    <n v="2.2000000000000002"/>
    <m/>
    <m/>
    <m/>
    <m/>
    <m/>
    <m/>
    <m/>
    <m/>
    <m/>
    <m/>
    <m/>
    <n v="123"/>
    <m/>
    <m/>
    <m/>
    <m/>
    <m/>
    <m/>
    <m/>
    <m/>
    <m/>
    <n v="5"/>
    <m/>
    <m/>
    <m/>
    <m/>
    <m/>
    <m/>
    <m/>
    <m/>
    <m/>
    <m/>
    <m/>
    <m/>
    <m/>
    <m/>
    <m/>
    <m/>
    <m/>
    <m/>
    <m/>
    <m/>
    <m/>
    <m/>
    <n v="1"/>
    <m/>
    <m/>
    <m/>
    <m/>
    <m/>
    <m/>
    <m/>
    <m/>
    <m/>
    <m/>
    <m/>
    <m/>
    <m/>
    <m/>
    <m/>
    <m/>
    <m/>
    <m/>
    <m/>
    <m/>
    <m/>
    <m/>
    <m/>
    <m/>
    <n v="0.3"/>
    <m/>
    <m/>
    <m/>
    <m/>
    <n v="3"/>
    <n v="3"/>
    <m/>
    <n v="1"/>
    <m/>
    <n v="1"/>
    <m/>
    <n v="0.5"/>
    <m/>
    <m/>
    <m/>
    <m/>
    <m/>
    <n v="20"/>
    <m/>
    <m/>
    <m/>
    <m/>
    <m/>
    <m/>
    <n v="1"/>
    <m/>
    <m/>
    <m/>
    <m/>
    <m/>
    <m/>
    <m/>
    <m/>
    <m/>
    <m/>
    <m/>
    <m/>
    <m/>
    <m/>
    <m/>
    <m/>
    <m/>
    <m/>
    <m/>
    <m/>
    <m/>
    <m/>
    <m/>
    <m/>
    <m/>
    <m/>
    <n v="961.3"/>
  </r>
  <r>
    <n v="95"/>
    <n v="168132"/>
    <s v="809beffef82648a8831d6a9d337e8174"/>
    <s v="Accept"/>
    <s v="yes"/>
    <m/>
    <m/>
    <s v="محمود فاضل الفاضل"/>
    <x v="0"/>
    <x v="11"/>
    <n v="71"/>
    <s v="حسام عبدلله .طه السعيد"/>
    <s v="I.R"/>
    <m/>
    <m/>
    <m/>
    <m/>
    <m/>
    <m/>
    <n v="0.2"/>
    <m/>
    <m/>
    <m/>
    <m/>
    <m/>
    <n v="85"/>
    <m/>
    <m/>
    <m/>
    <m/>
    <m/>
    <n v="113"/>
    <m/>
    <m/>
    <m/>
    <m/>
    <m/>
    <m/>
    <m/>
    <m/>
    <m/>
    <m/>
    <m/>
    <m/>
    <m/>
    <m/>
    <m/>
    <m/>
    <m/>
    <m/>
    <m/>
    <m/>
    <m/>
    <m/>
    <m/>
    <m/>
    <m/>
    <m/>
    <m/>
    <m/>
    <m/>
    <m/>
    <m/>
    <m/>
    <n v="1"/>
    <m/>
    <m/>
    <m/>
    <m/>
    <m/>
    <m/>
    <m/>
    <m/>
    <m/>
    <m/>
    <m/>
    <m/>
    <m/>
    <m/>
    <m/>
    <m/>
    <m/>
    <m/>
    <m/>
    <m/>
    <m/>
    <m/>
    <m/>
    <m/>
    <n v="0.16"/>
    <m/>
    <m/>
    <m/>
    <m/>
    <n v="1"/>
    <n v="1"/>
    <m/>
    <n v="1"/>
    <m/>
    <n v="1"/>
    <m/>
    <n v="0.5"/>
    <m/>
    <m/>
    <m/>
    <m/>
    <m/>
    <n v="12"/>
    <m/>
    <m/>
    <m/>
    <m/>
    <m/>
    <m/>
    <n v="1"/>
    <m/>
    <m/>
    <m/>
    <m/>
    <m/>
    <m/>
    <m/>
    <m/>
    <m/>
    <m/>
    <m/>
    <m/>
    <m/>
    <m/>
    <m/>
    <m/>
    <m/>
    <m/>
    <m/>
    <m/>
    <m/>
    <m/>
    <m/>
    <m/>
    <m/>
    <m/>
    <n v="711.05"/>
  </r>
  <r>
    <n v="96"/>
    <n v="303706"/>
    <s v="99d4a78b09f3465387ac6ade42b3a8a5"/>
    <s v="Accept"/>
    <s v="yes"/>
    <m/>
    <m/>
    <s v="امين محمد الحامض"/>
    <x v="1"/>
    <x v="11"/>
    <n v="71"/>
    <s v="احمد ارمنازي"/>
    <s v="I.R"/>
    <m/>
    <m/>
    <m/>
    <m/>
    <m/>
    <m/>
    <m/>
    <m/>
    <n v="0.1"/>
    <m/>
    <m/>
    <m/>
    <n v="35"/>
    <m/>
    <m/>
    <m/>
    <m/>
    <m/>
    <n v="190"/>
    <m/>
    <m/>
    <m/>
    <m/>
    <m/>
    <m/>
    <m/>
    <m/>
    <m/>
    <m/>
    <m/>
    <m/>
    <m/>
    <m/>
    <m/>
    <m/>
    <m/>
    <m/>
    <m/>
    <m/>
    <m/>
    <m/>
    <m/>
    <m/>
    <m/>
    <m/>
    <m/>
    <m/>
    <m/>
    <m/>
    <m/>
    <m/>
    <m/>
    <m/>
    <m/>
    <m/>
    <m/>
    <m/>
    <m/>
    <m/>
    <m/>
    <m/>
    <m/>
    <m/>
    <m/>
    <m/>
    <m/>
    <m/>
    <m/>
    <m/>
    <m/>
    <m/>
    <m/>
    <m/>
    <m/>
    <m/>
    <m/>
    <m/>
    <m/>
    <m/>
    <m/>
    <m/>
    <n v="3"/>
    <n v="5"/>
    <m/>
    <m/>
    <n v="1"/>
    <m/>
    <n v="1"/>
    <n v="1.5"/>
    <n v="1"/>
    <m/>
    <m/>
    <m/>
    <m/>
    <n v="16"/>
    <m/>
    <m/>
    <m/>
    <m/>
    <m/>
    <m/>
    <n v="1"/>
    <m/>
    <m/>
    <m/>
    <m/>
    <m/>
    <m/>
    <m/>
    <m/>
    <m/>
    <m/>
    <m/>
    <m/>
    <m/>
    <m/>
    <m/>
    <m/>
    <m/>
    <m/>
    <m/>
    <m/>
    <m/>
    <m/>
    <m/>
    <m/>
    <m/>
    <m/>
    <n v="1032.4499999999998"/>
  </r>
  <r>
    <n v="97"/>
    <n v="30885"/>
    <s v="8bfd82a97b7c422588b201ea93a12986"/>
    <s v="Accept"/>
    <s v="yes"/>
    <m/>
    <m/>
    <s v="وحيده يحيى الزوعه"/>
    <x v="1"/>
    <x v="11"/>
    <n v="71"/>
    <s v="حسام .طه"/>
    <s v="I.R"/>
    <m/>
    <m/>
    <m/>
    <m/>
    <m/>
    <m/>
    <m/>
    <m/>
    <n v="0.2"/>
    <m/>
    <m/>
    <m/>
    <n v="50"/>
    <m/>
    <m/>
    <m/>
    <m/>
    <m/>
    <n v="26"/>
    <m/>
    <m/>
    <m/>
    <m/>
    <m/>
    <m/>
    <m/>
    <m/>
    <m/>
    <m/>
    <m/>
    <m/>
    <m/>
    <m/>
    <m/>
    <m/>
    <m/>
    <m/>
    <m/>
    <m/>
    <m/>
    <m/>
    <m/>
    <m/>
    <m/>
    <m/>
    <m/>
    <m/>
    <m/>
    <m/>
    <m/>
    <m/>
    <m/>
    <m/>
    <m/>
    <m/>
    <m/>
    <m/>
    <m/>
    <m/>
    <m/>
    <m/>
    <m/>
    <m/>
    <m/>
    <m/>
    <m/>
    <m/>
    <m/>
    <m/>
    <m/>
    <m/>
    <m/>
    <m/>
    <m/>
    <m/>
    <m/>
    <m/>
    <m/>
    <m/>
    <m/>
    <m/>
    <n v="2"/>
    <n v="1"/>
    <m/>
    <n v="1"/>
    <m/>
    <n v="1"/>
    <m/>
    <n v="0.5"/>
    <m/>
    <m/>
    <m/>
    <m/>
    <m/>
    <n v="20"/>
    <m/>
    <m/>
    <m/>
    <m/>
    <m/>
    <m/>
    <n v="1"/>
    <m/>
    <m/>
    <m/>
    <m/>
    <m/>
    <m/>
    <m/>
    <m/>
    <m/>
    <m/>
    <m/>
    <m/>
    <m/>
    <m/>
    <m/>
    <m/>
    <m/>
    <m/>
    <m/>
    <m/>
    <m/>
    <m/>
    <m/>
    <m/>
    <m/>
    <m/>
    <n v="423.1"/>
  </r>
  <r>
    <n v="98"/>
    <n v="312436"/>
    <s v="22511d54e1964c8c92a20bd0cc305064"/>
    <s v="Accept"/>
    <s v="yes"/>
    <m/>
    <m/>
    <s v="براءه سمير عماش"/>
    <x v="1"/>
    <x v="11"/>
    <n v="71"/>
    <s v="حسام عبد لله .طه ااسعيد"/>
    <s v="I.R"/>
    <m/>
    <m/>
    <m/>
    <m/>
    <m/>
    <m/>
    <m/>
    <m/>
    <m/>
    <m/>
    <m/>
    <m/>
    <m/>
    <m/>
    <m/>
    <m/>
    <m/>
    <m/>
    <n v="49"/>
    <m/>
    <m/>
    <m/>
    <m/>
    <m/>
    <m/>
    <m/>
    <m/>
    <m/>
    <m/>
    <m/>
    <m/>
    <m/>
    <m/>
    <m/>
    <m/>
    <m/>
    <m/>
    <m/>
    <m/>
    <m/>
    <m/>
    <m/>
    <m/>
    <m/>
    <m/>
    <m/>
    <m/>
    <m/>
    <m/>
    <m/>
    <m/>
    <m/>
    <m/>
    <m/>
    <m/>
    <m/>
    <m/>
    <m/>
    <m/>
    <m/>
    <m/>
    <m/>
    <m/>
    <m/>
    <m/>
    <m/>
    <m/>
    <m/>
    <m/>
    <m/>
    <m/>
    <m/>
    <m/>
    <m/>
    <m/>
    <m/>
    <m/>
    <m/>
    <m/>
    <m/>
    <m/>
    <n v="1"/>
    <n v="5"/>
    <n v="1"/>
    <n v="1"/>
    <m/>
    <n v="2"/>
    <m/>
    <n v="0.5"/>
    <m/>
    <m/>
    <m/>
    <m/>
    <m/>
    <m/>
    <m/>
    <m/>
    <m/>
    <m/>
    <m/>
    <m/>
    <m/>
    <m/>
    <m/>
    <m/>
    <m/>
    <m/>
    <m/>
    <m/>
    <m/>
    <m/>
    <m/>
    <m/>
    <m/>
    <m/>
    <m/>
    <m/>
    <m/>
    <m/>
    <n v="1"/>
    <m/>
    <n v="1"/>
    <m/>
    <n v="1"/>
    <n v="1"/>
    <m/>
    <m/>
    <n v="10"/>
    <n v="868.7"/>
  </r>
  <r>
    <n v="99"/>
    <n v="216957"/>
    <s v="2d56e885d7674a7a9464756eb6213928"/>
    <s v="Accept"/>
    <s v="yes"/>
    <m/>
    <m/>
    <s v="عبد الحي مصطفى الخليل"/>
    <x v="0"/>
    <x v="11"/>
    <n v="71"/>
    <s v="ريم طالب"/>
    <s v="I.R"/>
    <m/>
    <m/>
    <m/>
    <m/>
    <m/>
    <m/>
    <n v="5.5"/>
    <m/>
    <m/>
    <m/>
    <m/>
    <m/>
    <n v="12"/>
    <m/>
    <m/>
    <m/>
    <m/>
    <m/>
    <n v="187"/>
    <m/>
    <m/>
    <m/>
    <m/>
    <m/>
    <m/>
    <m/>
    <m/>
    <m/>
    <m/>
    <m/>
    <m/>
    <m/>
    <m/>
    <m/>
    <m/>
    <m/>
    <m/>
    <m/>
    <m/>
    <m/>
    <m/>
    <m/>
    <m/>
    <m/>
    <m/>
    <m/>
    <m/>
    <m/>
    <m/>
    <m/>
    <m/>
    <m/>
    <m/>
    <m/>
    <m/>
    <m/>
    <m/>
    <m/>
    <m/>
    <m/>
    <m/>
    <m/>
    <m/>
    <m/>
    <m/>
    <m/>
    <m/>
    <m/>
    <m/>
    <m/>
    <m/>
    <m/>
    <m/>
    <m/>
    <m/>
    <m/>
    <m/>
    <m/>
    <m/>
    <m/>
    <m/>
    <n v="3"/>
    <n v="2"/>
    <m/>
    <m/>
    <n v="2"/>
    <m/>
    <n v="1"/>
    <n v="1"/>
    <m/>
    <m/>
    <m/>
    <m/>
    <n v="15"/>
    <m/>
    <m/>
    <m/>
    <m/>
    <m/>
    <m/>
    <m/>
    <m/>
    <m/>
    <m/>
    <m/>
    <m/>
    <m/>
    <m/>
    <m/>
    <m/>
    <m/>
    <m/>
    <m/>
    <m/>
    <m/>
    <m/>
    <m/>
    <m/>
    <m/>
    <m/>
    <m/>
    <m/>
    <m/>
    <m/>
    <m/>
    <m/>
    <m/>
    <m/>
    <n v="915.59"/>
  </r>
  <r>
    <n v="100"/>
    <n v="12980"/>
    <s v="e4dd3c554bcb4293a1122508ed74d23f"/>
    <s v="Accept"/>
    <s v="yes"/>
    <m/>
    <m/>
    <s v="عارف رمضان زوعه"/>
    <x v="0"/>
    <x v="11"/>
    <n v="71"/>
    <s v="عارف قرمو"/>
    <s v="I.R"/>
    <m/>
    <m/>
    <m/>
    <m/>
    <m/>
    <m/>
    <n v="3"/>
    <m/>
    <m/>
    <m/>
    <m/>
    <m/>
    <m/>
    <m/>
    <m/>
    <m/>
    <m/>
    <m/>
    <n v="250"/>
    <m/>
    <m/>
    <m/>
    <m/>
    <m/>
    <m/>
    <m/>
    <m/>
    <m/>
    <m/>
    <m/>
    <m/>
    <m/>
    <m/>
    <m/>
    <m/>
    <m/>
    <m/>
    <m/>
    <m/>
    <m/>
    <m/>
    <m/>
    <m/>
    <m/>
    <m/>
    <m/>
    <m/>
    <m/>
    <m/>
    <m/>
    <m/>
    <n v="1"/>
    <m/>
    <m/>
    <m/>
    <m/>
    <m/>
    <m/>
    <m/>
    <m/>
    <m/>
    <m/>
    <m/>
    <m/>
    <m/>
    <m/>
    <m/>
    <m/>
    <m/>
    <m/>
    <m/>
    <m/>
    <m/>
    <m/>
    <n v="0.75"/>
    <m/>
    <m/>
    <m/>
    <m/>
    <m/>
    <m/>
    <n v="4"/>
    <n v="5"/>
    <m/>
    <m/>
    <n v="2"/>
    <m/>
    <m/>
    <m/>
    <m/>
    <m/>
    <m/>
    <m/>
    <m/>
    <m/>
    <m/>
    <m/>
    <m/>
    <m/>
    <m/>
    <m/>
    <n v="1"/>
    <m/>
    <m/>
    <m/>
    <m/>
    <m/>
    <m/>
    <m/>
    <m/>
    <m/>
    <m/>
    <m/>
    <m/>
    <m/>
    <m/>
    <m/>
    <m/>
    <m/>
    <m/>
    <m/>
    <m/>
    <m/>
    <m/>
    <m/>
    <m/>
    <m/>
    <m/>
    <n v="1281.5"/>
  </r>
  <r>
    <n v="101"/>
    <n v="304540"/>
    <s v="fcded66ccb9447e387e945f768500782"/>
    <s v="Accept"/>
    <s v="yes"/>
    <m/>
    <m/>
    <s v="جمول مولود الحسن"/>
    <x v="1"/>
    <x v="11"/>
    <n v="71"/>
    <s v="احمد ارمنازي"/>
    <s v="I.R"/>
    <m/>
    <m/>
    <m/>
    <m/>
    <m/>
    <m/>
    <m/>
    <m/>
    <m/>
    <m/>
    <m/>
    <m/>
    <m/>
    <m/>
    <m/>
    <m/>
    <m/>
    <m/>
    <m/>
    <m/>
    <m/>
    <m/>
    <m/>
    <m/>
    <m/>
    <m/>
    <m/>
    <m/>
    <m/>
    <m/>
    <m/>
    <m/>
    <m/>
    <m/>
    <m/>
    <m/>
    <m/>
    <m/>
    <m/>
    <m/>
    <m/>
    <m/>
    <m/>
    <m/>
    <m/>
    <m/>
    <m/>
    <m/>
    <m/>
    <m/>
    <m/>
    <n v="1"/>
    <m/>
    <m/>
    <m/>
    <m/>
    <m/>
    <m/>
    <m/>
    <m/>
    <m/>
    <m/>
    <m/>
    <m/>
    <m/>
    <m/>
    <m/>
    <m/>
    <m/>
    <m/>
    <m/>
    <m/>
    <m/>
    <m/>
    <m/>
    <m/>
    <m/>
    <m/>
    <m/>
    <m/>
    <m/>
    <n v="3"/>
    <n v="1"/>
    <n v="1"/>
    <m/>
    <n v="2"/>
    <m/>
    <n v="1"/>
    <n v="1"/>
    <m/>
    <m/>
    <m/>
    <m/>
    <m/>
    <m/>
    <m/>
    <m/>
    <m/>
    <m/>
    <m/>
    <m/>
    <n v="1"/>
    <m/>
    <m/>
    <m/>
    <m/>
    <m/>
    <m/>
    <m/>
    <m/>
    <m/>
    <m/>
    <m/>
    <m/>
    <m/>
    <m/>
    <m/>
    <m/>
    <m/>
    <n v="1"/>
    <m/>
    <m/>
    <m/>
    <n v="1"/>
    <m/>
    <m/>
    <m/>
    <m/>
    <n v="726.8"/>
  </r>
  <r>
    <n v="102"/>
    <n v="14676"/>
    <s v="95576fa21ba147d781eba388e71613e4"/>
    <s v="Accept"/>
    <s v="yes"/>
    <m/>
    <m/>
    <s v="عبد القادر جميل حاج احمد"/>
    <x v="1"/>
    <x v="11"/>
    <n v="71"/>
    <s v="عمر ..... سراب"/>
    <s v="I.R"/>
    <m/>
    <m/>
    <m/>
    <m/>
    <m/>
    <m/>
    <m/>
    <m/>
    <m/>
    <m/>
    <m/>
    <m/>
    <m/>
    <m/>
    <m/>
    <m/>
    <m/>
    <m/>
    <m/>
    <n v="214"/>
    <m/>
    <m/>
    <m/>
    <m/>
    <m/>
    <m/>
    <m/>
    <m/>
    <m/>
    <m/>
    <m/>
    <m/>
    <m/>
    <m/>
    <m/>
    <m/>
    <m/>
    <m/>
    <m/>
    <m/>
    <m/>
    <m/>
    <m/>
    <m/>
    <m/>
    <m/>
    <m/>
    <m/>
    <m/>
    <m/>
    <m/>
    <m/>
    <m/>
    <m/>
    <m/>
    <m/>
    <n v="1"/>
    <m/>
    <m/>
    <m/>
    <m/>
    <m/>
    <m/>
    <m/>
    <m/>
    <m/>
    <m/>
    <m/>
    <m/>
    <m/>
    <m/>
    <m/>
    <m/>
    <m/>
    <n v="0.25"/>
    <m/>
    <m/>
    <m/>
    <m/>
    <m/>
    <m/>
    <n v="4"/>
    <m/>
    <n v="1"/>
    <m/>
    <n v="3"/>
    <n v="1"/>
    <n v="1"/>
    <n v="1"/>
    <m/>
    <m/>
    <m/>
    <m/>
    <m/>
    <m/>
    <m/>
    <m/>
    <m/>
    <m/>
    <m/>
    <m/>
    <m/>
    <m/>
    <m/>
    <m/>
    <m/>
    <m/>
    <m/>
    <m/>
    <m/>
    <m/>
    <m/>
    <m/>
    <m/>
    <m/>
    <m/>
    <m/>
    <m/>
    <m/>
    <m/>
    <m/>
    <m/>
    <m/>
    <m/>
    <m/>
    <m/>
    <m/>
    <m/>
    <n v="663.5"/>
  </r>
  <r>
    <n v="103"/>
    <n v="278114"/>
    <s v="5642ed7f019a40a48ca86bd2ca2ab0b3"/>
    <s v="Accept"/>
    <s v="yes"/>
    <m/>
    <m/>
    <s v="معاز خليل النجار"/>
    <x v="0"/>
    <x v="11"/>
    <n v="71"/>
    <s v="احمد ارمنازي"/>
    <s v="I.R"/>
    <m/>
    <m/>
    <m/>
    <m/>
    <m/>
    <m/>
    <m/>
    <m/>
    <m/>
    <m/>
    <m/>
    <m/>
    <m/>
    <m/>
    <m/>
    <m/>
    <m/>
    <m/>
    <n v="165"/>
    <m/>
    <m/>
    <m/>
    <m/>
    <m/>
    <m/>
    <m/>
    <m/>
    <m/>
    <m/>
    <m/>
    <m/>
    <m/>
    <m/>
    <m/>
    <m/>
    <m/>
    <m/>
    <m/>
    <m/>
    <m/>
    <m/>
    <m/>
    <m/>
    <m/>
    <m/>
    <m/>
    <m/>
    <m/>
    <m/>
    <m/>
    <m/>
    <m/>
    <m/>
    <m/>
    <m/>
    <m/>
    <m/>
    <m/>
    <m/>
    <m/>
    <m/>
    <m/>
    <m/>
    <m/>
    <m/>
    <m/>
    <m/>
    <m/>
    <m/>
    <m/>
    <m/>
    <m/>
    <m/>
    <m/>
    <m/>
    <m/>
    <m/>
    <m/>
    <m/>
    <m/>
    <m/>
    <n v="2"/>
    <n v="3"/>
    <m/>
    <m/>
    <m/>
    <m/>
    <n v="1"/>
    <n v="1"/>
    <m/>
    <m/>
    <m/>
    <m/>
    <m/>
    <m/>
    <m/>
    <m/>
    <m/>
    <m/>
    <m/>
    <m/>
    <m/>
    <m/>
    <m/>
    <m/>
    <m/>
    <m/>
    <m/>
    <m/>
    <m/>
    <m/>
    <m/>
    <m/>
    <m/>
    <m/>
    <m/>
    <m/>
    <m/>
    <m/>
    <m/>
    <m/>
    <m/>
    <m/>
    <m/>
    <m/>
    <m/>
    <m/>
    <m/>
    <n v="669.9"/>
  </r>
  <r>
    <n v="104"/>
    <n v="303988"/>
    <s v="92b41310486e41158a8335ab61c97184"/>
    <s v="Accept"/>
    <s v="yes"/>
    <m/>
    <m/>
    <s v="راتب محمد الحامض"/>
    <x v="0"/>
    <x v="11"/>
    <n v="71"/>
    <s v="احمدارمنازي"/>
    <s v="I.R"/>
    <m/>
    <m/>
    <m/>
    <m/>
    <m/>
    <m/>
    <m/>
    <m/>
    <m/>
    <m/>
    <m/>
    <m/>
    <n v="122"/>
    <m/>
    <m/>
    <m/>
    <m/>
    <m/>
    <n v="187"/>
    <m/>
    <m/>
    <m/>
    <m/>
    <m/>
    <m/>
    <m/>
    <m/>
    <m/>
    <m/>
    <m/>
    <m/>
    <m/>
    <m/>
    <m/>
    <m/>
    <m/>
    <m/>
    <m/>
    <m/>
    <m/>
    <m/>
    <m/>
    <m/>
    <m/>
    <m/>
    <m/>
    <m/>
    <m/>
    <m/>
    <m/>
    <m/>
    <m/>
    <m/>
    <m/>
    <m/>
    <m/>
    <m/>
    <m/>
    <m/>
    <m/>
    <m/>
    <m/>
    <m/>
    <m/>
    <m/>
    <m/>
    <m/>
    <m/>
    <m/>
    <m/>
    <m/>
    <m/>
    <m/>
    <m/>
    <m/>
    <m/>
    <m/>
    <m/>
    <m/>
    <m/>
    <m/>
    <n v="3"/>
    <n v="4"/>
    <m/>
    <m/>
    <n v="3"/>
    <m/>
    <n v="1"/>
    <n v="1"/>
    <m/>
    <m/>
    <n v="1"/>
    <m/>
    <n v="10"/>
    <m/>
    <m/>
    <m/>
    <m/>
    <m/>
    <m/>
    <m/>
    <m/>
    <m/>
    <m/>
    <m/>
    <m/>
    <m/>
    <m/>
    <m/>
    <m/>
    <m/>
    <m/>
    <m/>
    <m/>
    <m/>
    <m/>
    <m/>
    <m/>
    <m/>
    <m/>
    <m/>
    <m/>
    <m/>
    <m/>
    <m/>
    <m/>
    <m/>
    <m/>
    <n v="878.63999999999987"/>
  </r>
  <r>
    <n v="105"/>
    <n v="230567"/>
    <s v="f0f177f1417a44f08e520ac0ee8b9785"/>
    <s v="Accept"/>
    <s v="yes"/>
    <m/>
    <m/>
    <s v="احمد مصطفى المحمود"/>
    <x v="0"/>
    <x v="11"/>
    <n v="71"/>
    <s v="عمر ..... سراب"/>
    <s v="I.R"/>
    <m/>
    <m/>
    <m/>
    <m/>
    <m/>
    <m/>
    <m/>
    <m/>
    <n v="0.1"/>
    <m/>
    <m/>
    <m/>
    <m/>
    <m/>
    <m/>
    <m/>
    <m/>
    <m/>
    <n v="89"/>
    <m/>
    <m/>
    <m/>
    <m/>
    <m/>
    <m/>
    <m/>
    <m/>
    <m/>
    <m/>
    <m/>
    <m/>
    <m/>
    <m/>
    <m/>
    <m/>
    <m/>
    <m/>
    <m/>
    <m/>
    <m/>
    <m/>
    <m/>
    <m/>
    <m/>
    <m/>
    <m/>
    <m/>
    <m/>
    <m/>
    <m/>
    <m/>
    <n v="1"/>
    <m/>
    <m/>
    <m/>
    <m/>
    <m/>
    <m/>
    <m/>
    <m/>
    <m/>
    <m/>
    <m/>
    <m/>
    <m/>
    <m/>
    <m/>
    <m/>
    <m/>
    <m/>
    <m/>
    <m/>
    <m/>
    <m/>
    <m/>
    <m/>
    <m/>
    <m/>
    <m/>
    <m/>
    <m/>
    <n v="1"/>
    <n v="3"/>
    <m/>
    <m/>
    <n v="5"/>
    <m/>
    <n v="1"/>
    <n v="1"/>
    <m/>
    <m/>
    <m/>
    <m/>
    <m/>
    <n v="10"/>
    <m/>
    <m/>
    <n v="15"/>
    <m/>
    <m/>
    <m/>
    <n v="1"/>
    <m/>
    <m/>
    <m/>
    <m/>
    <m/>
    <m/>
    <m/>
    <m/>
    <m/>
    <m/>
    <m/>
    <m/>
    <m/>
    <m/>
    <m/>
    <m/>
    <m/>
    <m/>
    <m/>
    <m/>
    <m/>
    <m/>
    <m/>
    <m/>
    <m/>
    <m/>
    <n v="750.34999999999991"/>
  </r>
  <r>
    <n v="106"/>
    <n v="282792"/>
    <s v="f8153c5fa75e412aa828da61d026b409"/>
    <s v="Accept"/>
    <s v="yes"/>
    <m/>
    <m/>
    <s v="راضي منصور الحمدي"/>
    <x v="0"/>
    <x v="11"/>
    <n v="71"/>
    <s v="عارف قرمو"/>
    <s v="I.R"/>
    <m/>
    <m/>
    <m/>
    <m/>
    <m/>
    <m/>
    <n v="1.75"/>
    <m/>
    <m/>
    <m/>
    <m/>
    <m/>
    <m/>
    <m/>
    <m/>
    <m/>
    <m/>
    <m/>
    <n v="175"/>
    <m/>
    <m/>
    <m/>
    <m/>
    <m/>
    <m/>
    <m/>
    <m/>
    <m/>
    <m/>
    <m/>
    <m/>
    <m/>
    <m/>
    <m/>
    <m/>
    <m/>
    <m/>
    <m/>
    <m/>
    <m/>
    <m/>
    <m/>
    <m/>
    <m/>
    <m/>
    <m/>
    <m/>
    <m/>
    <m/>
    <m/>
    <m/>
    <n v="1"/>
    <m/>
    <m/>
    <m/>
    <m/>
    <m/>
    <m/>
    <m/>
    <m/>
    <m/>
    <m/>
    <m/>
    <m/>
    <m/>
    <m/>
    <m/>
    <m/>
    <m/>
    <m/>
    <m/>
    <m/>
    <m/>
    <m/>
    <m/>
    <m/>
    <m/>
    <m/>
    <m/>
    <m/>
    <m/>
    <n v="2"/>
    <n v="3"/>
    <m/>
    <m/>
    <n v="2"/>
    <m/>
    <n v="1"/>
    <n v="1"/>
    <m/>
    <m/>
    <m/>
    <m/>
    <m/>
    <m/>
    <m/>
    <m/>
    <m/>
    <m/>
    <m/>
    <m/>
    <n v="1"/>
    <m/>
    <m/>
    <m/>
    <m/>
    <m/>
    <m/>
    <m/>
    <m/>
    <m/>
    <m/>
    <m/>
    <m/>
    <m/>
    <m/>
    <m/>
    <m/>
    <m/>
    <m/>
    <m/>
    <m/>
    <m/>
    <m/>
    <m/>
    <m/>
    <m/>
    <m/>
    <n v="980.4"/>
  </r>
  <r>
    <n v="107"/>
    <n v="218141"/>
    <s v="0123fab054e640feb3b2e1bf4339e75d"/>
    <s v="Accept"/>
    <s v="yes"/>
    <m/>
    <m/>
    <s v="احمد يسوف غنوم"/>
    <x v="0"/>
    <x v="11"/>
    <n v="71"/>
    <s v="حسام عبد لله ..طه السعيد"/>
    <s v="I.R"/>
    <m/>
    <m/>
    <m/>
    <m/>
    <m/>
    <m/>
    <n v="3.7"/>
    <m/>
    <m/>
    <m/>
    <m/>
    <m/>
    <m/>
    <m/>
    <m/>
    <m/>
    <m/>
    <m/>
    <n v="153"/>
    <m/>
    <m/>
    <m/>
    <m/>
    <m/>
    <m/>
    <m/>
    <m/>
    <m/>
    <n v="6"/>
    <m/>
    <m/>
    <m/>
    <m/>
    <m/>
    <m/>
    <m/>
    <m/>
    <m/>
    <m/>
    <m/>
    <m/>
    <m/>
    <m/>
    <m/>
    <m/>
    <m/>
    <m/>
    <m/>
    <m/>
    <m/>
    <m/>
    <m/>
    <m/>
    <m/>
    <m/>
    <m/>
    <m/>
    <m/>
    <m/>
    <m/>
    <m/>
    <m/>
    <m/>
    <m/>
    <m/>
    <m/>
    <m/>
    <m/>
    <m/>
    <m/>
    <m/>
    <m/>
    <m/>
    <m/>
    <m/>
    <m/>
    <n v="0.18"/>
    <m/>
    <m/>
    <m/>
    <m/>
    <n v="4"/>
    <n v="4"/>
    <m/>
    <m/>
    <m/>
    <n v="2"/>
    <n v="1"/>
    <n v="1.2"/>
    <m/>
    <m/>
    <m/>
    <m/>
    <m/>
    <n v="12"/>
    <m/>
    <m/>
    <m/>
    <m/>
    <m/>
    <m/>
    <n v="1"/>
    <m/>
    <m/>
    <m/>
    <m/>
    <m/>
    <m/>
    <m/>
    <m/>
    <m/>
    <m/>
    <m/>
    <m/>
    <m/>
    <m/>
    <m/>
    <m/>
    <m/>
    <m/>
    <m/>
    <m/>
    <m/>
    <m/>
    <m/>
    <m/>
    <m/>
    <m/>
    <n v="1075.3"/>
  </r>
  <r>
    <n v="108"/>
    <n v="185962"/>
    <s v="289543e5b5a54433b729acfcf3e22b43"/>
    <s v="Accept"/>
    <s v="yes"/>
    <m/>
    <m/>
    <s v="مصطفى عبسي العبس"/>
    <x v="0"/>
    <x v="11"/>
    <n v="71"/>
    <s v="حسام عبدلله .طه السعيد"/>
    <s v="I.R"/>
    <m/>
    <m/>
    <m/>
    <m/>
    <m/>
    <m/>
    <m/>
    <m/>
    <n v="0.1"/>
    <m/>
    <m/>
    <m/>
    <m/>
    <m/>
    <m/>
    <m/>
    <m/>
    <m/>
    <n v="110"/>
    <m/>
    <m/>
    <m/>
    <m/>
    <m/>
    <m/>
    <m/>
    <m/>
    <m/>
    <m/>
    <m/>
    <m/>
    <m/>
    <m/>
    <m/>
    <m/>
    <m/>
    <m/>
    <m/>
    <m/>
    <m/>
    <m/>
    <m/>
    <m/>
    <m/>
    <m/>
    <m/>
    <m/>
    <m/>
    <m/>
    <m/>
    <m/>
    <m/>
    <m/>
    <m/>
    <m/>
    <m/>
    <m/>
    <m/>
    <m/>
    <m/>
    <m/>
    <m/>
    <m/>
    <m/>
    <m/>
    <m/>
    <m/>
    <m/>
    <m/>
    <m/>
    <m/>
    <m/>
    <m/>
    <m/>
    <m/>
    <m/>
    <m/>
    <m/>
    <m/>
    <m/>
    <m/>
    <n v="3"/>
    <n v="3"/>
    <m/>
    <n v="1"/>
    <m/>
    <n v="1"/>
    <m/>
    <n v="0.5"/>
    <m/>
    <m/>
    <m/>
    <m/>
    <m/>
    <n v="12"/>
    <m/>
    <m/>
    <m/>
    <m/>
    <m/>
    <m/>
    <n v="1"/>
    <m/>
    <m/>
    <m/>
    <m/>
    <m/>
    <m/>
    <m/>
    <m/>
    <m/>
    <m/>
    <m/>
    <m/>
    <m/>
    <m/>
    <m/>
    <m/>
    <m/>
    <n v="1"/>
    <m/>
    <n v="1"/>
    <m/>
    <n v="1"/>
    <n v="1"/>
    <m/>
    <m/>
    <n v="1"/>
    <n v="1080.2"/>
  </r>
  <r>
    <n v="109"/>
    <n v="229988"/>
    <s v="f0c49b83181245279ac8315b4d01b867"/>
    <s v="Accept"/>
    <s v="yes"/>
    <m/>
    <m/>
    <s v="احمد محمد الخطاب"/>
    <x v="0"/>
    <x v="11"/>
    <n v="71"/>
    <s v="حسام عبدلله .طه السعيد"/>
    <s v="I.R"/>
    <m/>
    <m/>
    <m/>
    <m/>
    <m/>
    <m/>
    <m/>
    <m/>
    <m/>
    <m/>
    <m/>
    <m/>
    <m/>
    <m/>
    <m/>
    <m/>
    <m/>
    <m/>
    <n v="138"/>
    <m/>
    <m/>
    <m/>
    <m/>
    <m/>
    <m/>
    <m/>
    <m/>
    <m/>
    <m/>
    <m/>
    <m/>
    <m/>
    <m/>
    <m/>
    <m/>
    <m/>
    <m/>
    <m/>
    <m/>
    <m/>
    <m/>
    <m/>
    <m/>
    <m/>
    <m/>
    <m/>
    <m/>
    <m/>
    <m/>
    <m/>
    <m/>
    <m/>
    <m/>
    <m/>
    <m/>
    <m/>
    <m/>
    <m/>
    <m/>
    <m/>
    <m/>
    <m/>
    <m/>
    <m/>
    <m/>
    <m/>
    <m/>
    <m/>
    <m/>
    <m/>
    <m/>
    <m/>
    <m/>
    <m/>
    <m/>
    <m/>
    <n v="0.35"/>
    <m/>
    <m/>
    <m/>
    <m/>
    <n v="4"/>
    <n v="4"/>
    <n v="1"/>
    <n v="1"/>
    <m/>
    <n v="2"/>
    <m/>
    <n v="0.5"/>
    <m/>
    <m/>
    <m/>
    <m/>
    <m/>
    <m/>
    <m/>
    <m/>
    <m/>
    <m/>
    <m/>
    <m/>
    <m/>
    <m/>
    <m/>
    <m/>
    <m/>
    <m/>
    <m/>
    <m/>
    <m/>
    <m/>
    <m/>
    <m/>
    <m/>
    <m/>
    <m/>
    <m/>
    <m/>
    <m/>
    <n v="1"/>
    <m/>
    <m/>
    <m/>
    <n v="1"/>
    <m/>
    <m/>
    <m/>
    <m/>
    <n v="973.59999999999991"/>
  </r>
  <r>
    <n v="110"/>
    <n v="29306"/>
    <s v="2cb00470d2b04bcc87fecf9dfbd754f5"/>
    <s v="Accept"/>
    <s v="yes"/>
    <m/>
    <m/>
    <s v="امل جميل عارف"/>
    <x v="1"/>
    <x v="11"/>
    <n v="71"/>
    <s v="احمد أرمنازي"/>
    <s v="I.R"/>
    <m/>
    <m/>
    <m/>
    <m/>
    <m/>
    <m/>
    <m/>
    <m/>
    <m/>
    <m/>
    <m/>
    <m/>
    <m/>
    <m/>
    <m/>
    <m/>
    <m/>
    <m/>
    <n v="250"/>
    <m/>
    <m/>
    <m/>
    <m/>
    <m/>
    <m/>
    <m/>
    <m/>
    <m/>
    <m/>
    <m/>
    <m/>
    <m/>
    <m/>
    <m/>
    <m/>
    <m/>
    <m/>
    <m/>
    <m/>
    <m/>
    <m/>
    <m/>
    <m/>
    <m/>
    <m/>
    <m/>
    <m/>
    <m/>
    <m/>
    <m/>
    <m/>
    <m/>
    <m/>
    <m/>
    <m/>
    <m/>
    <m/>
    <m/>
    <m/>
    <m/>
    <m/>
    <m/>
    <m/>
    <m/>
    <m/>
    <m/>
    <m/>
    <m/>
    <m/>
    <m/>
    <m/>
    <m/>
    <m/>
    <m/>
    <n v="0.4"/>
    <m/>
    <m/>
    <m/>
    <m/>
    <m/>
    <n v="2"/>
    <m/>
    <m/>
    <m/>
    <m/>
    <n v="1"/>
    <m/>
    <m/>
    <m/>
    <m/>
    <m/>
    <m/>
    <m/>
    <m/>
    <m/>
    <m/>
    <m/>
    <m/>
    <m/>
    <m/>
    <m/>
    <n v="1"/>
    <m/>
    <m/>
    <m/>
    <m/>
    <m/>
    <m/>
    <m/>
    <m/>
    <m/>
    <m/>
    <m/>
    <m/>
    <m/>
    <m/>
    <m/>
    <m/>
    <m/>
    <n v="1"/>
    <m/>
    <n v="1"/>
    <m/>
    <n v="1"/>
    <m/>
    <m/>
    <m/>
    <n v="15"/>
    <n v="1041"/>
  </r>
  <r>
    <n v="111"/>
    <n v="11364"/>
    <s v="e6a3c4265fa94507b6127c2b1ccce7f4"/>
    <s v="Accept"/>
    <s v="yes"/>
    <m/>
    <m/>
    <s v="سليم اسعد نخله"/>
    <x v="1"/>
    <x v="11"/>
    <n v="71"/>
    <s v="ريم طالب . احمد ارمنازي"/>
    <s v="I.R"/>
    <m/>
    <m/>
    <m/>
    <m/>
    <m/>
    <m/>
    <m/>
    <m/>
    <m/>
    <m/>
    <m/>
    <m/>
    <m/>
    <m/>
    <m/>
    <m/>
    <m/>
    <m/>
    <n v="156"/>
    <m/>
    <m/>
    <m/>
    <m/>
    <m/>
    <m/>
    <m/>
    <m/>
    <m/>
    <m/>
    <m/>
    <m/>
    <m/>
    <m/>
    <m/>
    <m/>
    <m/>
    <m/>
    <m/>
    <m/>
    <m/>
    <m/>
    <m/>
    <m/>
    <m/>
    <m/>
    <m/>
    <m/>
    <m/>
    <m/>
    <m/>
    <m/>
    <m/>
    <m/>
    <m/>
    <m/>
    <m/>
    <m/>
    <m/>
    <m/>
    <m/>
    <m/>
    <m/>
    <m/>
    <m/>
    <m/>
    <m/>
    <m/>
    <m/>
    <m/>
    <m/>
    <m/>
    <m/>
    <m/>
    <m/>
    <m/>
    <m/>
    <m/>
    <m/>
    <m/>
    <m/>
    <m/>
    <n v="3"/>
    <n v="2"/>
    <n v="1"/>
    <m/>
    <n v="3"/>
    <m/>
    <n v="1"/>
    <n v="1"/>
    <m/>
    <m/>
    <m/>
    <m/>
    <n v="10"/>
    <m/>
    <m/>
    <m/>
    <m/>
    <m/>
    <m/>
    <m/>
    <n v="1"/>
    <m/>
    <m/>
    <m/>
    <m/>
    <m/>
    <m/>
    <m/>
    <m/>
    <m/>
    <m/>
    <m/>
    <m/>
    <m/>
    <m/>
    <m/>
    <m/>
    <m/>
    <m/>
    <m/>
    <m/>
    <m/>
    <m/>
    <m/>
    <m/>
    <m/>
    <m/>
    <n v="799.9"/>
  </r>
  <r>
    <n v="112"/>
    <n v="98482"/>
    <s v="7f2002f887ca41439bbd0d4a8a1321ad"/>
    <s v="Accept"/>
    <s v="yes"/>
    <m/>
    <m/>
    <s v="محمد محمود حاج احمد"/>
    <x v="1"/>
    <x v="11"/>
    <n v="71"/>
    <s v="عمر ......سراب"/>
    <s v="I.R"/>
    <m/>
    <m/>
    <m/>
    <m/>
    <m/>
    <n v="0.2"/>
    <m/>
    <m/>
    <n v="0.3"/>
    <m/>
    <m/>
    <m/>
    <n v="100"/>
    <m/>
    <m/>
    <m/>
    <m/>
    <m/>
    <n v="171"/>
    <m/>
    <m/>
    <m/>
    <m/>
    <m/>
    <m/>
    <m/>
    <m/>
    <m/>
    <m/>
    <m/>
    <m/>
    <m/>
    <m/>
    <m/>
    <m/>
    <m/>
    <m/>
    <m/>
    <m/>
    <m/>
    <m/>
    <m/>
    <m/>
    <m/>
    <m/>
    <m/>
    <m/>
    <m/>
    <m/>
    <m/>
    <m/>
    <m/>
    <m/>
    <m/>
    <m/>
    <m/>
    <m/>
    <m/>
    <m/>
    <m/>
    <m/>
    <m/>
    <m/>
    <m/>
    <m/>
    <m/>
    <m/>
    <m/>
    <m/>
    <m/>
    <m/>
    <m/>
    <m/>
    <m/>
    <m/>
    <m/>
    <m/>
    <m/>
    <m/>
    <m/>
    <m/>
    <n v="3"/>
    <n v="2"/>
    <m/>
    <m/>
    <n v="4"/>
    <n v="2"/>
    <n v="1"/>
    <n v="1"/>
    <m/>
    <m/>
    <m/>
    <n v="2"/>
    <m/>
    <n v="10"/>
    <m/>
    <n v="2"/>
    <n v="15"/>
    <m/>
    <m/>
    <m/>
    <m/>
    <m/>
    <m/>
    <m/>
    <m/>
    <m/>
    <m/>
    <m/>
    <m/>
    <m/>
    <m/>
    <m/>
    <m/>
    <m/>
    <m/>
    <m/>
    <m/>
    <m/>
    <m/>
    <m/>
    <m/>
    <m/>
    <m/>
    <m/>
    <m/>
    <m/>
    <m/>
    <n v="860.35"/>
  </r>
  <r>
    <n v="113"/>
    <n v="459"/>
    <s v="a4631f610f02460b95bd743401428676"/>
    <s v="Accept"/>
    <s v="yes"/>
    <m/>
    <m/>
    <s v="ابراهيم احمد مجو"/>
    <x v="0"/>
    <x v="11"/>
    <n v="71"/>
    <s v="احمد ارمنازي"/>
    <s v="I.R"/>
    <m/>
    <m/>
    <m/>
    <m/>
    <m/>
    <m/>
    <m/>
    <m/>
    <m/>
    <m/>
    <m/>
    <m/>
    <m/>
    <m/>
    <m/>
    <m/>
    <m/>
    <m/>
    <n v="145"/>
    <m/>
    <m/>
    <m/>
    <m/>
    <m/>
    <m/>
    <m/>
    <m/>
    <m/>
    <m/>
    <m/>
    <m/>
    <m/>
    <m/>
    <m/>
    <m/>
    <m/>
    <m/>
    <m/>
    <m/>
    <m/>
    <m/>
    <m/>
    <m/>
    <m/>
    <m/>
    <m/>
    <m/>
    <m/>
    <m/>
    <m/>
    <m/>
    <m/>
    <m/>
    <m/>
    <m/>
    <m/>
    <m/>
    <m/>
    <m/>
    <m/>
    <m/>
    <m/>
    <m/>
    <m/>
    <m/>
    <m/>
    <m/>
    <m/>
    <m/>
    <m/>
    <m/>
    <m/>
    <m/>
    <m/>
    <m/>
    <m/>
    <m/>
    <m/>
    <m/>
    <m/>
    <m/>
    <n v="3"/>
    <n v="4"/>
    <m/>
    <m/>
    <n v="2"/>
    <m/>
    <n v="1"/>
    <n v="1.5"/>
    <m/>
    <m/>
    <m/>
    <m/>
    <n v="15"/>
    <m/>
    <m/>
    <m/>
    <m/>
    <m/>
    <m/>
    <m/>
    <m/>
    <m/>
    <m/>
    <m/>
    <m/>
    <m/>
    <m/>
    <m/>
    <m/>
    <m/>
    <m/>
    <m/>
    <m/>
    <m/>
    <m/>
    <m/>
    <m/>
    <m/>
    <m/>
    <m/>
    <m/>
    <m/>
    <m/>
    <m/>
    <m/>
    <m/>
    <m/>
    <n v="741.95"/>
  </r>
  <r>
    <n v="114"/>
    <n v="284915"/>
    <s v="6774b38ce0d24b6c9dbdd2d89be82c5a"/>
    <s v="Accept"/>
    <s v="yes"/>
    <m/>
    <m/>
    <s v="خالد عمر اليوسف"/>
    <x v="0"/>
    <x v="11"/>
    <n v="71"/>
    <s v="احمد ارمنازي"/>
    <s v="I.R"/>
    <m/>
    <m/>
    <m/>
    <m/>
    <m/>
    <m/>
    <m/>
    <m/>
    <m/>
    <m/>
    <m/>
    <m/>
    <m/>
    <m/>
    <m/>
    <m/>
    <m/>
    <m/>
    <n v="53"/>
    <m/>
    <m/>
    <m/>
    <m/>
    <m/>
    <m/>
    <m/>
    <m/>
    <m/>
    <m/>
    <m/>
    <m/>
    <m/>
    <m/>
    <m/>
    <m/>
    <m/>
    <m/>
    <m/>
    <m/>
    <m/>
    <m/>
    <m/>
    <m/>
    <m/>
    <m/>
    <m/>
    <m/>
    <m/>
    <m/>
    <m/>
    <m/>
    <m/>
    <m/>
    <m/>
    <m/>
    <m/>
    <m/>
    <m/>
    <m/>
    <m/>
    <m/>
    <m/>
    <m/>
    <m/>
    <m/>
    <m/>
    <m/>
    <m/>
    <m/>
    <m/>
    <m/>
    <m/>
    <m/>
    <m/>
    <m/>
    <m/>
    <m/>
    <n v="7"/>
    <m/>
    <m/>
    <m/>
    <n v="2"/>
    <m/>
    <m/>
    <m/>
    <n v="4"/>
    <m/>
    <m/>
    <n v="1"/>
    <m/>
    <m/>
    <n v="1"/>
    <m/>
    <n v="5"/>
    <m/>
    <m/>
    <m/>
    <n v="1"/>
    <m/>
    <m/>
    <m/>
    <n v="1"/>
    <m/>
    <m/>
    <m/>
    <m/>
    <m/>
    <m/>
    <m/>
    <m/>
    <m/>
    <m/>
    <m/>
    <m/>
    <m/>
    <m/>
    <m/>
    <m/>
    <m/>
    <m/>
    <m/>
    <m/>
    <m/>
    <m/>
    <m/>
    <m/>
    <m/>
    <m/>
    <n v="396.9"/>
  </r>
  <r>
    <n v="115"/>
    <n v="218140"/>
    <s v="1bcf76ffb99f46eab91011cd0f49dbdb"/>
    <s v="Accept"/>
    <s v="yes"/>
    <m/>
    <m/>
    <s v="احمد عز الدين محمد نور الدين البكري"/>
    <x v="0"/>
    <x v="11"/>
    <n v="71"/>
    <s v="احمد ارمنازي"/>
    <s v="I.R"/>
    <m/>
    <m/>
    <m/>
    <m/>
    <m/>
    <m/>
    <m/>
    <m/>
    <m/>
    <n v="3"/>
    <m/>
    <m/>
    <m/>
    <m/>
    <m/>
    <m/>
    <m/>
    <m/>
    <n v="115"/>
    <m/>
    <m/>
    <m/>
    <m/>
    <m/>
    <m/>
    <m/>
    <m/>
    <m/>
    <m/>
    <m/>
    <m/>
    <m/>
    <m/>
    <m/>
    <m/>
    <m/>
    <m/>
    <m/>
    <m/>
    <m/>
    <m/>
    <m/>
    <m/>
    <m/>
    <m/>
    <m/>
    <m/>
    <m/>
    <m/>
    <m/>
    <m/>
    <m/>
    <m/>
    <m/>
    <m/>
    <m/>
    <m/>
    <m/>
    <m/>
    <m/>
    <m/>
    <m/>
    <m/>
    <m/>
    <m/>
    <m/>
    <m/>
    <m/>
    <m/>
    <m/>
    <m/>
    <m/>
    <m/>
    <m/>
    <m/>
    <m/>
    <m/>
    <m/>
    <m/>
    <m/>
    <m/>
    <n v="2"/>
    <m/>
    <m/>
    <m/>
    <n v="2"/>
    <m/>
    <n v="1"/>
    <n v="1"/>
    <m/>
    <m/>
    <n v="1"/>
    <m/>
    <n v="8"/>
    <m/>
    <m/>
    <m/>
    <m/>
    <m/>
    <m/>
    <m/>
    <m/>
    <m/>
    <m/>
    <m/>
    <m/>
    <m/>
    <m/>
    <m/>
    <m/>
    <m/>
    <m/>
    <m/>
    <m/>
    <m/>
    <m/>
    <m/>
    <m/>
    <m/>
    <m/>
    <m/>
    <m/>
    <m/>
    <m/>
    <m/>
    <m/>
    <m/>
    <m/>
    <n v="762"/>
  </r>
  <r>
    <n v="116"/>
    <n v="285068"/>
    <s v="15f8bfd5bea04d27ba0ae8bef808abea"/>
    <s v="Accept"/>
    <s v="yes"/>
    <m/>
    <m/>
    <s v="محمد حوران العلي"/>
    <x v="0"/>
    <x v="11"/>
    <n v="71"/>
    <s v="احمد ارمنازي"/>
    <s v="I.R"/>
    <m/>
    <m/>
    <m/>
    <m/>
    <m/>
    <m/>
    <n v="7"/>
    <m/>
    <m/>
    <m/>
    <m/>
    <m/>
    <m/>
    <m/>
    <m/>
    <m/>
    <m/>
    <m/>
    <n v="288"/>
    <m/>
    <m/>
    <m/>
    <m/>
    <m/>
    <m/>
    <m/>
    <m/>
    <m/>
    <m/>
    <m/>
    <m/>
    <m/>
    <m/>
    <m/>
    <m/>
    <m/>
    <m/>
    <m/>
    <m/>
    <m/>
    <m/>
    <m/>
    <m/>
    <m/>
    <m/>
    <m/>
    <m/>
    <m/>
    <m/>
    <m/>
    <m/>
    <n v="1"/>
    <m/>
    <m/>
    <m/>
    <m/>
    <m/>
    <m/>
    <m/>
    <m/>
    <m/>
    <m/>
    <m/>
    <m/>
    <m/>
    <m/>
    <m/>
    <m/>
    <m/>
    <m/>
    <m/>
    <m/>
    <m/>
    <m/>
    <m/>
    <m/>
    <m/>
    <m/>
    <m/>
    <m/>
    <m/>
    <n v="2"/>
    <n v="2"/>
    <m/>
    <m/>
    <n v="1"/>
    <m/>
    <m/>
    <m/>
    <m/>
    <m/>
    <m/>
    <m/>
    <n v="15"/>
    <m/>
    <m/>
    <m/>
    <m/>
    <m/>
    <m/>
    <m/>
    <n v="1"/>
    <m/>
    <m/>
    <m/>
    <m/>
    <m/>
    <m/>
    <m/>
    <m/>
    <m/>
    <m/>
    <m/>
    <m/>
    <m/>
    <m/>
    <m/>
    <m/>
    <m/>
    <m/>
    <m/>
    <m/>
    <m/>
    <m/>
    <m/>
    <m/>
    <m/>
    <m/>
    <n v="1267.25"/>
  </r>
  <r>
    <n v="117"/>
    <n v="284813"/>
    <s v="57bc57668d4a4c99ad797851b95bca9c"/>
    <s v="Accept"/>
    <s v="yes"/>
    <m/>
    <m/>
    <s v="عدنان حسين الحسين"/>
    <x v="0"/>
    <x v="11"/>
    <n v="71"/>
    <s v="عمر ...... سراب"/>
    <s v="I.R"/>
    <m/>
    <m/>
    <m/>
    <m/>
    <m/>
    <m/>
    <m/>
    <m/>
    <n v="1.2"/>
    <m/>
    <m/>
    <m/>
    <m/>
    <m/>
    <m/>
    <m/>
    <m/>
    <m/>
    <m/>
    <m/>
    <m/>
    <m/>
    <m/>
    <m/>
    <m/>
    <m/>
    <m/>
    <m/>
    <m/>
    <m/>
    <m/>
    <m/>
    <m/>
    <m/>
    <m/>
    <m/>
    <m/>
    <m/>
    <m/>
    <m/>
    <m/>
    <m/>
    <m/>
    <m/>
    <m/>
    <m/>
    <m/>
    <m/>
    <m/>
    <m/>
    <m/>
    <m/>
    <m/>
    <m/>
    <m/>
    <m/>
    <m/>
    <m/>
    <m/>
    <m/>
    <m/>
    <m/>
    <m/>
    <m/>
    <m/>
    <m/>
    <m/>
    <m/>
    <m/>
    <m/>
    <m/>
    <m/>
    <m/>
    <m/>
    <m/>
    <m/>
    <m/>
    <m/>
    <m/>
    <m/>
    <m/>
    <n v="5"/>
    <n v="4"/>
    <m/>
    <m/>
    <n v="1"/>
    <n v="1"/>
    <n v="1"/>
    <n v="1"/>
    <m/>
    <m/>
    <m/>
    <m/>
    <m/>
    <m/>
    <m/>
    <m/>
    <m/>
    <m/>
    <m/>
    <m/>
    <m/>
    <m/>
    <m/>
    <m/>
    <m/>
    <m/>
    <m/>
    <m/>
    <m/>
    <m/>
    <m/>
    <m/>
    <m/>
    <m/>
    <m/>
    <m/>
    <m/>
    <m/>
    <m/>
    <m/>
    <m/>
    <m/>
    <m/>
    <m/>
    <m/>
    <m/>
    <m/>
    <n v="575.20000000000005"/>
  </r>
  <r>
    <n v="118"/>
    <n v="285373"/>
    <s v="39cdd8ba510b488f95fa44980d898025"/>
    <s v="Accept"/>
    <s v="yes"/>
    <m/>
    <m/>
    <s v="يوسف محمد الجمعه"/>
    <x v="0"/>
    <x v="11"/>
    <n v="71"/>
    <s v="حسام عبد لله .طه السعيد"/>
    <s v="I.R"/>
    <m/>
    <m/>
    <m/>
    <m/>
    <m/>
    <m/>
    <m/>
    <m/>
    <m/>
    <m/>
    <m/>
    <m/>
    <m/>
    <m/>
    <m/>
    <m/>
    <m/>
    <m/>
    <n v="139"/>
    <m/>
    <m/>
    <m/>
    <m/>
    <m/>
    <m/>
    <m/>
    <m/>
    <m/>
    <m/>
    <m/>
    <m/>
    <m/>
    <m/>
    <m/>
    <m/>
    <m/>
    <m/>
    <m/>
    <m/>
    <m/>
    <m/>
    <m/>
    <m/>
    <m/>
    <m/>
    <m/>
    <m/>
    <m/>
    <m/>
    <m/>
    <m/>
    <m/>
    <m/>
    <m/>
    <m/>
    <m/>
    <m/>
    <m/>
    <m/>
    <m/>
    <m/>
    <m/>
    <m/>
    <m/>
    <m/>
    <m/>
    <m/>
    <m/>
    <m/>
    <m/>
    <m/>
    <m/>
    <m/>
    <m/>
    <m/>
    <m/>
    <n v="0.2"/>
    <m/>
    <m/>
    <m/>
    <m/>
    <n v="2"/>
    <n v="4"/>
    <n v="1"/>
    <n v="1"/>
    <m/>
    <n v="2"/>
    <m/>
    <n v="0.5"/>
    <m/>
    <m/>
    <m/>
    <m/>
    <m/>
    <m/>
    <m/>
    <m/>
    <m/>
    <m/>
    <m/>
    <m/>
    <m/>
    <m/>
    <m/>
    <m/>
    <m/>
    <m/>
    <m/>
    <m/>
    <m/>
    <m/>
    <m/>
    <m/>
    <m/>
    <m/>
    <m/>
    <m/>
    <m/>
    <m/>
    <m/>
    <m/>
    <m/>
    <m/>
    <m/>
    <m/>
    <m/>
    <m/>
    <m/>
    <n v="679.9"/>
  </r>
  <r>
    <n v="119"/>
    <n v="282496"/>
    <s v="f372390fd9e5453daaecadd404b7369c"/>
    <s v="Accept"/>
    <s v="yes"/>
    <m/>
    <m/>
    <s v="نصر الدين ملاش الجاسم"/>
    <x v="0"/>
    <x v="11"/>
    <n v="71"/>
    <s v="حسام عبدلله .طه السعيد"/>
    <s v="I.R"/>
    <m/>
    <m/>
    <m/>
    <m/>
    <m/>
    <m/>
    <m/>
    <m/>
    <m/>
    <m/>
    <m/>
    <m/>
    <m/>
    <m/>
    <m/>
    <m/>
    <m/>
    <m/>
    <n v="108"/>
    <m/>
    <m/>
    <m/>
    <m/>
    <m/>
    <m/>
    <m/>
    <m/>
    <m/>
    <m/>
    <m/>
    <m/>
    <m/>
    <m/>
    <m/>
    <m/>
    <m/>
    <m/>
    <m/>
    <m/>
    <m/>
    <m/>
    <m/>
    <m/>
    <m/>
    <m/>
    <m/>
    <m/>
    <m/>
    <m/>
    <m/>
    <m/>
    <m/>
    <m/>
    <m/>
    <m/>
    <m/>
    <m/>
    <m/>
    <m/>
    <m/>
    <m/>
    <m/>
    <m/>
    <m/>
    <m/>
    <m/>
    <m/>
    <m/>
    <m/>
    <m/>
    <m/>
    <m/>
    <m/>
    <m/>
    <m/>
    <m/>
    <m/>
    <m/>
    <m/>
    <m/>
    <m/>
    <n v="2"/>
    <n v="4"/>
    <n v="1"/>
    <n v="1"/>
    <m/>
    <n v="2"/>
    <m/>
    <n v="0.5"/>
    <m/>
    <m/>
    <m/>
    <m/>
    <m/>
    <m/>
    <m/>
    <m/>
    <m/>
    <m/>
    <m/>
    <m/>
    <m/>
    <m/>
    <m/>
    <m/>
    <m/>
    <m/>
    <m/>
    <m/>
    <m/>
    <m/>
    <m/>
    <m/>
    <m/>
    <m/>
    <m/>
    <m/>
    <m/>
    <m/>
    <m/>
    <m/>
    <m/>
    <m/>
    <m/>
    <m/>
    <m/>
    <m/>
    <m/>
    <n v="600.59999999999991"/>
  </r>
  <r>
    <n v="120"/>
    <n v="25331"/>
    <s v="f06490d61e87475daaef350ea6d037d2"/>
    <s v="Accept"/>
    <s v="yes"/>
    <m/>
    <m/>
    <s v="محمد مصطفى بسوته"/>
    <x v="1"/>
    <x v="11"/>
    <n v="71"/>
    <s v="عارف قرمو"/>
    <s v="I.R"/>
    <m/>
    <m/>
    <m/>
    <m/>
    <m/>
    <m/>
    <n v="5"/>
    <m/>
    <m/>
    <m/>
    <m/>
    <m/>
    <m/>
    <m/>
    <m/>
    <m/>
    <m/>
    <m/>
    <n v="120"/>
    <m/>
    <m/>
    <m/>
    <m/>
    <m/>
    <m/>
    <m/>
    <m/>
    <m/>
    <m/>
    <m/>
    <m/>
    <m/>
    <m/>
    <m/>
    <m/>
    <m/>
    <m/>
    <m/>
    <m/>
    <m/>
    <m/>
    <m/>
    <m/>
    <m/>
    <m/>
    <m/>
    <m/>
    <m/>
    <m/>
    <m/>
    <m/>
    <m/>
    <m/>
    <m/>
    <m/>
    <m/>
    <m/>
    <m/>
    <m/>
    <m/>
    <m/>
    <m/>
    <m/>
    <m/>
    <m/>
    <m/>
    <m/>
    <m/>
    <m/>
    <m/>
    <m/>
    <m/>
    <m/>
    <m/>
    <m/>
    <m/>
    <m/>
    <m/>
    <m/>
    <m/>
    <m/>
    <n v="3"/>
    <n v="5"/>
    <n v="1"/>
    <m/>
    <n v="3"/>
    <m/>
    <n v="1"/>
    <n v="1"/>
    <m/>
    <m/>
    <m/>
    <m/>
    <m/>
    <m/>
    <m/>
    <m/>
    <m/>
    <m/>
    <m/>
    <m/>
    <m/>
    <m/>
    <m/>
    <m/>
    <m/>
    <m/>
    <m/>
    <m/>
    <m/>
    <m/>
    <m/>
    <m/>
    <m/>
    <m/>
    <m/>
    <m/>
    <m/>
    <m/>
    <m/>
    <m/>
    <m/>
    <m/>
    <m/>
    <m/>
    <m/>
    <m/>
    <m/>
    <n v="870"/>
  </r>
  <r>
    <n v="121"/>
    <n v="302343"/>
    <s v="ea08d7dc1213457f8201fd9daedcbbeb"/>
    <s v="Accept"/>
    <s v="yes"/>
    <m/>
    <m/>
    <s v="جهاد عبد الهادي عجاج"/>
    <x v="0"/>
    <x v="11"/>
    <n v="71"/>
    <s v="احمدارمنازي"/>
    <s v="I.R"/>
    <m/>
    <m/>
    <m/>
    <m/>
    <m/>
    <m/>
    <m/>
    <m/>
    <m/>
    <m/>
    <m/>
    <m/>
    <m/>
    <m/>
    <m/>
    <m/>
    <m/>
    <m/>
    <n v="156"/>
    <m/>
    <m/>
    <m/>
    <m/>
    <m/>
    <m/>
    <m/>
    <m/>
    <m/>
    <m/>
    <m/>
    <m/>
    <m/>
    <m/>
    <m/>
    <m/>
    <m/>
    <m/>
    <m/>
    <m/>
    <m/>
    <m/>
    <m/>
    <m/>
    <m/>
    <m/>
    <m/>
    <m/>
    <m/>
    <m/>
    <m/>
    <m/>
    <m/>
    <m/>
    <m/>
    <m/>
    <m/>
    <m/>
    <m/>
    <m/>
    <m/>
    <m/>
    <m/>
    <m/>
    <m/>
    <m/>
    <m/>
    <m/>
    <m/>
    <m/>
    <m/>
    <m/>
    <m/>
    <m/>
    <m/>
    <m/>
    <m/>
    <m/>
    <m/>
    <m/>
    <m/>
    <m/>
    <n v="1"/>
    <n v="1"/>
    <m/>
    <m/>
    <n v="3"/>
    <m/>
    <n v="1"/>
    <n v="1"/>
    <m/>
    <m/>
    <n v="1"/>
    <m/>
    <n v="15"/>
    <m/>
    <m/>
    <m/>
    <m/>
    <m/>
    <m/>
    <m/>
    <n v="1"/>
    <m/>
    <m/>
    <m/>
    <m/>
    <m/>
    <m/>
    <m/>
    <m/>
    <m/>
    <m/>
    <m/>
    <m/>
    <m/>
    <m/>
    <m/>
    <m/>
    <m/>
    <m/>
    <m/>
    <m/>
    <m/>
    <m/>
    <m/>
    <m/>
    <m/>
    <m/>
    <n v="663.34999999999991"/>
  </r>
  <r>
    <n v="122"/>
    <n v="552"/>
    <s v="2dff6b2c378b40b1a8309674e1d77733"/>
    <s v="Accept"/>
    <s v="yes"/>
    <m/>
    <m/>
    <s v="فطوم عبدو حسين"/>
    <x v="1"/>
    <x v="11"/>
    <n v="71"/>
    <s v="عبد الرزاق ريمي .سراب نا صيف"/>
    <s v="I.R"/>
    <m/>
    <m/>
    <m/>
    <m/>
    <m/>
    <m/>
    <m/>
    <m/>
    <m/>
    <m/>
    <m/>
    <m/>
    <m/>
    <n v="25"/>
    <m/>
    <m/>
    <m/>
    <m/>
    <m/>
    <m/>
    <m/>
    <m/>
    <m/>
    <m/>
    <m/>
    <m/>
    <m/>
    <m/>
    <n v="11"/>
    <m/>
    <m/>
    <m/>
    <m/>
    <m/>
    <m/>
    <m/>
    <m/>
    <m/>
    <m/>
    <m/>
    <m/>
    <m/>
    <m/>
    <m/>
    <m/>
    <m/>
    <m/>
    <m/>
    <m/>
    <m/>
    <m/>
    <m/>
    <m/>
    <m/>
    <m/>
    <m/>
    <m/>
    <m/>
    <m/>
    <m/>
    <m/>
    <m/>
    <m/>
    <m/>
    <m/>
    <m/>
    <m/>
    <m/>
    <m/>
    <m/>
    <m/>
    <m/>
    <m/>
    <m/>
    <m/>
    <m/>
    <n v="0.4"/>
    <n v="0.6"/>
    <m/>
    <n v="1"/>
    <m/>
    <n v="3"/>
    <m/>
    <n v="1"/>
    <m/>
    <n v="4"/>
    <m/>
    <n v="1"/>
    <n v="0.75"/>
    <n v="1"/>
    <m/>
    <n v="1"/>
    <m/>
    <m/>
    <n v="10"/>
    <m/>
    <m/>
    <n v="20"/>
    <m/>
    <m/>
    <m/>
    <n v="1"/>
    <m/>
    <m/>
    <m/>
    <m/>
    <m/>
    <m/>
    <m/>
    <m/>
    <m/>
    <m/>
    <m/>
    <m/>
    <m/>
    <m/>
    <m/>
    <m/>
    <m/>
    <m/>
    <m/>
    <m/>
    <m/>
    <m/>
    <m/>
    <m/>
    <m/>
    <m/>
    <n v="559.4"/>
  </r>
  <r>
    <n v="123"/>
    <n v="22431"/>
    <s v="e7cf7a2f08b14071adf5733146fc9b23"/>
    <s v="Accept"/>
    <s v="yes"/>
    <m/>
    <m/>
    <s v="محمد حسين بسوته"/>
    <x v="1"/>
    <x v="11"/>
    <n v="71"/>
    <s v="عارف قرمو"/>
    <s v="I.R"/>
    <m/>
    <m/>
    <m/>
    <m/>
    <m/>
    <m/>
    <m/>
    <m/>
    <m/>
    <m/>
    <m/>
    <m/>
    <m/>
    <m/>
    <m/>
    <m/>
    <m/>
    <m/>
    <n v="50"/>
    <m/>
    <m/>
    <m/>
    <m/>
    <m/>
    <m/>
    <m/>
    <m/>
    <m/>
    <m/>
    <m/>
    <m/>
    <m/>
    <m/>
    <m/>
    <m/>
    <m/>
    <m/>
    <m/>
    <m/>
    <m/>
    <m/>
    <m/>
    <m/>
    <m/>
    <m/>
    <m/>
    <m/>
    <m/>
    <m/>
    <m/>
    <m/>
    <n v="1"/>
    <m/>
    <m/>
    <m/>
    <m/>
    <m/>
    <m/>
    <m/>
    <m/>
    <m/>
    <m/>
    <m/>
    <m/>
    <m/>
    <m/>
    <m/>
    <m/>
    <m/>
    <m/>
    <m/>
    <m/>
    <m/>
    <m/>
    <m/>
    <m/>
    <m/>
    <m/>
    <m/>
    <m/>
    <m/>
    <n v="4"/>
    <n v="3"/>
    <m/>
    <m/>
    <m/>
    <m/>
    <m/>
    <m/>
    <m/>
    <m/>
    <m/>
    <m/>
    <m/>
    <m/>
    <m/>
    <m/>
    <m/>
    <m/>
    <m/>
    <m/>
    <n v="1"/>
    <m/>
    <m/>
    <m/>
    <m/>
    <m/>
    <m/>
    <m/>
    <m/>
    <m/>
    <m/>
    <m/>
    <m/>
    <m/>
    <m/>
    <m/>
    <m/>
    <m/>
    <n v="1"/>
    <m/>
    <m/>
    <m/>
    <n v="1"/>
    <m/>
    <m/>
    <m/>
    <m/>
    <n v="820.4"/>
  </r>
  <r>
    <n v="124"/>
    <n v="6096"/>
    <s v="ea6155f4658649c1a7445d176cb5df56"/>
    <s v="Accept"/>
    <s v="yes"/>
    <m/>
    <m/>
    <s v="انس جمعه عماش"/>
    <x v="1"/>
    <x v="11"/>
    <n v="71"/>
    <s v="عارف قرمو"/>
    <s v="I.R"/>
    <m/>
    <m/>
    <m/>
    <m/>
    <m/>
    <m/>
    <m/>
    <m/>
    <m/>
    <m/>
    <m/>
    <m/>
    <m/>
    <m/>
    <m/>
    <m/>
    <m/>
    <m/>
    <n v="290"/>
    <m/>
    <m/>
    <m/>
    <m/>
    <m/>
    <m/>
    <m/>
    <m/>
    <m/>
    <m/>
    <m/>
    <m/>
    <m/>
    <m/>
    <m/>
    <m/>
    <m/>
    <m/>
    <m/>
    <m/>
    <m/>
    <m/>
    <m/>
    <m/>
    <m/>
    <m/>
    <m/>
    <m/>
    <m/>
    <m/>
    <m/>
    <m/>
    <m/>
    <m/>
    <m/>
    <m/>
    <m/>
    <m/>
    <m/>
    <m/>
    <m/>
    <m/>
    <m/>
    <m/>
    <m/>
    <m/>
    <m/>
    <m/>
    <m/>
    <m/>
    <m/>
    <m/>
    <m/>
    <m/>
    <m/>
    <m/>
    <m/>
    <m/>
    <m/>
    <m/>
    <m/>
    <m/>
    <n v="5"/>
    <n v="4"/>
    <m/>
    <m/>
    <n v="1"/>
    <m/>
    <n v="1"/>
    <n v="1"/>
    <m/>
    <m/>
    <m/>
    <m/>
    <m/>
    <m/>
    <m/>
    <m/>
    <m/>
    <m/>
    <m/>
    <m/>
    <n v="1"/>
    <m/>
    <m/>
    <m/>
    <m/>
    <m/>
    <m/>
    <m/>
    <m/>
    <m/>
    <m/>
    <m/>
    <m/>
    <m/>
    <m/>
    <m/>
    <m/>
    <m/>
    <m/>
    <m/>
    <m/>
    <m/>
    <m/>
    <m/>
    <m/>
    <m/>
    <m/>
    <n v="1219.2"/>
  </r>
  <r>
    <n v="125"/>
    <n v="2425"/>
    <s v="dbc34f7fcdff4351b2fbd3b61f9b4cfd"/>
    <s v="Accept"/>
    <s v="yes"/>
    <m/>
    <m/>
    <s v="احمد عبدو عماش"/>
    <x v="1"/>
    <x v="11"/>
    <n v="71"/>
    <s v="عبد الرزاق ريمي.سراب ناصيف"/>
    <s v="I.R"/>
    <m/>
    <n v="8"/>
    <m/>
    <m/>
    <m/>
    <m/>
    <m/>
    <m/>
    <m/>
    <n v="0.2"/>
    <m/>
    <m/>
    <m/>
    <m/>
    <m/>
    <m/>
    <m/>
    <m/>
    <n v="60"/>
    <m/>
    <n v="20"/>
    <m/>
    <m/>
    <m/>
    <m/>
    <n v="80"/>
    <m/>
    <m/>
    <n v="2"/>
    <m/>
    <m/>
    <m/>
    <m/>
    <m/>
    <m/>
    <m/>
    <m/>
    <m/>
    <m/>
    <m/>
    <m/>
    <m/>
    <m/>
    <m/>
    <m/>
    <m/>
    <m/>
    <m/>
    <m/>
    <m/>
    <m/>
    <m/>
    <m/>
    <m/>
    <m/>
    <m/>
    <n v="4"/>
    <m/>
    <m/>
    <m/>
    <m/>
    <m/>
    <m/>
    <m/>
    <m/>
    <m/>
    <m/>
    <m/>
    <m/>
    <m/>
    <m/>
    <m/>
    <m/>
    <m/>
    <m/>
    <m/>
    <n v="0.4"/>
    <m/>
    <m/>
    <m/>
    <m/>
    <n v="1"/>
    <n v="1"/>
    <n v="1"/>
    <m/>
    <n v="4"/>
    <m/>
    <n v="1"/>
    <n v="1"/>
    <m/>
    <m/>
    <m/>
    <m/>
    <n v="14"/>
    <m/>
    <m/>
    <m/>
    <n v="5"/>
    <m/>
    <m/>
    <n v="1"/>
    <m/>
    <m/>
    <m/>
    <m/>
    <m/>
    <m/>
    <m/>
    <m/>
    <m/>
    <m/>
    <m/>
    <m/>
    <m/>
    <m/>
    <m/>
    <m/>
    <m/>
    <m/>
    <m/>
    <m/>
    <m/>
    <m/>
    <m/>
    <m/>
    <m/>
    <m/>
    <m/>
    <n v="958.05"/>
  </r>
  <r>
    <n v="126"/>
    <n v="2321"/>
    <s v="3a7560f46bcc48cea601d85ff0c269c1"/>
    <s v="Accept"/>
    <s v="yes"/>
    <m/>
    <m/>
    <s v="محمد محمود مصطفى"/>
    <x v="1"/>
    <x v="11"/>
    <n v="71"/>
    <s v="عمر ..... سراب"/>
    <s v="I.R"/>
    <m/>
    <m/>
    <m/>
    <m/>
    <m/>
    <m/>
    <m/>
    <m/>
    <n v="0.6"/>
    <m/>
    <m/>
    <m/>
    <n v="100"/>
    <m/>
    <m/>
    <m/>
    <m/>
    <m/>
    <n v="95"/>
    <m/>
    <m/>
    <m/>
    <m/>
    <m/>
    <m/>
    <m/>
    <m/>
    <m/>
    <m/>
    <m/>
    <m/>
    <m/>
    <m/>
    <m/>
    <m/>
    <m/>
    <m/>
    <m/>
    <m/>
    <m/>
    <m/>
    <m/>
    <m/>
    <m/>
    <m/>
    <m/>
    <m/>
    <m/>
    <m/>
    <m/>
    <m/>
    <m/>
    <m/>
    <m/>
    <m/>
    <m/>
    <m/>
    <m/>
    <m/>
    <m/>
    <m/>
    <m/>
    <m/>
    <m/>
    <m/>
    <m/>
    <m/>
    <m/>
    <m/>
    <m/>
    <m/>
    <m/>
    <m/>
    <m/>
    <m/>
    <m/>
    <m/>
    <m/>
    <m/>
    <m/>
    <m/>
    <n v="3"/>
    <n v="3"/>
    <n v="1"/>
    <m/>
    <n v="4"/>
    <n v="1"/>
    <n v="1"/>
    <n v="1"/>
    <m/>
    <n v="1"/>
    <n v="1"/>
    <n v="4"/>
    <m/>
    <n v="10"/>
    <m/>
    <n v="4"/>
    <n v="25"/>
    <m/>
    <m/>
    <m/>
    <m/>
    <m/>
    <m/>
    <m/>
    <m/>
    <m/>
    <m/>
    <m/>
    <m/>
    <m/>
    <m/>
    <m/>
    <m/>
    <m/>
    <m/>
    <m/>
    <m/>
    <m/>
    <m/>
    <m/>
    <m/>
    <m/>
    <m/>
    <m/>
    <m/>
    <m/>
    <m/>
    <n v="830.55"/>
  </r>
  <r>
    <n v="127"/>
    <n v="170951"/>
    <s v="aaeef74afd0c4834bec3bacd83ad89ea"/>
    <s v="Accept"/>
    <s v="yes"/>
    <m/>
    <m/>
    <s v="حسام رفعت البكري"/>
    <x v="0"/>
    <x v="11"/>
    <n v="71"/>
    <s v="احمد ارمنازي"/>
    <s v="I.R"/>
    <m/>
    <m/>
    <m/>
    <m/>
    <m/>
    <m/>
    <m/>
    <m/>
    <m/>
    <m/>
    <m/>
    <m/>
    <m/>
    <m/>
    <m/>
    <m/>
    <m/>
    <m/>
    <n v="158"/>
    <m/>
    <m/>
    <m/>
    <m/>
    <m/>
    <m/>
    <m/>
    <m/>
    <m/>
    <m/>
    <m/>
    <m/>
    <m/>
    <m/>
    <m/>
    <m/>
    <m/>
    <m/>
    <m/>
    <m/>
    <m/>
    <m/>
    <m/>
    <m/>
    <m/>
    <m/>
    <m/>
    <m/>
    <m/>
    <m/>
    <m/>
    <m/>
    <m/>
    <m/>
    <m/>
    <m/>
    <m/>
    <m/>
    <m/>
    <m/>
    <m/>
    <m/>
    <m/>
    <m/>
    <m/>
    <m/>
    <m/>
    <m/>
    <m/>
    <m/>
    <m/>
    <m/>
    <m/>
    <m/>
    <m/>
    <m/>
    <m/>
    <m/>
    <m/>
    <m/>
    <m/>
    <m/>
    <n v="3"/>
    <n v="4"/>
    <m/>
    <m/>
    <n v="2"/>
    <m/>
    <n v="1"/>
    <n v="1"/>
    <m/>
    <m/>
    <n v="1"/>
    <m/>
    <n v="19"/>
    <m/>
    <m/>
    <m/>
    <m/>
    <m/>
    <m/>
    <m/>
    <m/>
    <m/>
    <m/>
    <m/>
    <m/>
    <m/>
    <m/>
    <m/>
    <m/>
    <m/>
    <m/>
    <m/>
    <m/>
    <m/>
    <m/>
    <m/>
    <m/>
    <m/>
    <m/>
    <m/>
    <m/>
    <m/>
    <m/>
    <m/>
    <m/>
    <m/>
    <m/>
    <n v="756.34999999999991"/>
  </r>
  <r>
    <n v="128"/>
    <n v="218152"/>
    <s v="fda534b0dc1f48239cec04f2a83b05c1"/>
    <s v="Accept"/>
    <s v="yes"/>
    <m/>
    <m/>
    <s v="خديجه ايوب الاطرش"/>
    <x v="0"/>
    <x v="11"/>
    <n v="71"/>
    <s v="احمد ارمنازي"/>
    <s v="I.R"/>
    <m/>
    <m/>
    <m/>
    <m/>
    <m/>
    <m/>
    <m/>
    <m/>
    <m/>
    <m/>
    <m/>
    <m/>
    <m/>
    <m/>
    <m/>
    <m/>
    <m/>
    <m/>
    <n v="60"/>
    <m/>
    <m/>
    <m/>
    <m/>
    <m/>
    <m/>
    <m/>
    <m/>
    <m/>
    <m/>
    <m/>
    <m/>
    <m/>
    <m/>
    <m/>
    <m/>
    <m/>
    <m/>
    <m/>
    <m/>
    <m/>
    <m/>
    <m/>
    <m/>
    <m/>
    <m/>
    <m/>
    <m/>
    <m/>
    <m/>
    <m/>
    <m/>
    <m/>
    <m/>
    <m/>
    <m/>
    <m/>
    <m/>
    <m/>
    <m/>
    <m/>
    <m/>
    <m/>
    <m/>
    <m/>
    <m/>
    <m/>
    <m/>
    <m/>
    <m/>
    <m/>
    <m/>
    <m/>
    <m/>
    <m/>
    <m/>
    <m/>
    <m/>
    <m/>
    <m/>
    <m/>
    <m/>
    <n v="1"/>
    <m/>
    <m/>
    <m/>
    <n v="2"/>
    <m/>
    <n v="1"/>
    <n v="1"/>
    <m/>
    <m/>
    <m/>
    <m/>
    <n v="15"/>
    <m/>
    <m/>
    <m/>
    <m/>
    <m/>
    <m/>
    <m/>
    <n v="1"/>
    <m/>
    <m/>
    <m/>
    <m/>
    <m/>
    <m/>
    <m/>
    <m/>
    <m/>
    <m/>
    <m/>
    <m/>
    <m/>
    <m/>
    <m/>
    <m/>
    <m/>
    <n v="1"/>
    <m/>
    <m/>
    <m/>
    <n v="1"/>
    <m/>
    <m/>
    <m/>
    <n v="20"/>
    <n v="645.25"/>
  </r>
  <r>
    <n v="129"/>
    <n v="279911"/>
    <s v="d5f847b7ea4e48c0a1453b3358fbe53e"/>
    <s v="Accept"/>
    <s v="yes"/>
    <m/>
    <m/>
    <s v="منصور حبيب الحمدي"/>
    <x v="0"/>
    <x v="11"/>
    <n v="71"/>
    <s v="حسام عبد لله .طه السعيد"/>
    <s v="I.R"/>
    <m/>
    <m/>
    <m/>
    <m/>
    <m/>
    <m/>
    <m/>
    <m/>
    <m/>
    <m/>
    <m/>
    <m/>
    <m/>
    <m/>
    <m/>
    <m/>
    <m/>
    <m/>
    <n v="74"/>
    <m/>
    <m/>
    <m/>
    <m/>
    <m/>
    <m/>
    <m/>
    <m/>
    <m/>
    <m/>
    <m/>
    <m/>
    <m/>
    <m/>
    <m/>
    <m/>
    <m/>
    <m/>
    <m/>
    <m/>
    <m/>
    <m/>
    <m/>
    <m/>
    <m/>
    <m/>
    <m/>
    <m/>
    <m/>
    <m/>
    <m/>
    <m/>
    <m/>
    <m/>
    <m/>
    <m/>
    <m/>
    <m/>
    <m/>
    <m/>
    <m/>
    <m/>
    <m/>
    <m/>
    <m/>
    <m/>
    <m/>
    <m/>
    <m/>
    <m/>
    <m/>
    <m/>
    <m/>
    <m/>
    <m/>
    <m/>
    <m/>
    <n v="0.24"/>
    <m/>
    <m/>
    <m/>
    <m/>
    <n v="2"/>
    <n v="6"/>
    <n v="1"/>
    <n v="1"/>
    <m/>
    <n v="2"/>
    <m/>
    <n v="0.5"/>
    <m/>
    <m/>
    <m/>
    <m/>
    <m/>
    <m/>
    <m/>
    <m/>
    <m/>
    <m/>
    <m/>
    <m/>
    <n v="1"/>
    <m/>
    <m/>
    <m/>
    <m/>
    <m/>
    <m/>
    <m/>
    <m/>
    <m/>
    <m/>
    <m/>
    <m/>
    <m/>
    <m/>
    <m/>
    <m/>
    <m/>
    <m/>
    <m/>
    <m/>
    <m/>
    <m/>
    <m/>
    <m/>
    <m/>
    <m/>
    <n v="705.59999999999991"/>
  </r>
  <r>
    <n v="130"/>
    <n v="29432"/>
    <s v="6ead0358eaa747a6a11b4471b5417849"/>
    <s v="Accept"/>
    <s v="yes"/>
    <m/>
    <m/>
    <s v="نصر الدين محمد صالح حاج احمد"/>
    <x v="1"/>
    <x v="11"/>
    <n v="71"/>
    <s v="حسام عبدلله .طه السعيد"/>
    <s v="I.R"/>
    <m/>
    <m/>
    <m/>
    <m/>
    <m/>
    <m/>
    <m/>
    <m/>
    <m/>
    <m/>
    <m/>
    <m/>
    <m/>
    <m/>
    <m/>
    <m/>
    <m/>
    <m/>
    <m/>
    <m/>
    <m/>
    <m/>
    <m/>
    <m/>
    <m/>
    <m/>
    <m/>
    <m/>
    <m/>
    <m/>
    <m/>
    <m/>
    <m/>
    <m/>
    <m/>
    <m/>
    <m/>
    <m/>
    <m/>
    <m/>
    <m/>
    <m/>
    <m/>
    <m/>
    <m/>
    <m/>
    <m/>
    <m/>
    <m/>
    <m/>
    <m/>
    <m/>
    <m/>
    <m/>
    <m/>
    <m/>
    <m/>
    <m/>
    <m/>
    <m/>
    <m/>
    <m/>
    <m/>
    <m/>
    <m/>
    <m/>
    <m/>
    <m/>
    <m/>
    <m/>
    <m/>
    <m/>
    <m/>
    <m/>
    <m/>
    <m/>
    <n v="0.24"/>
    <m/>
    <m/>
    <m/>
    <m/>
    <n v="2"/>
    <n v="4"/>
    <n v="1"/>
    <n v="1"/>
    <m/>
    <n v="1"/>
    <m/>
    <n v="0.5"/>
    <m/>
    <m/>
    <m/>
    <m/>
    <m/>
    <m/>
    <m/>
    <m/>
    <m/>
    <m/>
    <m/>
    <m/>
    <n v="1"/>
    <m/>
    <m/>
    <m/>
    <m/>
    <m/>
    <m/>
    <m/>
    <m/>
    <m/>
    <m/>
    <m/>
    <m/>
    <m/>
    <m/>
    <m/>
    <m/>
    <m/>
    <n v="1"/>
    <m/>
    <n v="1"/>
    <m/>
    <n v="1"/>
    <n v="1"/>
    <m/>
    <m/>
    <n v="15"/>
    <n v="862.8"/>
  </r>
  <r>
    <n v="131"/>
    <n v="148276"/>
    <s v="c72d2a42575f402a8be2f884df99dc0f"/>
    <s v="Accept"/>
    <s v="yes"/>
    <m/>
    <m/>
    <s v="محمد عادل السوسي"/>
    <x v="0"/>
    <x v="11"/>
    <n v="71"/>
    <s v="حسام عبدالله_طه السعيد"/>
    <s v="I.R"/>
    <m/>
    <m/>
    <m/>
    <m/>
    <m/>
    <m/>
    <m/>
    <m/>
    <m/>
    <m/>
    <m/>
    <m/>
    <m/>
    <m/>
    <m/>
    <m/>
    <m/>
    <m/>
    <n v="82"/>
    <m/>
    <m/>
    <m/>
    <m/>
    <m/>
    <m/>
    <m/>
    <m/>
    <m/>
    <m/>
    <m/>
    <m/>
    <m/>
    <m/>
    <m/>
    <m/>
    <m/>
    <m/>
    <m/>
    <m/>
    <m/>
    <m/>
    <m/>
    <m/>
    <m/>
    <m/>
    <m/>
    <m/>
    <m/>
    <m/>
    <m/>
    <m/>
    <m/>
    <m/>
    <m/>
    <m/>
    <m/>
    <m/>
    <m/>
    <m/>
    <m/>
    <m/>
    <m/>
    <m/>
    <m/>
    <m/>
    <m/>
    <m/>
    <m/>
    <m/>
    <m/>
    <m/>
    <m/>
    <m/>
    <m/>
    <m/>
    <m/>
    <n v="0.37"/>
    <m/>
    <m/>
    <m/>
    <m/>
    <n v="4"/>
    <n v="2"/>
    <m/>
    <m/>
    <m/>
    <n v="2"/>
    <n v="1"/>
    <n v="1.2"/>
    <m/>
    <m/>
    <m/>
    <m/>
    <m/>
    <m/>
    <m/>
    <m/>
    <m/>
    <m/>
    <m/>
    <m/>
    <m/>
    <m/>
    <m/>
    <m/>
    <m/>
    <m/>
    <m/>
    <m/>
    <m/>
    <m/>
    <m/>
    <m/>
    <m/>
    <m/>
    <m/>
    <m/>
    <m/>
    <m/>
    <m/>
    <m/>
    <m/>
    <m/>
    <m/>
    <m/>
    <m/>
    <m/>
    <m/>
    <n v="575"/>
  </r>
  <r>
    <n v="132"/>
    <n v="313869"/>
    <s v="57e933a1dd0c40fe9ff62d4a721958fe"/>
    <s v="Accept"/>
    <s v="yes"/>
    <m/>
    <m/>
    <s v="حابس احمد العمر"/>
    <x v="0"/>
    <x v="11"/>
    <n v="71"/>
    <s v="عارف قرمو"/>
    <s v="I.R"/>
    <m/>
    <m/>
    <m/>
    <m/>
    <m/>
    <m/>
    <n v="5.5"/>
    <m/>
    <m/>
    <m/>
    <m/>
    <m/>
    <m/>
    <m/>
    <m/>
    <m/>
    <m/>
    <m/>
    <n v="200"/>
    <m/>
    <m/>
    <m/>
    <m/>
    <m/>
    <m/>
    <m/>
    <m/>
    <m/>
    <m/>
    <m/>
    <m/>
    <m/>
    <m/>
    <m/>
    <m/>
    <m/>
    <m/>
    <m/>
    <m/>
    <m/>
    <m/>
    <m/>
    <m/>
    <m/>
    <m/>
    <m/>
    <m/>
    <m/>
    <m/>
    <m/>
    <m/>
    <n v="1"/>
    <m/>
    <m/>
    <m/>
    <m/>
    <m/>
    <m/>
    <m/>
    <m/>
    <m/>
    <m/>
    <m/>
    <m/>
    <m/>
    <m/>
    <m/>
    <m/>
    <m/>
    <m/>
    <m/>
    <m/>
    <m/>
    <m/>
    <m/>
    <m/>
    <m/>
    <m/>
    <m/>
    <m/>
    <m/>
    <n v="5"/>
    <n v="5"/>
    <m/>
    <m/>
    <n v="3"/>
    <m/>
    <m/>
    <m/>
    <m/>
    <m/>
    <m/>
    <m/>
    <n v="10"/>
    <m/>
    <m/>
    <m/>
    <m/>
    <m/>
    <m/>
    <m/>
    <n v="1"/>
    <m/>
    <m/>
    <m/>
    <m/>
    <m/>
    <m/>
    <m/>
    <m/>
    <m/>
    <m/>
    <m/>
    <m/>
    <m/>
    <m/>
    <m/>
    <m/>
    <m/>
    <m/>
    <m/>
    <m/>
    <m/>
    <m/>
    <m/>
    <m/>
    <m/>
    <m/>
    <n v="1256.5"/>
  </r>
  <r>
    <n v="133"/>
    <n v="259535"/>
    <s v="552ee40fb80d4e9b96d49916277b9813"/>
    <s v="Accept"/>
    <s v="yes"/>
    <m/>
    <m/>
    <s v="مصطفى يوسف الخليفه"/>
    <x v="0"/>
    <x v="11"/>
    <n v="71"/>
    <s v="عارف قرمو"/>
    <s v="I.R"/>
    <m/>
    <m/>
    <m/>
    <m/>
    <m/>
    <m/>
    <n v="5.2"/>
    <m/>
    <m/>
    <m/>
    <m/>
    <m/>
    <m/>
    <m/>
    <m/>
    <m/>
    <m/>
    <m/>
    <n v="250"/>
    <m/>
    <m/>
    <m/>
    <m/>
    <m/>
    <m/>
    <m/>
    <m/>
    <m/>
    <m/>
    <m/>
    <m/>
    <m/>
    <m/>
    <m/>
    <m/>
    <m/>
    <m/>
    <m/>
    <m/>
    <m/>
    <m/>
    <m/>
    <m/>
    <m/>
    <m/>
    <m/>
    <m/>
    <m/>
    <m/>
    <m/>
    <m/>
    <m/>
    <m/>
    <m/>
    <m/>
    <m/>
    <m/>
    <m/>
    <m/>
    <m/>
    <m/>
    <m/>
    <m/>
    <m/>
    <m/>
    <m/>
    <m/>
    <m/>
    <m/>
    <m/>
    <m/>
    <m/>
    <m/>
    <m/>
    <m/>
    <m/>
    <m/>
    <m/>
    <m/>
    <m/>
    <m/>
    <n v="5"/>
    <n v="5"/>
    <n v="1"/>
    <m/>
    <m/>
    <m/>
    <n v="1"/>
    <n v="1"/>
    <m/>
    <m/>
    <m/>
    <m/>
    <m/>
    <m/>
    <m/>
    <m/>
    <m/>
    <m/>
    <m/>
    <m/>
    <m/>
    <m/>
    <m/>
    <m/>
    <m/>
    <m/>
    <m/>
    <m/>
    <m/>
    <m/>
    <m/>
    <m/>
    <m/>
    <m/>
    <m/>
    <m/>
    <m/>
    <m/>
    <m/>
    <m/>
    <m/>
    <m/>
    <m/>
    <m/>
    <m/>
    <m/>
    <m/>
    <n v="1240"/>
  </r>
  <r>
    <n v="134"/>
    <n v="27893"/>
    <s v="271a15b03bdc4750862f87f125e92866"/>
    <s v="Accept"/>
    <s v="yes"/>
    <m/>
    <m/>
    <s v="مصطفى فياض خضر"/>
    <x v="1"/>
    <x v="11"/>
    <n v="71"/>
    <s v="احمد ارمنازي"/>
    <s v="I.R"/>
    <m/>
    <m/>
    <m/>
    <m/>
    <m/>
    <m/>
    <m/>
    <m/>
    <m/>
    <m/>
    <m/>
    <m/>
    <m/>
    <m/>
    <m/>
    <m/>
    <m/>
    <m/>
    <n v="250"/>
    <m/>
    <m/>
    <m/>
    <m/>
    <m/>
    <m/>
    <m/>
    <m/>
    <m/>
    <m/>
    <m/>
    <m/>
    <m/>
    <m/>
    <m/>
    <m/>
    <m/>
    <m/>
    <m/>
    <m/>
    <m/>
    <m/>
    <m/>
    <m/>
    <m/>
    <m/>
    <m/>
    <m/>
    <m/>
    <m/>
    <m/>
    <m/>
    <m/>
    <m/>
    <m/>
    <m/>
    <m/>
    <m/>
    <m/>
    <m/>
    <m/>
    <m/>
    <m/>
    <m/>
    <m/>
    <m/>
    <m/>
    <m/>
    <m/>
    <m/>
    <m/>
    <m/>
    <m/>
    <m/>
    <m/>
    <m/>
    <m/>
    <m/>
    <m/>
    <m/>
    <m/>
    <m/>
    <n v="3"/>
    <n v="3"/>
    <n v="1"/>
    <m/>
    <n v="2"/>
    <m/>
    <m/>
    <m/>
    <m/>
    <m/>
    <m/>
    <m/>
    <m/>
    <m/>
    <m/>
    <m/>
    <m/>
    <m/>
    <m/>
    <m/>
    <n v="1"/>
    <m/>
    <m/>
    <m/>
    <m/>
    <m/>
    <m/>
    <m/>
    <m/>
    <m/>
    <m/>
    <m/>
    <m/>
    <m/>
    <m/>
    <m/>
    <m/>
    <m/>
    <n v="1"/>
    <m/>
    <n v="1"/>
    <m/>
    <n v="1"/>
    <m/>
    <m/>
    <m/>
    <n v="15"/>
    <n v="1191.4000000000001"/>
  </r>
  <r>
    <n v="135"/>
    <n v="284696"/>
    <s v="4b808de0db064198ba96d1c6e4b50936"/>
    <s v="Accept"/>
    <s v="yes"/>
    <m/>
    <m/>
    <s v="مصطفى عبد الرؤوف عجاج"/>
    <x v="0"/>
    <x v="11"/>
    <n v="71"/>
    <s v="احمد ارمنازي"/>
    <s v="I.R"/>
    <m/>
    <m/>
    <m/>
    <m/>
    <m/>
    <m/>
    <m/>
    <m/>
    <m/>
    <m/>
    <m/>
    <m/>
    <m/>
    <m/>
    <m/>
    <m/>
    <m/>
    <m/>
    <n v="240"/>
    <m/>
    <m/>
    <m/>
    <m/>
    <m/>
    <m/>
    <m/>
    <m/>
    <m/>
    <m/>
    <m/>
    <m/>
    <m/>
    <m/>
    <m/>
    <m/>
    <m/>
    <m/>
    <m/>
    <m/>
    <m/>
    <m/>
    <m/>
    <m/>
    <m/>
    <m/>
    <m/>
    <m/>
    <m/>
    <m/>
    <m/>
    <m/>
    <m/>
    <m/>
    <m/>
    <m/>
    <m/>
    <m/>
    <m/>
    <m/>
    <m/>
    <m/>
    <m/>
    <m/>
    <m/>
    <m/>
    <m/>
    <m/>
    <m/>
    <m/>
    <m/>
    <m/>
    <m/>
    <m/>
    <m/>
    <m/>
    <m/>
    <m/>
    <m/>
    <m/>
    <m/>
    <m/>
    <m/>
    <m/>
    <m/>
    <m/>
    <n v="2"/>
    <m/>
    <n v="1"/>
    <m/>
    <m/>
    <m/>
    <n v="1"/>
    <m/>
    <n v="10"/>
    <m/>
    <m/>
    <m/>
    <m/>
    <m/>
    <m/>
    <m/>
    <n v="1"/>
    <m/>
    <m/>
    <m/>
    <m/>
    <m/>
    <m/>
    <m/>
    <m/>
    <m/>
    <m/>
    <m/>
    <m/>
    <m/>
    <m/>
    <m/>
    <m/>
    <m/>
    <m/>
    <m/>
    <m/>
    <m/>
    <m/>
    <m/>
    <m/>
    <m/>
    <m/>
    <n v="731"/>
  </r>
  <r>
    <n v="136"/>
    <n v="209694"/>
    <s v="80fa6e6b492b4bdb879d75ef45dfece0"/>
    <s v="Accept"/>
    <s v="yes"/>
    <m/>
    <m/>
    <s v="مريم مصطفى المصطفى"/>
    <x v="0"/>
    <x v="11"/>
    <n v="71"/>
    <s v="عمر ....  سراب"/>
    <s v="I.R"/>
    <m/>
    <m/>
    <m/>
    <m/>
    <m/>
    <m/>
    <m/>
    <m/>
    <n v="0.3"/>
    <m/>
    <m/>
    <m/>
    <m/>
    <m/>
    <m/>
    <m/>
    <m/>
    <m/>
    <n v="12"/>
    <n v="120"/>
    <m/>
    <m/>
    <m/>
    <m/>
    <m/>
    <m/>
    <m/>
    <m/>
    <m/>
    <m/>
    <m/>
    <m/>
    <m/>
    <m/>
    <m/>
    <m/>
    <m/>
    <m/>
    <m/>
    <m/>
    <m/>
    <m/>
    <m/>
    <m/>
    <m/>
    <m/>
    <m/>
    <m/>
    <m/>
    <m/>
    <m/>
    <m/>
    <m/>
    <m/>
    <m/>
    <m/>
    <m/>
    <m/>
    <m/>
    <m/>
    <m/>
    <m/>
    <m/>
    <m/>
    <m/>
    <m/>
    <m/>
    <m/>
    <m/>
    <m/>
    <m/>
    <m/>
    <m/>
    <m/>
    <m/>
    <m/>
    <m/>
    <m/>
    <m/>
    <m/>
    <m/>
    <n v="3"/>
    <n v="4"/>
    <m/>
    <m/>
    <n v="3"/>
    <m/>
    <n v="1"/>
    <n v="1"/>
    <n v="1"/>
    <m/>
    <n v="1"/>
    <n v="2"/>
    <m/>
    <n v="10"/>
    <m/>
    <n v="2"/>
    <n v="15"/>
    <m/>
    <m/>
    <m/>
    <n v="1"/>
    <m/>
    <m/>
    <m/>
    <m/>
    <m/>
    <m/>
    <m/>
    <m/>
    <m/>
    <m/>
    <m/>
    <m/>
    <m/>
    <m/>
    <m/>
    <m/>
    <m/>
    <m/>
    <m/>
    <m/>
    <m/>
    <m/>
    <m/>
    <m/>
    <m/>
    <m/>
    <n v="784.75"/>
  </r>
  <r>
    <n v="137"/>
    <n v="27426"/>
    <s v="5f6170b314d84862b4a599b6bf9f5eaa"/>
    <s v="Accept"/>
    <s v="yes"/>
    <m/>
    <m/>
    <s v="مصطفى درويش بطش"/>
    <x v="1"/>
    <x v="11"/>
    <n v="71"/>
    <s v="ريم طالب . احمد ارمنازي"/>
    <s v="I.R"/>
    <m/>
    <m/>
    <m/>
    <m/>
    <m/>
    <m/>
    <m/>
    <m/>
    <m/>
    <m/>
    <m/>
    <m/>
    <m/>
    <m/>
    <m/>
    <m/>
    <m/>
    <m/>
    <n v="186"/>
    <m/>
    <m/>
    <m/>
    <m/>
    <m/>
    <m/>
    <m/>
    <m/>
    <m/>
    <m/>
    <m/>
    <m/>
    <m/>
    <m/>
    <m/>
    <m/>
    <m/>
    <m/>
    <m/>
    <m/>
    <m/>
    <m/>
    <m/>
    <m/>
    <m/>
    <m/>
    <m/>
    <m/>
    <m/>
    <m/>
    <m/>
    <m/>
    <m/>
    <m/>
    <m/>
    <m/>
    <m/>
    <m/>
    <m/>
    <m/>
    <m/>
    <m/>
    <m/>
    <m/>
    <m/>
    <m/>
    <m/>
    <m/>
    <m/>
    <m/>
    <m/>
    <m/>
    <m/>
    <m/>
    <m/>
    <m/>
    <m/>
    <m/>
    <m/>
    <m/>
    <m/>
    <m/>
    <n v="3"/>
    <n v="2"/>
    <m/>
    <m/>
    <n v="3"/>
    <m/>
    <n v="1"/>
    <n v="1"/>
    <m/>
    <m/>
    <m/>
    <m/>
    <n v="15"/>
    <m/>
    <m/>
    <m/>
    <m/>
    <m/>
    <m/>
    <m/>
    <m/>
    <m/>
    <m/>
    <m/>
    <m/>
    <m/>
    <m/>
    <m/>
    <m/>
    <m/>
    <m/>
    <m/>
    <m/>
    <m/>
    <m/>
    <m/>
    <m/>
    <m/>
    <m/>
    <m/>
    <m/>
    <m/>
    <m/>
    <m/>
    <m/>
    <m/>
    <m/>
    <n v="747.65"/>
  </r>
  <r>
    <n v="138"/>
    <n v="259923"/>
    <s v="d0a7a58f9b0b4cd8935f26cc41f6ccec"/>
    <s v="Accept"/>
    <s v="yes"/>
    <m/>
    <m/>
    <s v="احمد خلاوي الجالي"/>
    <x v="0"/>
    <x v="11"/>
    <n v="71"/>
    <s v="عمر ......سراب"/>
    <s v="I.R"/>
    <m/>
    <m/>
    <m/>
    <m/>
    <m/>
    <m/>
    <m/>
    <m/>
    <m/>
    <m/>
    <m/>
    <m/>
    <m/>
    <m/>
    <m/>
    <m/>
    <m/>
    <m/>
    <n v="230"/>
    <m/>
    <m/>
    <m/>
    <m/>
    <m/>
    <m/>
    <m/>
    <m/>
    <m/>
    <n v="8"/>
    <m/>
    <m/>
    <m/>
    <m/>
    <m/>
    <m/>
    <m/>
    <m/>
    <m/>
    <m/>
    <m/>
    <m/>
    <m/>
    <m/>
    <m/>
    <m/>
    <m/>
    <m/>
    <m/>
    <m/>
    <m/>
    <m/>
    <m/>
    <m/>
    <m/>
    <m/>
    <m/>
    <m/>
    <m/>
    <m/>
    <m/>
    <m/>
    <n v="200"/>
    <m/>
    <m/>
    <m/>
    <m/>
    <m/>
    <m/>
    <m/>
    <m/>
    <m/>
    <m/>
    <m/>
    <m/>
    <n v="0.28000000000000003"/>
    <m/>
    <m/>
    <m/>
    <m/>
    <m/>
    <m/>
    <n v="5"/>
    <n v="6"/>
    <m/>
    <m/>
    <n v="3"/>
    <n v="1"/>
    <n v="1"/>
    <n v="1"/>
    <m/>
    <m/>
    <m/>
    <n v="2"/>
    <n v="6"/>
    <n v="10"/>
    <m/>
    <n v="2"/>
    <n v="15"/>
    <m/>
    <m/>
    <m/>
    <n v="1"/>
    <m/>
    <m/>
    <m/>
    <m/>
    <m/>
    <m/>
    <m/>
    <m/>
    <m/>
    <m/>
    <m/>
    <m/>
    <m/>
    <m/>
    <m/>
    <m/>
    <m/>
    <m/>
    <m/>
    <m/>
    <m/>
    <m/>
    <m/>
    <m/>
    <m/>
    <m/>
    <n v="1603.75"/>
  </r>
  <r>
    <n v="139"/>
    <n v="174734"/>
    <s v="d61a0416b86b4cd0a972252118bbe326"/>
    <s v="Accept"/>
    <s v="yes"/>
    <m/>
    <m/>
    <s v="هيثم محمد عدوان دبلان"/>
    <x v="0"/>
    <x v="11"/>
    <n v="71"/>
    <s v="احمد ارمنازي"/>
    <s v="I.R"/>
    <m/>
    <m/>
    <m/>
    <m/>
    <m/>
    <m/>
    <m/>
    <m/>
    <m/>
    <m/>
    <m/>
    <m/>
    <m/>
    <m/>
    <m/>
    <m/>
    <m/>
    <m/>
    <n v="200"/>
    <m/>
    <m/>
    <m/>
    <m/>
    <m/>
    <m/>
    <m/>
    <m/>
    <m/>
    <m/>
    <m/>
    <m/>
    <m/>
    <m/>
    <m/>
    <m/>
    <m/>
    <m/>
    <m/>
    <m/>
    <m/>
    <m/>
    <m/>
    <m/>
    <m/>
    <m/>
    <m/>
    <m/>
    <m/>
    <m/>
    <m/>
    <m/>
    <n v="1"/>
    <m/>
    <m/>
    <m/>
    <m/>
    <m/>
    <m/>
    <m/>
    <m/>
    <m/>
    <m/>
    <m/>
    <m/>
    <m/>
    <m/>
    <m/>
    <m/>
    <m/>
    <m/>
    <m/>
    <m/>
    <m/>
    <m/>
    <m/>
    <m/>
    <m/>
    <m/>
    <m/>
    <m/>
    <m/>
    <n v="2"/>
    <n v="1"/>
    <m/>
    <m/>
    <n v="3"/>
    <m/>
    <n v="1"/>
    <n v="1"/>
    <m/>
    <m/>
    <m/>
    <m/>
    <n v="10"/>
    <m/>
    <m/>
    <m/>
    <m/>
    <m/>
    <m/>
    <m/>
    <n v="1"/>
    <m/>
    <m/>
    <m/>
    <m/>
    <m/>
    <m/>
    <m/>
    <m/>
    <m/>
    <m/>
    <m/>
    <m/>
    <m/>
    <m/>
    <m/>
    <m/>
    <m/>
    <m/>
    <m/>
    <m/>
    <m/>
    <m/>
    <m/>
    <m/>
    <m/>
    <m/>
    <n v="924.3"/>
  </r>
  <r>
    <n v="140"/>
    <n v="209669"/>
    <s v="a094b798be3348e2b6c6072d56301e7d"/>
    <s v="Accept"/>
    <s v="yes"/>
    <m/>
    <m/>
    <s v="محمود عبد القادر الصالح"/>
    <x v="0"/>
    <x v="11"/>
    <n v="71"/>
    <s v="حسام العبدلله .طه السعيد"/>
    <s v="I.R"/>
    <m/>
    <m/>
    <m/>
    <m/>
    <m/>
    <m/>
    <m/>
    <m/>
    <m/>
    <m/>
    <m/>
    <m/>
    <m/>
    <m/>
    <m/>
    <m/>
    <m/>
    <m/>
    <n v="187"/>
    <m/>
    <m/>
    <m/>
    <m/>
    <m/>
    <m/>
    <m/>
    <m/>
    <m/>
    <m/>
    <m/>
    <m/>
    <m/>
    <m/>
    <m/>
    <m/>
    <m/>
    <m/>
    <m/>
    <m/>
    <m/>
    <m/>
    <m/>
    <m/>
    <m/>
    <m/>
    <m/>
    <m/>
    <m/>
    <m/>
    <m/>
    <m/>
    <m/>
    <m/>
    <m/>
    <m/>
    <m/>
    <m/>
    <m/>
    <m/>
    <m/>
    <m/>
    <m/>
    <m/>
    <m/>
    <m/>
    <m/>
    <m/>
    <m/>
    <m/>
    <m/>
    <m/>
    <m/>
    <m/>
    <m/>
    <m/>
    <m/>
    <n v="0.12"/>
    <m/>
    <m/>
    <m/>
    <m/>
    <n v="3"/>
    <n v="5"/>
    <m/>
    <n v="1"/>
    <m/>
    <n v="1"/>
    <m/>
    <n v="0.5"/>
    <m/>
    <m/>
    <m/>
    <m/>
    <m/>
    <n v="10"/>
    <m/>
    <m/>
    <m/>
    <m/>
    <m/>
    <m/>
    <n v="1"/>
    <m/>
    <m/>
    <m/>
    <m/>
    <m/>
    <m/>
    <m/>
    <m/>
    <m/>
    <m/>
    <m/>
    <m/>
    <m/>
    <m/>
    <m/>
    <m/>
    <m/>
    <m/>
    <m/>
    <m/>
    <m/>
    <m/>
    <m/>
    <m/>
    <m/>
    <m/>
    <n v="933.9"/>
  </r>
  <r>
    <n v="141"/>
    <n v="152986"/>
    <s v="15e828ca594a405da314631953748466"/>
    <s v="Accept"/>
    <s v="yes"/>
    <m/>
    <m/>
    <s v="احمد محمد المواس الزريف"/>
    <x v="0"/>
    <x v="11"/>
    <n v="71"/>
    <s v="عارف قرمو"/>
    <s v="I.R"/>
    <m/>
    <m/>
    <m/>
    <m/>
    <m/>
    <m/>
    <n v="2.5"/>
    <m/>
    <m/>
    <m/>
    <m/>
    <m/>
    <m/>
    <m/>
    <m/>
    <m/>
    <m/>
    <m/>
    <n v="280"/>
    <m/>
    <m/>
    <m/>
    <m/>
    <m/>
    <m/>
    <m/>
    <m/>
    <m/>
    <m/>
    <m/>
    <m/>
    <m/>
    <m/>
    <m/>
    <m/>
    <m/>
    <m/>
    <m/>
    <m/>
    <m/>
    <m/>
    <m/>
    <m/>
    <m/>
    <m/>
    <m/>
    <m/>
    <m/>
    <m/>
    <m/>
    <m/>
    <m/>
    <m/>
    <m/>
    <m/>
    <m/>
    <m/>
    <m/>
    <m/>
    <m/>
    <m/>
    <m/>
    <m/>
    <m/>
    <m/>
    <m/>
    <m/>
    <m/>
    <m/>
    <m/>
    <m/>
    <m/>
    <m/>
    <m/>
    <m/>
    <m/>
    <m/>
    <m/>
    <m/>
    <m/>
    <m/>
    <n v="4"/>
    <n v="5"/>
    <m/>
    <m/>
    <n v="2"/>
    <m/>
    <n v="1"/>
    <n v="1"/>
    <m/>
    <m/>
    <m/>
    <m/>
    <m/>
    <m/>
    <m/>
    <m/>
    <m/>
    <m/>
    <m/>
    <m/>
    <n v="1"/>
    <m/>
    <m/>
    <m/>
    <m/>
    <m/>
    <m/>
    <m/>
    <m/>
    <m/>
    <m/>
    <m/>
    <m/>
    <m/>
    <m/>
    <m/>
    <m/>
    <m/>
    <m/>
    <m/>
    <m/>
    <m/>
    <m/>
    <m/>
    <m/>
    <m/>
    <m/>
    <n v="1273"/>
  </r>
  <r>
    <n v="142"/>
    <n v="128867"/>
    <s v="a70982021ff5405cade06879534117a6"/>
    <s v="Accept"/>
    <s v="yes"/>
    <m/>
    <m/>
    <s v="زكريا محمود الدغيم"/>
    <x v="0"/>
    <x v="11"/>
    <n v="71"/>
    <s v="عمر ..... سراب"/>
    <s v="I.R"/>
    <m/>
    <m/>
    <m/>
    <m/>
    <m/>
    <m/>
    <m/>
    <m/>
    <n v="1.1000000000000001"/>
    <m/>
    <m/>
    <m/>
    <m/>
    <m/>
    <m/>
    <m/>
    <m/>
    <m/>
    <n v="107"/>
    <m/>
    <m/>
    <m/>
    <m/>
    <m/>
    <m/>
    <m/>
    <m/>
    <m/>
    <m/>
    <m/>
    <m/>
    <m/>
    <m/>
    <m/>
    <m/>
    <m/>
    <m/>
    <m/>
    <m/>
    <m/>
    <m/>
    <m/>
    <m/>
    <m/>
    <m/>
    <m/>
    <m/>
    <m/>
    <m/>
    <m/>
    <m/>
    <n v="1"/>
    <m/>
    <m/>
    <m/>
    <m/>
    <m/>
    <m/>
    <m/>
    <m/>
    <m/>
    <m/>
    <m/>
    <m/>
    <m/>
    <m/>
    <m/>
    <m/>
    <m/>
    <m/>
    <m/>
    <m/>
    <m/>
    <m/>
    <m/>
    <m/>
    <m/>
    <m/>
    <m/>
    <m/>
    <m/>
    <m/>
    <n v="2"/>
    <n v="1"/>
    <m/>
    <n v="2"/>
    <n v="1"/>
    <n v="1"/>
    <n v="1"/>
    <m/>
    <m/>
    <m/>
    <n v="2"/>
    <m/>
    <n v="10"/>
    <m/>
    <n v="2"/>
    <n v="15"/>
    <m/>
    <m/>
    <m/>
    <n v="1"/>
    <m/>
    <m/>
    <m/>
    <m/>
    <m/>
    <m/>
    <m/>
    <m/>
    <m/>
    <m/>
    <m/>
    <m/>
    <m/>
    <m/>
    <m/>
    <m/>
    <m/>
    <m/>
    <m/>
    <m/>
    <m/>
    <m/>
    <m/>
    <m/>
    <m/>
    <m/>
    <n v="835.15000000000009"/>
  </r>
  <r>
    <n v="143"/>
    <n v="2740"/>
    <s v="087f6325797344c6ac875d755b09fa85"/>
    <s v="Accept"/>
    <s v="yes"/>
    <m/>
    <m/>
    <s v="كمال احمد حاج احمد"/>
    <x v="1"/>
    <x v="11"/>
    <n v="71"/>
    <s v="احمد ارمنازي"/>
    <s v="I.R"/>
    <m/>
    <m/>
    <m/>
    <m/>
    <m/>
    <m/>
    <n v="0.2"/>
    <m/>
    <m/>
    <n v="0.2"/>
    <m/>
    <m/>
    <n v="150"/>
    <m/>
    <m/>
    <m/>
    <m/>
    <m/>
    <n v="143"/>
    <m/>
    <m/>
    <m/>
    <m/>
    <m/>
    <m/>
    <m/>
    <m/>
    <m/>
    <m/>
    <m/>
    <m/>
    <m/>
    <m/>
    <m/>
    <m/>
    <m/>
    <m/>
    <m/>
    <m/>
    <m/>
    <m/>
    <m/>
    <m/>
    <m/>
    <m/>
    <m/>
    <m/>
    <m/>
    <m/>
    <m/>
    <m/>
    <m/>
    <m/>
    <m/>
    <m/>
    <m/>
    <m/>
    <m/>
    <m/>
    <m/>
    <m/>
    <m/>
    <m/>
    <m/>
    <m/>
    <m/>
    <m/>
    <m/>
    <m/>
    <m/>
    <m/>
    <m/>
    <m/>
    <m/>
    <m/>
    <m/>
    <m/>
    <m/>
    <m/>
    <m/>
    <m/>
    <n v="1"/>
    <n v="4"/>
    <m/>
    <m/>
    <n v="2"/>
    <m/>
    <n v="1"/>
    <n v="1"/>
    <m/>
    <m/>
    <m/>
    <m/>
    <n v="15"/>
    <m/>
    <m/>
    <m/>
    <m/>
    <m/>
    <m/>
    <m/>
    <m/>
    <n v="1"/>
    <m/>
    <m/>
    <m/>
    <m/>
    <m/>
    <m/>
    <m/>
    <m/>
    <m/>
    <m/>
    <m/>
    <m/>
    <m/>
    <m/>
    <m/>
    <m/>
    <m/>
    <m/>
    <m/>
    <m/>
    <m/>
    <m/>
    <m/>
    <m/>
    <m/>
    <n v="883.84999999999991"/>
  </r>
  <r>
    <n v="144"/>
    <n v="4148"/>
    <s v="25381985515e4569a1f8cdb891561aa1"/>
    <s v="Accept"/>
    <s v="yes"/>
    <m/>
    <m/>
    <s v="مياده كمال قيلنجي"/>
    <x v="1"/>
    <x v="11"/>
    <n v="71"/>
    <s v="ريم طالب"/>
    <s v="I.R"/>
    <m/>
    <m/>
    <m/>
    <m/>
    <m/>
    <m/>
    <m/>
    <m/>
    <m/>
    <m/>
    <m/>
    <m/>
    <m/>
    <m/>
    <m/>
    <m/>
    <m/>
    <m/>
    <n v="200"/>
    <m/>
    <m/>
    <m/>
    <m/>
    <m/>
    <m/>
    <m/>
    <m/>
    <m/>
    <m/>
    <m/>
    <m/>
    <m/>
    <m/>
    <m/>
    <m/>
    <m/>
    <m/>
    <m/>
    <m/>
    <m/>
    <m/>
    <m/>
    <m/>
    <m/>
    <m/>
    <m/>
    <m/>
    <m/>
    <m/>
    <m/>
    <m/>
    <m/>
    <m/>
    <m/>
    <m/>
    <m/>
    <m/>
    <m/>
    <m/>
    <m/>
    <m/>
    <m/>
    <m/>
    <m/>
    <m/>
    <m/>
    <m/>
    <m/>
    <m/>
    <m/>
    <m/>
    <m/>
    <m/>
    <m/>
    <m/>
    <m/>
    <m/>
    <m/>
    <m/>
    <m/>
    <m/>
    <n v="3"/>
    <n v="4"/>
    <m/>
    <m/>
    <n v="1"/>
    <m/>
    <n v="1"/>
    <n v="1"/>
    <m/>
    <m/>
    <m/>
    <m/>
    <n v="10"/>
    <m/>
    <m/>
    <m/>
    <m/>
    <m/>
    <m/>
    <m/>
    <m/>
    <m/>
    <m/>
    <m/>
    <m/>
    <m/>
    <m/>
    <m/>
    <m/>
    <m/>
    <m/>
    <m/>
    <m/>
    <m/>
    <m/>
    <m/>
    <m/>
    <m/>
    <m/>
    <m/>
    <m/>
    <m/>
    <m/>
    <m/>
    <m/>
    <m/>
    <m/>
    <n v="839.7"/>
  </r>
  <r>
    <n v="145"/>
    <n v="12056"/>
    <s v="31ac767fbd3b4d9fa9b1090731700ac2"/>
    <s v="Accept"/>
    <s v="yes"/>
    <m/>
    <m/>
    <s v="صالح رمضان خضر"/>
    <x v="1"/>
    <x v="11"/>
    <n v="71"/>
    <s v="ريم طالب . أحمد ارمنازي"/>
    <s v="I.R"/>
    <m/>
    <m/>
    <m/>
    <m/>
    <m/>
    <m/>
    <m/>
    <m/>
    <m/>
    <m/>
    <m/>
    <m/>
    <m/>
    <m/>
    <m/>
    <m/>
    <m/>
    <m/>
    <n v="355"/>
    <m/>
    <m/>
    <m/>
    <m/>
    <m/>
    <m/>
    <m/>
    <m/>
    <m/>
    <m/>
    <m/>
    <m/>
    <m/>
    <m/>
    <m/>
    <m/>
    <m/>
    <m/>
    <m/>
    <m/>
    <m/>
    <m/>
    <m/>
    <m/>
    <m/>
    <m/>
    <m/>
    <m/>
    <m/>
    <m/>
    <m/>
    <m/>
    <m/>
    <m/>
    <m/>
    <m/>
    <m/>
    <m/>
    <m/>
    <m/>
    <m/>
    <m/>
    <m/>
    <m/>
    <m/>
    <m/>
    <m/>
    <m/>
    <m/>
    <m/>
    <m/>
    <m/>
    <m/>
    <m/>
    <m/>
    <m/>
    <m/>
    <m/>
    <m/>
    <m/>
    <m/>
    <m/>
    <n v="2"/>
    <n v="5"/>
    <m/>
    <m/>
    <m/>
    <m/>
    <m/>
    <m/>
    <m/>
    <m/>
    <m/>
    <m/>
    <m/>
    <m/>
    <m/>
    <m/>
    <m/>
    <m/>
    <m/>
    <m/>
    <n v="1"/>
    <m/>
    <m/>
    <m/>
    <m/>
    <m/>
    <m/>
    <m/>
    <m/>
    <m/>
    <m/>
    <m/>
    <m/>
    <m/>
    <m/>
    <m/>
    <m/>
    <m/>
    <m/>
    <m/>
    <m/>
    <m/>
    <m/>
    <m/>
    <m/>
    <m/>
    <m/>
    <n v="1180.5"/>
  </r>
  <r>
    <n v="146"/>
    <n v="18890"/>
    <s v="439acad24e7d4db18e98c396f195172e"/>
    <s v="Accept"/>
    <s v="yes"/>
    <m/>
    <m/>
    <s v="عمريه ابراهيم عماش"/>
    <x v="1"/>
    <x v="11"/>
    <n v="71"/>
    <s v="عارف قرمو"/>
    <s v="I.R"/>
    <m/>
    <m/>
    <m/>
    <m/>
    <m/>
    <m/>
    <n v="5"/>
    <m/>
    <m/>
    <m/>
    <m/>
    <m/>
    <m/>
    <m/>
    <m/>
    <m/>
    <m/>
    <m/>
    <n v="240"/>
    <m/>
    <m/>
    <m/>
    <m/>
    <m/>
    <m/>
    <m/>
    <m/>
    <m/>
    <m/>
    <m/>
    <m/>
    <m/>
    <m/>
    <m/>
    <m/>
    <m/>
    <m/>
    <m/>
    <m/>
    <m/>
    <m/>
    <m/>
    <m/>
    <m/>
    <m/>
    <m/>
    <m/>
    <m/>
    <m/>
    <m/>
    <m/>
    <m/>
    <m/>
    <m/>
    <m/>
    <m/>
    <m/>
    <m/>
    <m/>
    <m/>
    <m/>
    <m/>
    <m/>
    <m/>
    <m/>
    <m/>
    <m/>
    <m/>
    <m/>
    <m/>
    <m/>
    <m/>
    <m/>
    <m/>
    <m/>
    <m/>
    <m/>
    <m/>
    <m/>
    <m/>
    <m/>
    <n v="4"/>
    <n v="3"/>
    <n v="1"/>
    <m/>
    <m/>
    <m/>
    <n v="1"/>
    <n v="1"/>
    <m/>
    <m/>
    <m/>
    <m/>
    <m/>
    <m/>
    <m/>
    <m/>
    <m/>
    <m/>
    <m/>
    <m/>
    <n v="1"/>
    <m/>
    <m/>
    <m/>
    <m/>
    <m/>
    <m/>
    <m/>
    <m/>
    <m/>
    <m/>
    <m/>
    <m/>
    <m/>
    <m/>
    <m/>
    <m/>
    <m/>
    <m/>
    <m/>
    <m/>
    <m/>
    <m/>
    <m/>
    <m/>
    <m/>
    <m/>
    <n v="1197.4000000000001"/>
  </r>
  <r>
    <n v="147"/>
    <n v="15836"/>
    <s v="eb0e34bb12d24a0180e213cef2762cc6"/>
    <s v="Accept"/>
    <s v="yes"/>
    <m/>
    <m/>
    <s v="عبد المجيد محمد زوعه"/>
    <x v="1"/>
    <x v="11"/>
    <n v="71"/>
    <s v="عارف قرمو"/>
    <s v="I.R"/>
    <m/>
    <m/>
    <m/>
    <m/>
    <m/>
    <m/>
    <m/>
    <m/>
    <m/>
    <m/>
    <m/>
    <m/>
    <m/>
    <m/>
    <m/>
    <m/>
    <m/>
    <m/>
    <n v="120"/>
    <m/>
    <m/>
    <m/>
    <m/>
    <m/>
    <m/>
    <m/>
    <m/>
    <m/>
    <m/>
    <m/>
    <m/>
    <m/>
    <m/>
    <m/>
    <m/>
    <m/>
    <m/>
    <m/>
    <m/>
    <m/>
    <m/>
    <m/>
    <m/>
    <m/>
    <m/>
    <m/>
    <m/>
    <m/>
    <m/>
    <m/>
    <m/>
    <m/>
    <m/>
    <m/>
    <m/>
    <m/>
    <m/>
    <m/>
    <m/>
    <m/>
    <m/>
    <m/>
    <m/>
    <m/>
    <m/>
    <m/>
    <m/>
    <m/>
    <m/>
    <m/>
    <m/>
    <m/>
    <m/>
    <m/>
    <m/>
    <m/>
    <m/>
    <m/>
    <m/>
    <m/>
    <m/>
    <n v="5"/>
    <n v="4"/>
    <m/>
    <m/>
    <n v="3"/>
    <m/>
    <n v="1"/>
    <n v="1"/>
    <m/>
    <m/>
    <m/>
    <m/>
    <n v="15"/>
    <m/>
    <m/>
    <m/>
    <m/>
    <m/>
    <m/>
    <m/>
    <n v="1"/>
    <m/>
    <m/>
    <m/>
    <m/>
    <m/>
    <m/>
    <m/>
    <m/>
    <m/>
    <m/>
    <m/>
    <m/>
    <m/>
    <m/>
    <m/>
    <m/>
    <m/>
    <m/>
    <m/>
    <m/>
    <m/>
    <m/>
    <m/>
    <m/>
    <m/>
    <m/>
    <n v="849.45"/>
  </r>
  <r>
    <n v="148"/>
    <n v="6242"/>
    <s v="b2278836bad440f8b31ffe2d20b12c17"/>
    <s v="Accept"/>
    <s v="yes"/>
    <m/>
    <m/>
    <s v="جمعه محمد حوريه"/>
    <x v="1"/>
    <x v="11"/>
    <n v="71"/>
    <s v="ريم طالب . احمد ارمنازي"/>
    <s v="I.R"/>
    <m/>
    <m/>
    <m/>
    <m/>
    <m/>
    <m/>
    <n v="2"/>
    <m/>
    <m/>
    <m/>
    <m/>
    <m/>
    <m/>
    <m/>
    <m/>
    <m/>
    <m/>
    <m/>
    <n v="75"/>
    <m/>
    <m/>
    <m/>
    <m/>
    <m/>
    <m/>
    <m/>
    <m/>
    <m/>
    <m/>
    <m/>
    <m/>
    <m/>
    <m/>
    <m/>
    <m/>
    <m/>
    <m/>
    <m/>
    <m/>
    <m/>
    <m/>
    <m/>
    <m/>
    <m/>
    <m/>
    <m/>
    <m/>
    <m/>
    <m/>
    <m/>
    <m/>
    <m/>
    <m/>
    <m/>
    <m/>
    <m/>
    <m/>
    <m/>
    <m/>
    <m/>
    <m/>
    <m/>
    <m/>
    <m/>
    <m/>
    <m/>
    <m/>
    <m/>
    <m/>
    <m/>
    <m/>
    <m/>
    <m/>
    <m/>
    <m/>
    <m/>
    <m/>
    <m/>
    <m/>
    <m/>
    <m/>
    <m/>
    <n v="2"/>
    <m/>
    <m/>
    <n v="1"/>
    <m/>
    <n v="1"/>
    <n v="1"/>
    <m/>
    <m/>
    <m/>
    <m/>
    <n v="10"/>
    <m/>
    <m/>
    <m/>
    <m/>
    <m/>
    <m/>
    <m/>
    <n v="1"/>
    <m/>
    <m/>
    <m/>
    <m/>
    <m/>
    <m/>
    <m/>
    <m/>
    <m/>
    <m/>
    <m/>
    <m/>
    <m/>
    <m/>
    <m/>
    <m/>
    <m/>
    <m/>
    <m/>
    <m/>
    <m/>
    <m/>
    <m/>
    <m/>
    <m/>
    <m/>
    <n v="518.6"/>
  </r>
  <r>
    <n v="149"/>
    <n v="284436"/>
    <s v="7c2c7032939249038efabd61e6d94cd8"/>
    <s v="Accept"/>
    <s v="yes"/>
    <m/>
    <m/>
    <s v="عمر احمد المصطفى"/>
    <x v="0"/>
    <x v="11"/>
    <n v="71"/>
    <s v="عبد الرزاق ريمي.سراب نا صيف"/>
    <s v="I.R"/>
    <m/>
    <m/>
    <m/>
    <m/>
    <m/>
    <n v="0.75"/>
    <m/>
    <m/>
    <m/>
    <n v="1"/>
    <m/>
    <m/>
    <n v="350"/>
    <m/>
    <m/>
    <m/>
    <m/>
    <m/>
    <n v="160"/>
    <n v="8"/>
    <m/>
    <m/>
    <m/>
    <m/>
    <m/>
    <m/>
    <n v="30"/>
    <m/>
    <m/>
    <m/>
    <m/>
    <m/>
    <m/>
    <m/>
    <m/>
    <m/>
    <m/>
    <m/>
    <m/>
    <m/>
    <m/>
    <m/>
    <m/>
    <m/>
    <m/>
    <m/>
    <m/>
    <m/>
    <m/>
    <m/>
    <m/>
    <n v="1"/>
    <m/>
    <m/>
    <m/>
    <m/>
    <n v="1"/>
    <m/>
    <m/>
    <m/>
    <m/>
    <m/>
    <m/>
    <m/>
    <m/>
    <m/>
    <m/>
    <m/>
    <m/>
    <m/>
    <m/>
    <m/>
    <m/>
    <m/>
    <m/>
    <m/>
    <n v="2"/>
    <m/>
    <m/>
    <m/>
    <m/>
    <n v="2"/>
    <n v="1"/>
    <m/>
    <m/>
    <n v="4"/>
    <m/>
    <n v="1"/>
    <n v="1.2"/>
    <m/>
    <m/>
    <m/>
    <m/>
    <m/>
    <m/>
    <m/>
    <m/>
    <n v="8"/>
    <m/>
    <m/>
    <m/>
    <n v="1"/>
    <m/>
    <m/>
    <m/>
    <m/>
    <m/>
    <m/>
    <m/>
    <m/>
    <m/>
    <m/>
    <m/>
    <m/>
    <m/>
    <m/>
    <m/>
    <m/>
    <m/>
    <m/>
    <m/>
    <m/>
    <m/>
    <m/>
    <m/>
    <m/>
    <m/>
    <m/>
    <n v="1373.3"/>
  </r>
  <r>
    <n v="150"/>
    <n v="28340"/>
    <s v="f9f80ffa272747eab567a02703cded6d"/>
    <s v="Accept"/>
    <s v="yes"/>
    <m/>
    <m/>
    <s v="نبيله احمد زوعه"/>
    <x v="1"/>
    <x v="11"/>
    <n v="71"/>
    <s v="ريم طالب . احمد ارمنازي"/>
    <s v="I.R"/>
    <m/>
    <m/>
    <m/>
    <m/>
    <m/>
    <m/>
    <n v="2.5"/>
    <m/>
    <m/>
    <n v="0.2"/>
    <m/>
    <m/>
    <m/>
    <m/>
    <m/>
    <m/>
    <m/>
    <m/>
    <m/>
    <m/>
    <m/>
    <m/>
    <m/>
    <m/>
    <m/>
    <m/>
    <m/>
    <m/>
    <m/>
    <m/>
    <m/>
    <m/>
    <m/>
    <m/>
    <m/>
    <m/>
    <m/>
    <m/>
    <m/>
    <m/>
    <m/>
    <m/>
    <m/>
    <m/>
    <m/>
    <m/>
    <m/>
    <m/>
    <m/>
    <m/>
    <m/>
    <m/>
    <m/>
    <m/>
    <m/>
    <m/>
    <m/>
    <m/>
    <m/>
    <n v="1.2"/>
    <m/>
    <m/>
    <m/>
    <m/>
    <m/>
    <m/>
    <m/>
    <m/>
    <m/>
    <m/>
    <m/>
    <m/>
    <m/>
    <m/>
    <m/>
    <m/>
    <m/>
    <m/>
    <m/>
    <m/>
    <m/>
    <n v="2"/>
    <n v="1"/>
    <m/>
    <m/>
    <n v="1"/>
    <m/>
    <n v="2"/>
    <n v="1"/>
    <m/>
    <m/>
    <n v="1"/>
    <m/>
    <n v="20"/>
    <m/>
    <m/>
    <m/>
    <m/>
    <m/>
    <m/>
    <m/>
    <n v="1"/>
    <m/>
    <m/>
    <m/>
    <m/>
    <m/>
    <m/>
    <m/>
    <m/>
    <m/>
    <m/>
    <m/>
    <m/>
    <m/>
    <m/>
    <m/>
    <m/>
    <m/>
    <m/>
    <m/>
    <m/>
    <m/>
    <m/>
    <m/>
    <m/>
    <m/>
    <m/>
    <n v="498.1"/>
  </r>
  <r>
    <n v="151"/>
    <n v="15877"/>
    <s v="5137298f120e4d7bac4d4d89aa4bccea"/>
    <s v="Accept"/>
    <s v="yes"/>
    <m/>
    <m/>
    <s v="نظيره مصطو عماش"/>
    <x v="2"/>
    <x v="11"/>
    <n v="71"/>
    <s v="هشام +ابراهيم"/>
    <s v="I.R"/>
    <m/>
    <m/>
    <m/>
    <m/>
    <m/>
    <m/>
    <m/>
    <m/>
    <m/>
    <m/>
    <n v="1"/>
    <m/>
    <m/>
    <m/>
    <m/>
    <m/>
    <m/>
    <m/>
    <n v="305"/>
    <m/>
    <m/>
    <m/>
    <m/>
    <m/>
    <m/>
    <m/>
    <m/>
    <m/>
    <n v="1"/>
    <m/>
    <m/>
    <m/>
    <m/>
    <m/>
    <m/>
    <m/>
    <m/>
    <m/>
    <m/>
    <m/>
    <m/>
    <m/>
    <m/>
    <m/>
    <m/>
    <m/>
    <m/>
    <m/>
    <m/>
    <m/>
    <m/>
    <m/>
    <m/>
    <m/>
    <m/>
    <m/>
    <m/>
    <m/>
    <m/>
    <m/>
    <m/>
    <m/>
    <m/>
    <m/>
    <m/>
    <m/>
    <m/>
    <m/>
    <n v="8"/>
    <m/>
    <m/>
    <m/>
    <m/>
    <m/>
    <m/>
    <n v="0.85"/>
    <m/>
    <m/>
    <m/>
    <m/>
    <m/>
    <n v="1"/>
    <m/>
    <n v="1"/>
    <m/>
    <n v="1"/>
    <m/>
    <m/>
    <m/>
    <m/>
    <m/>
    <m/>
    <m/>
    <m/>
    <m/>
    <m/>
    <m/>
    <m/>
    <m/>
    <m/>
    <m/>
    <n v="1"/>
    <m/>
    <m/>
    <m/>
    <m/>
    <m/>
    <m/>
    <m/>
    <m/>
    <m/>
    <m/>
    <m/>
    <m/>
    <m/>
    <m/>
    <m/>
    <m/>
    <m/>
    <n v="1"/>
    <m/>
    <n v="1"/>
    <m/>
    <n v="1"/>
    <m/>
    <m/>
    <m/>
    <n v="10"/>
    <n v="1309.33"/>
  </r>
  <r>
    <n v="152"/>
    <n v="19924"/>
    <s v="f8d5bdc9418d4b39a8c20f8851d7f913"/>
    <s v="Accept"/>
    <s v="yes"/>
    <m/>
    <m/>
    <s v="فطوم فاضل زوعه"/>
    <x v="1"/>
    <x v="11"/>
    <n v="71"/>
    <s v="هشام + ابراهيم"/>
    <s v="I.R"/>
    <m/>
    <m/>
    <m/>
    <m/>
    <m/>
    <m/>
    <n v="3.2"/>
    <m/>
    <m/>
    <m/>
    <m/>
    <m/>
    <m/>
    <n v="100"/>
    <m/>
    <m/>
    <m/>
    <m/>
    <n v="84"/>
    <m/>
    <m/>
    <m/>
    <m/>
    <m/>
    <m/>
    <m/>
    <m/>
    <m/>
    <m/>
    <m/>
    <m/>
    <m/>
    <m/>
    <m/>
    <m/>
    <m/>
    <m/>
    <m/>
    <m/>
    <m/>
    <m/>
    <m/>
    <m/>
    <m/>
    <m/>
    <m/>
    <m/>
    <m/>
    <m/>
    <m/>
    <m/>
    <m/>
    <m/>
    <m/>
    <m/>
    <m/>
    <m/>
    <m/>
    <m/>
    <m/>
    <m/>
    <m/>
    <m/>
    <m/>
    <m/>
    <m/>
    <m/>
    <m/>
    <m/>
    <m/>
    <m/>
    <m/>
    <m/>
    <m/>
    <n v="0.7"/>
    <m/>
    <m/>
    <m/>
    <m/>
    <m/>
    <m/>
    <n v="1"/>
    <m/>
    <m/>
    <m/>
    <m/>
    <n v="2"/>
    <n v="1"/>
    <n v="1.2"/>
    <m/>
    <m/>
    <m/>
    <m/>
    <m/>
    <n v="10"/>
    <m/>
    <n v="20"/>
    <m/>
    <m/>
    <m/>
    <m/>
    <n v="1"/>
    <m/>
    <m/>
    <m/>
    <m/>
    <m/>
    <m/>
    <m/>
    <m/>
    <m/>
    <m/>
    <m/>
    <m/>
    <m/>
    <m/>
    <m/>
    <m/>
    <m/>
    <m/>
    <m/>
    <m/>
    <m/>
    <m/>
    <m/>
    <m/>
    <m/>
    <m/>
    <n v="676.2"/>
  </r>
  <r>
    <n v="153"/>
    <n v="31175"/>
    <s v="d4e7307321434fb8b861d71b6a73fde4"/>
    <s v="Accept"/>
    <s v="yes"/>
    <m/>
    <m/>
    <s v="بديعه راجي قيلنجي"/>
    <x v="1"/>
    <x v="11"/>
    <n v="71"/>
    <s v="ريم .احمد ارمنازي"/>
    <s v="I.R"/>
    <m/>
    <m/>
    <m/>
    <m/>
    <m/>
    <m/>
    <m/>
    <m/>
    <m/>
    <m/>
    <m/>
    <m/>
    <m/>
    <m/>
    <m/>
    <m/>
    <m/>
    <m/>
    <n v="20"/>
    <m/>
    <m/>
    <m/>
    <m/>
    <m/>
    <m/>
    <m/>
    <m/>
    <m/>
    <m/>
    <m/>
    <m/>
    <m/>
    <m/>
    <m/>
    <m/>
    <m/>
    <m/>
    <m/>
    <m/>
    <m/>
    <m/>
    <m/>
    <m/>
    <m/>
    <m/>
    <m/>
    <m/>
    <m/>
    <m/>
    <m/>
    <m/>
    <m/>
    <m/>
    <m/>
    <m/>
    <m/>
    <m/>
    <m/>
    <m/>
    <m/>
    <m/>
    <m/>
    <m/>
    <m/>
    <m/>
    <m/>
    <m/>
    <m/>
    <m/>
    <m/>
    <m/>
    <m/>
    <m/>
    <m/>
    <m/>
    <m/>
    <m/>
    <m/>
    <m/>
    <m/>
    <m/>
    <m/>
    <n v="1"/>
    <m/>
    <m/>
    <n v="1"/>
    <m/>
    <n v="1"/>
    <n v="1"/>
    <m/>
    <m/>
    <m/>
    <m/>
    <n v="10"/>
    <m/>
    <m/>
    <m/>
    <m/>
    <m/>
    <m/>
    <m/>
    <m/>
    <m/>
    <m/>
    <m/>
    <m/>
    <m/>
    <m/>
    <m/>
    <m/>
    <m/>
    <m/>
    <m/>
    <m/>
    <m/>
    <m/>
    <m/>
    <m/>
    <n v="2"/>
    <m/>
    <m/>
    <n v="1"/>
    <m/>
    <n v="1"/>
    <m/>
    <m/>
    <m/>
    <n v="10"/>
    <n v="462.3"/>
  </r>
  <r>
    <n v="154"/>
    <n v="9032"/>
    <s v="0c5744358b5b4b309dc469c882cc0497"/>
    <s v="Accept"/>
    <s v="yes"/>
    <m/>
    <m/>
    <s v="مجيده كمال حاج احمد"/>
    <x v="1"/>
    <x v="11"/>
    <n v="71"/>
    <s v="هشام + ابراهيم"/>
    <s v="I.R"/>
    <m/>
    <m/>
    <m/>
    <m/>
    <m/>
    <n v="2.1"/>
    <m/>
    <m/>
    <n v="0.68"/>
    <m/>
    <n v="0.5"/>
    <m/>
    <m/>
    <m/>
    <m/>
    <m/>
    <m/>
    <m/>
    <n v="178"/>
    <m/>
    <m/>
    <m/>
    <m/>
    <m/>
    <m/>
    <m/>
    <m/>
    <m/>
    <m/>
    <m/>
    <m/>
    <m/>
    <m/>
    <m/>
    <m/>
    <m/>
    <m/>
    <m/>
    <m/>
    <m/>
    <m/>
    <m/>
    <m/>
    <m/>
    <m/>
    <m/>
    <m/>
    <m/>
    <m/>
    <m/>
    <m/>
    <m/>
    <m/>
    <m/>
    <m/>
    <m/>
    <m/>
    <m/>
    <m/>
    <m/>
    <m/>
    <m/>
    <m/>
    <m/>
    <m/>
    <m/>
    <m/>
    <m/>
    <m/>
    <m/>
    <m/>
    <m/>
    <m/>
    <m/>
    <n v="1.81"/>
    <m/>
    <m/>
    <m/>
    <m/>
    <m/>
    <n v="1.8"/>
    <n v="3"/>
    <m/>
    <m/>
    <m/>
    <n v="1"/>
    <m/>
    <m/>
    <m/>
    <m/>
    <m/>
    <m/>
    <m/>
    <m/>
    <n v="10"/>
    <m/>
    <m/>
    <m/>
    <m/>
    <m/>
    <m/>
    <n v="1"/>
    <m/>
    <m/>
    <m/>
    <m/>
    <m/>
    <m/>
    <m/>
    <m/>
    <m/>
    <m/>
    <m/>
    <m/>
    <m/>
    <m/>
    <m/>
    <m/>
    <n v="1"/>
    <n v="1"/>
    <m/>
    <n v="1"/>
    <m/>
    <n v="1"/>
    <m/>
    <m/>
    <m/>
    <n v="10"/>
    <n v="1318.1"/>
  </r>
  <r>
    <n v="155"/>
    <n v="20163"/>
    <s v="2efb7f6236d44e3fa2c18a8d51113e5c"/>
    <s v="Accept"/>
    <s v="yes"/>
    <m/>
    <m/>
    <s v="فيروز مصطفى بسوته"/>
    <x v="1"/>
    <x v="11"/>
    <n v="71"/>
    <s v="هشام + ابراهيم"/>
    <s v="I.R"/>
    <m/>
    <m/>
    <m/>
    <m/>
    <m/>
    <m/>
    <n v="2"/>
    <m/>
    <n v="0.15"/>
    <m/>
    <m/>
    <m/>
    <m/>
    <n v="22"/>
    <m/>
    <m/>
    <m/>
    <m/>
    <n v="40"/>
    <m/>
    <m/>
    <m/>
    <m/>
    <m/>
    <m/>
    <m/>
    <m/>
    <m/>
    <m/>
    <m/>
    <m/>
    <m/>
    <m/>
    <m/>
    <m/>
    <m/>
    <m/>
    <m/>
    <m/>
    <m/>
    <m/>
    <m/>
    <m/>
    <m/>
    <m/>
    <m/>
    <m/>
    <m/>
    <m/>
    <m/>
    <m/>
    <m/>
    <m/>
    <m/>
    <m/>
    <m/>
    <m/>
    <m/>
    <m/>
    <m/>
    <m/>
    <m/>
    <m/>
    <m/>
    <m/>
    <m/>
    <m/>
    <m/>
    <m/>
    <m/>
    <m/>
    <m/>
    <m/>
    <m/>
    <m/>
    <m/>
    <n v="0.16"/>
    <m/>
    <m/>
    <m/>
    <m/>
    <n v="4"/>
    <n v="3"/>
    <m/>
    <m/>
    <n v="1"/>
    <n v="2"/>
    <n v="1"/>
    <n v="1.2"/>
    <m/>
    <m/>
    <m/>
    <m/>
    <m/>
    <m/>
    <m/>
    <m/>
    <m/>
    <m/>
    <m/>
    <m/>
    <n v="1"/>
    <m/>
    <m/>
    <m/>
    <m/>
    <m/>
    <m/>
    <m/>
    <m/>
    <m/>
    <m/>
    <m/>
    <m/>
    <m/>
    <m/>
    <m/>
    <m/>
    <m/>
    <m/>
    <m/>
    <m/>
    <m/>
    <m/>
    <m/>
    <m/>
    <m/>
    <m/>
    <n v="694.54"/>
  </r>
  <r>
    <n v="156"/>
    <n v="22138"/>
    <s v="5734657635c1488ba122572339e8a6be"/>
    <s v="Accept"/>
    <s v="yes"/>
    <m/>
    <m/>
    <s v="محمد جميل حاج احمد"/>
    <x v="1"/>
    <x v="11"/>
    <n v="71"/>
    <s v="عارف قرمو"/>
    <s v="I.R"/>
    <m/>
    <m/>
    <m/>
    <m/>
    <m/>
    <m/>
    <m/>
    <m/>
    <m/>
    <m/>
    <m/>
    <m/>
    <m/>
    <m/>
    <m/>
    <m/>
    <m/>
    <m/>
    <n v="300"/>
    <m/>
    <m/>
    <m/>
    <m/>
    <m/>
    <m/>
    <m/>
    <m/>
    <m/>
    <m/>
    <m/>
    <m/>
    <m/>
    <m/>
    <m/>
    <m/>
    <m/>
    <m/>
    <m/>
    <m/>
    <m/>
    <m/>
    <m/>
    <m/>
    <m/>
    <m/>
    <m/>
    <m/>
    <m/>
    <m/>
    <m/>
    <m/>
    <m/>
    <m/>
    <m/>
    <m/>
    <m/>
    <m/>
    <m/>
    <m/>
    <m/>
    <m/>
    <m/>
    <m/>
    <m/>
    <m/>
    <m/>
    <m/>
    <m/>
    <m/>
    <m/>
    <m/>
    <m/>
    <m/>
    <m/>
    <m/>
    <m/>
    <m/>
    <m/>
    <m/>
    <m/>
    <m/>
    <n v="5"/>
    <n v="5"/>
    <m/>
    <m/>
    <m/>
    <m/>
    <n v="1"/>
    <n v="1"/>
    <m/>
    <m/>
    <m/>
    <m/>
    <m/>
    <m/>
    <m/>
    <m/>
    <m/>
    <m/>
    <m/>
    <m/>
    <m/>
    <m/>
    <m/>
    <m/>
    <m/>
    <m/>
    <m/>
    <m/>
    <m/>
    <m/>
    <m/>
    <m/>
    <m/>
    <m/>
    <m/>
    <m/>
    <m/>
    <m/>
    <m/>
    <m/>
    <m/>
    <m/>
    <m/>
    <m/>
    <m/>
    <m/>
    <m/>
    <n v="1174"/>
  </r>
  <r>
    <n v="157"/>
    <n v="3001"/>
    <s v="344fe34ce77b4df284146c378dbe5c0c"/>
    <s v="Accept"/>
    <s v="yes"/>
    <m/>
    <m/>
    <s v="لميه عبدو خضر"/>
    <x v="1"/>
    <x v="11"/>
    <n v="71"/>
    <s v="عارف قرمو"/>
    <s v="I.R"/>
    <m/>
    <m/>
    <m/>
    <m/>
    <m/>
    <m/>
    <m/>
    <m/>
    <m/>
    <m/>
    <m/>
    <m/>
    <m/>
    <m/>
    <m/>
    <m/>
    <m/>
    <m/>
    <m/>
    <m/>
    <m/>
    <m/>
    <m/>
    <m/>
    <m/>
    <m/>
    <m/>
    <m/>
    <m/>
    <m/>
    <m/>
    <m/>
    <m/>
    <m/>
    <m/>
    <m/>
    <m/>
    <m/>
    <m/>
    <m/>
    <m/>
    <m/>
    <m/>
    <m/>
    <m/>
    <m/>
    <m/>
    <m/>
    <m/>
    <m/>
    <m/>
    <m/>
    <m/>
    <m/>
    <m/>
    <m/>
    <m/>
    <m/>
    <m/>
    <m/>
    <m/>
    <m/>
    <m/>
    <m/>
    <m/>
    <m/>
    <m/>
    <m/>
    <m/>
    <m/>
    <m/>
    <m/>
    <m/>
    <m/>
    <m/>
    <m/>
    <m/>
    <m/>
    <m/>
    <m/>
    <m/>
    <n v="3"/>
    <n v="6"/>
    <n v="1"/>
    <m/>
    <m/>
    <m/>
    <m/>
    <n v="1"/>
    <m/>
    <m/>
    <m/>
    <m/>
    <m/>
    <m/>
    <m/>
    <m/>
    <m/>
    <m/>
    <m/>
    <m/>
    <n v="1"/>
    <m/>
    <m/>
    <m/>
    <m/>
    <m/>
    <m/>
    <m/>
    <m/>
    <m/>
    <m/>
    <m/>
    <m/>
    <m/>
    <m/>
    <m/>
    <m/>
    <m/>
    <n v="1"/>
    <m/>
    <n v="1"/>
    <m/>
    <n v="1"/>
    <m/>
    <m/>
    <m/>
    <n v="15"/>
    <n v="756.8"/>
  </r>
  <r>
    <n v="158"/>
    <n v="218151"/>
    <s v="b3dae56f9b8a4608ac595556ae470f08"/>
    <s v="Accept"/>
    <s v="yes"/>
    <m/>
    <m/>
    <s v="خالد محمد جمعه الحلاق"/>
    <x v="0"/>
    <x v="11"/>
    <n v="71"/>
    <s v="عارف قرمو"/>
    <s v="I.R"/>
    <m/>
    <m/>
    <m/>
    <m/>
    <m/>
    <m/>
    <m/>
    <m/>
    <m/>
    <m/>
    <m/>
    <m/>
    <m/>
    <m/>
    <m/>
    <m/>
    <m/>
    <m/>
    <n v="250"/>
    <m/>
    <m/>
    <m/>
    <m/>
    <m/>
    <m/>
    <m/>
    <m/>
    <m/>
    <m/>
    <m/>
    <m/>
    <m/>
    <m/>
    <m/>
    <m/>
    <m/>
    <m/>
    <m/>
    <m/>
    <m/>
    <m/>
    <m/>
    <m/>
    <m/>
    <m/>
    <m/>
    <m/>
    <m/>
    <m/>
    <m/>
    <m/>
    <n v="1"/>
    <m/>
    <m/>
    <m/>
    <m/>
    <m/>
    <m/>
    <m/>
    <m/>
    <m/>
    <m/>
    <m/>
    <m/>
    <m/>
    <m/>
    <m/>
    <m/>
    <m/>
    <m/>
    <m/>
    <m/>
    <m/>
    <m/>
    <m/>
    <m/>
    <m/>
    <m/>
    <m/>
    <m/>
    <m/>
    <n v="5"/>
    <n v="7"/>
    <n v="1"/>
    <m/>
    <m/>
    <m/>
    <m/>
    <m/>
    <m/>
    <m/>
    <m/>
    <m/>
    <m/>
    <m/>
    <m/>
    <m/>
    <m/>
    <m/>
    <m/>
    <m/>
    <n v="1"/>
    <m/>
    <m/>
    <m/>
    <m/>
    <m/>
    <m/>
    <m/>
    <m/>
    <m/>
    <m/>
    <m/>
    <m/>
    <m/>
    <m/>
    <m/>
    <m/>
    <m/>
    <m/>
    <m/>
    <m/>
    <m/>
    <m/>
    <m/>
    <m/>
    <m/>
    <m/>
    <n v="1282.5999999999999"/>
  </r>
  <r>
    <n v="159"/>
    <n v="24134"/>
    <s v="a638ff17b07649db86542be5bcce8232"/>
    <s v="Accept"/>
    <s v="yes"/>
    <m/>
    <m/>
    <s v="محمد عبدو حاج احمد"/>
    <x v="1"/>
    <x v="11"/>
    <n v="71"/>
    <s v="عارف قرمو"/>
    <s v="I.R"/>
    <m/>
    <m/>
    <m/>
    <m/>
    <m/>
    <m/>
    <m/>
    <m/>
    <m/>
    <m/>
    <m/>
    <m/>
    <m/>
    <m/>
    <m/>
    <m/>
    <m/>
    <m/>
    <m/>
    <m/>
    <m/>
    <m/>
    <m/>
    <m/>
    <m/>
    <m/>
    <m/>
    <m/>
    <m/>
    <m/>
    <m/>
    <m/>
    <m/>
    <m/>
    <m/>
    <m/>
    <m/>
    <m/>
    <m/>
    <m/>
    <m/>
    <m/>
    <m/>
    <m/>
    <m/>
    <m/>
    <m/>
    <m/>
    <m/>
    <m/>
    <m/>
    <n v="1"/>
    <m/>
    <m/>
    <m/>
    <m/>
    <m/>
    <m/>
    <m/>
    <m/>
    <m/>
    <m/>
    <m/>
    <m/>
    <m/>
    <m/>
    <m/>
    <m/>
    <m/>
    <m/>
    <m/>
    <m/>
    <m/>
    <m/>
    <m/>
    <m/>
    <m/>
    <m/>
    <m/>
    <m/>
    <m/>
    <n v="5"/>
    <n v="3"/>
    <n v="1"/>
    <m/>
    <m/>
    <m/>
    <m/>
    <m/>
    <m/>
    <m/>
    <m/>
    <m/>
    <m/>
    <m/>
    <m/>
    <m/>
    <m/>
    <m/>
    <m/>
    <m/>
    <n v="1"/>
    <m/>
    <m/>
    <m/>
    <m/>
    <m/>
    <m/>
    <m/>
    <m/>
    <m/>
    <m/>
    <m/>
    <m/>
    <m/>
    <m/>
    <m/>
    <m/>
    <m/>
    <m/>
    <m/>
    <m/>
    <m/>
    <m/>
    <m/>
    <m/>
    <m/>
    <m/>
    <n v="560.4"/>
  </r>
  <r>
    <n v="160"/>
    <n v="304393"/>
    <s v="09d405e00bbf46a9aed3ece4a9907869"/>
    <s v="Accept"/>
    <s v="yes"/>
    <m/>
    <m/>
    <s v="نواف حسون الابراهيم"/>
    <x v="0"/>
    <x v="11"/>
    <n v="71"/>
    <s v="عارف قرمو"/>
    <s v="I.R"/>
    <m/>
    <m/>
    <m/>
    <m/>
    <m/>
    <m/>
    <m/>
    <m/>
    <m/>
    <m/>
    <m/>
    <m/>
    <m/>
    <m/>
    <m/>
    <m/>
    <m/>
    <m/>
    <m/>
    <m/>
    <m/>
    <m/>
    <m/>
    <m/>
    <m/>
    <m/>
    <m/>
    <m/>
    <m/>
    <m/>
    <m/>
    <m/>
    <m/>
    <m/>
    <m/>
    <m/>
    <m/>
    <m/>
    <m/>
    <m/>
    <m/>
    <m/>
    <m/>
    <m/>
    <m/>
    <m/>
    <m/>
    <m/>
    <m/>
    <m/>
    <m/>
    <m/>
    <m/>
    <m/>
    <m/>
    <m/>
    <m/>
    <m/>
    <m/>
    <m/>
    <m/>
    <m/>
    <m/>
    <m/>
    <m/>
    <m/>
    <m/>
    <m/>
    <m/>
    <m/>
    <m/>
    <m/>
    <m/>
    <m/>
    <n v="0.5"/>
    <m/>
    <m/>
    <m/>
    <m/>
    <m/>
    <m/>
    <n v="5"/>
    <n v="7"/>
    <n v="1"/>
    <m/>
    <m/>
    <m/>
    <m/>
    <m/>
    <m/>
    <m/>
    <m/>
    <m/>
    <m/>
    <m/>
    <m/>
    <m/>
    <m/>
    <m/>
    <m/>
    <m/>
    <n v="1"/>
    <m/>
    <m/>
    <m/>
    <m/>
    <m/>
    <m/>
    <m/>
    <m/>
    <m/>
    <m/>
    <m/>
    <m/>
    <m/>
    <m/>
    <m/>
    <m/>
    <m/>
    <m/>
    <m/>
    <m/>
    <m/>
    <m/>
    <m/>
    <m/>
    <m/>
    <m/>
    <n v="607.59999999999991"/>
  </r>
  <r>
    <n v="161"/>
    <n v="218158"/>
    <s v="26cdb0a0ac934a6680af7e41ab83aef7"/>
    <s v="Accept"/>
    <s v="yes"/>
    <m/>
    <m/>
    <s v="عبد الحسيب عبدو الطه"/>
    <x v="0"/>
    <x v="11"/>
    <n v="71"/>
    <s v="عارف قرمو"/>
    <s v="I.R"/>
    <m/>
    <m/>
    <m/>
    <m/>
    <m/>
    <m/>
    <n v="5"/>
    <m/>
    <m/>
    <m/>
    <m/>
    <m/>
    <m/>
    <m/>
    <m/>
    <m/>
    <m/>
    <m/>
    <n v="160"/>
    <m/>
    <m/>
    <m/>
    <m/>
    <m/>
    <m/>
    <m/>
    <m/>
    <m/>
    <m/>
    <m/>
    <m/>
    <m/>
    <m/>
    <m/>
    <m/>
    <m/>
    <m/>
    <m/>
    <m/>
    <m/>
    <m/>
    <m/>
    <m/>
    <m/>
    <m/>
    <m/>
    <m/>
    <m/>
    <m/>
    <m/>
    <m/>
    <m/>
    <m/>
    <m/>
    <m/>
    <m/>
    <m/>
    <m/>
    <m/>
    <m/>
    <m/>
    <m/>
    <m/>
    <m/>
    <m/>
    <m/>
    <m/>
    <m/>
    <m/>
    <m/>
    <m/>
    <m/>
    <m/>
    <m/>
    <m/>
    <m/>
    <m/>
    <m/>
    <m/>
    <m/>
    <m/>
    <n v="2"/>
    <n v="4"/>
    <m/>
    <m/>
    <m/>
    <m/>
    <m/>
    <m/>
    <m/>
    <m/>
    <m/>
    <m/>
    <m/>
    <m/>
    <m/>
    <m/>
    <m/>
    <m/>
    <m/>
    <m/>
    <n v="1"/>
    <m/>
    <m/>
    <m/>
    <m/>
    <m/>
    <m/>
    <m/>
    <m/>
    <m/>
    <m/>
    <m/>
    <m/>
    <m/>
    <m/>
    <m/>
    <m/>
    <m/>
    <m/>
    <m/>
    <m/>
    <m/>
    <m/>
    <m/>
    <m/>
    <m/>
    <m/>
    <n v="845.2"/>
  </r>
  <r>
    <n v="162"/>
    <n v="31169"/>
    <s v="340a8c3753764cea871723321bbf2fcb"/>
    <s v="Accept"/>
    <s v="yes"/>
    <m/>
    <m/>
    <s v="يوسف عبد المجيد زوعه"/>
    <x v="1"/>
    <x v="11"/>
    <n v="71"/>
    <s v="ريم . احمد ارمنازي"/>
    <s v="I.R"/>
    <m/>
    <m/>
    <m/>
    <m/>
    <m/>
    <m/>
    <m/>
    <m/>
    <m/>
    <m/>
    <m/>
    <m/>
    <m/>
    <m/>
    <m/>
    <m/>
    <m/>
    <m/>
    <n v="60"/>
    <m/>
    <m/>
    <m/>
    <m/>
    <m/>
    <m/>
    <m/>
    <m/>
    <m/>
    <m/>
    <m/>
    <m/>
    <m/>
    <m/>
    <m/>
    <m/>
    <m/>
    <m/>
    <m/>
    <m/>
    <m/>
    <m/>
    <m/>
    <m/>
    <m/>
    <m/>
    <m/>
    <m/>
    <m/>
    <m/>
    <m/>
    <m/>
    <m/>
    <m/>
    <m/>
    <m/>
    <m/>
    <m/>
    <m/>
    <m/>
    <m/>
    <m/>
    <m/>
    <m/>
    <m/>
    <m/>
    <m/>
    <m/>
    <m/>
    <m/>
    <m/>
    <m/>
    <m/>
    <m/>
    <m/>
    <m/>
    <m/>
    <m/>
    <m/>
    <m/>
    <m/>
    <m/>
    <m/>
    <n v="2"/>
    <m/>
    <m/>
    <n v="1"/>
    <m/>
    <n v="1"/>
    <n v="1"/>
    <m/>
    <m/>
    <m/>
    <m/>
    <n v="10"/>
    <m/>
    <m/>
    <m/>
    <m/>
    <m/>
    <m/>
    <m/>
    <n v="1"/>
    <m/>
    <m/>
    <m/>
    <m/>
    <m/>
    <m/>
    <m/>
    <m/>
    <m/>
    <m/>
    <m/>
    <m/>
    <m/>
    <m/>
    <m/>
    <m/>
    <m/>
    <m/>
    <m/>
    <m/>
    <m/>
    <m/>
    <m/>
    <m/>
    <m/>
    <m/>
    <n v="424.1"/>
  </r>
  <r>
    <n v="163"/>
    <n v="22769"/>
    <s v="37bba555d7b24b6fbfa1c1f61b0e5aa3"/>
    <s v="Accept"/>
    <s v="yes"/>
    <m/>
    <m/>
    <s v="محمد ديب سعيد"/>
    <x v="1"/>
    <x v="12"/>
    <n v="72"/>
    <s v="نور الخليف"/>
    <s v="I.R"/>
    <n v="0"/>
    <n v="0"/>
    <n v="0"/>
    <n v="0"/>
    <n v="0"/>
    <n v="1.9"/>
    <n v="0"/>
    <n v="0"/>
    <n v="0"/>
    <n v="0"/>
    <n v="0"/>
    <n v="0"/>
    <n v="0"/>
    <n v="50"/>
    <n v="0"/>
    <n v="0"/>
    <n v="0"/>
    <n v="0"/>
    <n v="324"/>
    <n v="0"/>
    <n v="0"/>
    <n v="0"/>
    <n v="0"/>
    <n v="0"/>
    <n v="0"/>
    <n v="0"/>
    <n v="0"/>
    <n v="0"/>
    <n v="0"/>
    <n v="0"/>
    <n v="0"/>
    <n v="0"/>
    <n v="0"/>
    <n v="0"/>
    <n v="0"/>
    <n v="0"/>
    <n v="0"/>
    <n v="0"/>
    <n v="0"/>
    <n v="0"/>
    <n v="0"/>
    <n v="0"/>
    <n v="0"/>
    <n v="0"/>
    <n v="0"/>
    <n v="0"/>
    <n v="0"/>
    <n v="0"/>
    <n v="0"/>
    <n v="0"/>
    <n v="0"/>
    <n v="0"/>
    <n v="0"/>
    <n v="0"/>
    <n v="0"/>
    <n v="0"/>
    <n v="0"/>
    <n v="0"/>
    <n v="3"/>
    <n v="0.8"/>
    <n v="0"/>
    <n v="0"/>
    <n v="0"/>
    <n v="0"/>
    <n v="0"/>
    <n v="0"/>
    <n v="0"/>
    <n v="0"/>
    <n v="0"/>
    <n v="0"/>
    <n v="0"/>
    <n v="0"/>
    <n v="0"/>
    <n v="0"/>
    <n v="0"/>
    <n v="0"/>
    <n v="0.18"/>
    <n v="0"/>
    <n v="0"/>
    <n v="0"/>
    <n v="0"/>
    <n v="8"/>
    <n v="1"/>
    <n v="1"/>
    <n v="0"/>
    <n v="1"/>
    <n v="1"/>
    <n v="1"/>
    <n v="1.2"/>
    <n v="0"/>
    <n v="0"/>
    <n v="0"/>
    <n v="0"/>
    <n v="0"/>
    <n v="10"/>
    <n v="0"/>
    <n v="0"/>
    <n v="0"/>
    <n v="0"/>
    <n v="0"/>
    <n v="0"/>
    <n v="0"/>
    <n v="0"/>
    <n v="0"/>
    <n v="0"/>
    <n v="0"/>
    <n v="0"/>
    <n v="0"/>
    <n v="0"/>
    <n v="0"/>
    <n v="0"/>
    <n v="0"/>
    <n v="0"/>
    <n v="0"/>
    <n v="0"/>
    <n v="0"/>
    <n v="0"/>
    <n v="0"/>
    <n v="0"/>
    <n v="0"/>
    <n v="0"/>
    <n v="0"/>
    <n v="0"/>
    <n v="0"/>
    <n v="0"/>
    <n v="0"/>
    <n v="0"/>
    <n v="0"/>
    <n v="1402.3999999999999"/>
  </r>
  <r>
    <n v="164"/>
    <n v="29846"/>
    <s v="1b6aa2eb65f5498aacefbf0aed73bd60"/>
    <s v="Accept"/>
    <s v="yes"/>
    <m/>
    <m/>
    <s v="هدى درويش درويش"/>
    <x v="0"/>
    <x v="12"/>
    <n v="72"/>
    <s v="نور الخليف"/>
    <s v="I.R"/>
    <n v="0"/>
    <n v="0"/>
    <n v="0"/>
    <n v="0"/>
    <n v="0"/>
    <n v="0"/>
    <n v="0"/>
    <n v="0"/>
    <n v="0"/>
    <n v="1.53"/>
    <n v="0"/>
    <n v="0"/>
    <n v="0"/>
    <n v="300"/>
    <n v="0"/>
    <n v="0"/>
    <n v="0"/>
    <n v="0"/>
    <n v="57.16"/>
    <n v="0"/>
    <n v="0"/>
    <n v="0"/>
    <n v="0"/>
    <n v="0"/>
    <n v="0"/>
    <n v="0"/>
    <n v="0"/>
    <n v="0"/>
    <n v="0"/>
    <n v="0"/>
    <n v="15.8"/>
    <n v="0"/>
    <n v="0"/>
    <n v="0"/>
    <n v="0"/>
    <n v="0"/>
    <n v="0"/>
    <n v="0"/>
    <n v="0"/>
    <n v="0"/>
    <n v="0"/>
    <n v="0"/>
    <n v="0"/>
    <n v="0"/>
    <n v="0"/>
    <n v="0"/>
    <n v="0"/>
    <n v="0"/>
    <n v="0"/>
    <n v="0"/>
    <n v="0"/>
    <n v="1"/>
    <n v="0"/>
    <n v="0"/>
    <n v="0"/>
    <n v="0"/>
    <n v="0"/>
    <n v="0"/>
    <n v="0"/>
    <n v="0"/>
    <n v="0"/>
    <n v="0"/>
    <n v="0"/>
    <n v="0"/>
    <n v="0"/>
    <n v="0"/>
    <n v="0"/>
    <n v="0"/>
    <n v="0"/>
    <n v="0"/>
    <n v="0"/>
    <n v="0"/>
    <n v="0"/>
    <n v="0"/>
    <n v="0"/>
    <n v="0"/>
    <n v="0.48"/>
    <n v="0"/>
    <n v="0"/>
    <n v="0"/>
    <n v="0"/>
    <n v="4"/>
    <n v="2"/>
    <n v="0"/>
    <n v="0"/>
    <n v="0"/>
    <n v="1"/>
    <n v="1"/>
    <n v="1.2"/>
    <n v="0"/>
    <n v="0"/>
    <n v="0"/>
    <n v="0"/>
    <n v="0"/>
    <n v="12"/>
    <n v="0"/>
    <n v="0"/>
    <n v="0"/>
    <n v="0"/>
    <n v="0"/>
    <n v="0"/>
    <n v="0"/>
    <n v="0"/>
    <n v="0"/>
    <n v="0"/>
    <n v="0"/>
    <n v="0"/>
    <n v="0"/>
    <n v="0"/>
    <n v="0"/>
    <n v="0"/>
    <n v="0"/>
    <n v="0"/>
    <n v="0"/>
    <n v="0"/>
    <n v="0"/>
    <n v="0"/>
    <n v="0"/>
    <n v="0"/>
    <n v="0"/>
    <n v="0"/>
    <n v="0"/>
    <n v="0"/>
    <n v="0"/>
    <n v="0"/>
    <n v="0"/>
    <n v="0"/>
    <n v="0"/>
    <n v="1049.6680000000001"/>
  </r>
  <r>
    <n v="165"/>
    <n v="261968"/>
    <s v="9966142838b84ac481a951544d06bfa7"/>
    <s v="Accept"/>
    <s v="yes"/>
    <m/>
    <m/>
    <s v="هايل فايز طفران"/>
    <x v="0"/>
    <x v="12"/>
    <n v="72"/>
    <s v="سراب-احمد"/>
    <s v="I.R"/>
    <m/>
    <m/>
    <m/>
    <m/>
    <m/>
    <m/>
    <m/>
    <m/>
    <m/>
    <m/>
    <m/>
    <m/>
    <m/>
    <m/>
    <m/>
    <m/>
    <m/>
    <m/>
    <n v="133"/>
    <m/>
    <m/>
    <m/>
    <m/>
    <m/>
    <m/>
    <m/>
    <m/>
    <m/>
    <n v="21"/>
    <m/>
    <m/>
    <m/>
    <m/>
    <m/>
    <m/>
    <m/>
    <m/>
    <m/>
    <m/>
    <m/>
    <m/>
    <m/>
    <m/>
    <m/>
    <m/>
    <m/>
    <m/>
    <m/>
    <m/>
    <m/>
    <m/>
    <n v="1"/>
    <n v="1"/>
    <m/>
    <m/>
    <m/>
    <m/>
    <m/>
    <m/>
    <m/>
    <m/>
    <m/>
    <m/>
    <m/>
    <m/>
    <m/>
    <m/>
    <m/>
    <n v="15"/>
    <m/>
    <m/>
    <m/>
    <m/>
    <m/>
    <n v="3.9"/>
    <m/>
    <m/>
    <n v="0.4"/>
    <m/>
    <m/>
    <n v="7.4"/>
    <m/>
    <m/>
    <m/>
    <m/>
    <m/>
    <n v="3"/>
    <n v="1"/>
    <n v="1.5"/>
    <n v="1"/>
    <m/>
    <m/>
    <m/>
    <m/>
    <n v="16"/>
    <m/>
    <m/>
    <n v="20"/>
    <m/>
    <m/>
    <m/>
    <n v="1"/>
    <m/>
    <m/>
    <m/>
    <m/>
    <m/>
    <m/>
    <m/>
    <m/>
    <m/>
    <m/>
    <m/>
    <m/>
    <m/>
    <m/>
    <m/>
    <m/>
    <m/>
    <m/>
    <m/>
    <m/>
    <m/>
    <m/>
    <m/>
    <m/>
    <m/>
    <m/>
    <n v="1541.4"/>
  </r>
  <r>
    <n v="166"/>
    <n v="141133"/>
    <s v="8c4a4f6bd0164c72b51b342c719255b1"/>
    <s v="Accept"/>
    <s v="yes"/>
    <m/>
    <m/>
    <s v="كوثر احمد عمران"/>
    <x v="0"/>
    <x v="12"/>
    <n v="72"/>
    <s v="نور وعبدالهادي"/>
    <s v="I.R"/>
    <m/>
    <m/>
    <m/>
    <m/>
    <m/>
    <m/>
    <m/>
    <m/>
    <m/>
    <m/>
    <m/>
    <m/>
    <m/>
    <n v="175"/>
    <m/>
    <m/>
    <m/>
    <m/>
    <n v="30"/>
    <m/>
    <m/>
    <m/>
    <m/>
    <m/>
    <m/>
    <m/>
    <m/>
    <m/>
    <n v="21"/>
    <m/>
    <m/>
    <m/>
    <m/>
    <m/>
    <m/>
    <m/>
    <m/>
    <m/>
    <m/>
    <m/>
    <m/>
    <m/>
    <m/>
    <m/>
    <m/>
    <m/>
    <m/>
    <m/>
    <m/>
    <m/>
    <m/>
    <n v="1"/>
    <m/>
    <m/>
    <m/>
    <m/>
    <m/>
    <m/>
    <m/>
    <m/>
    <m/>
    <m/>
    <m/>
    <m/>
    <m/>
    <m/>
    <m/>
    <m/>
    <m/>
    <m/>
    <n v="10"/>
    <m/>
    <m/>
    <m/>
    <m/>
    <m/>
    <n v="0.5"/>
    <m/>
    <m/>
    <m/>
    <m/>
    <n v="2"/>
    <n v="1"/>
    <n v="1"/>
    <m/>
    <m/>
    <n v="3"/>
    <n v="1"/>
    <n v="1.2"/>
    <n v="1"/>
    <m/>
    <m/>
    <m/>
    <m/>
    <m/>
    <m/>
    <m/>
    <m/>
    <m/>
    <m/>
    <m/>
    <n v="1"/>
    <m/>
    <m/>
    <m/>
    <m/>
    <m/>
    <m/>
    <m/>
    <m/>
    <m/>
    <m/>
    <m/>
    <m/>
    <m/>
    <m/>
    <m/>
    <m/>
    <m/>
    <m/>
    <m/>
    <m/>
    <m/>
    <m/>
    <m/>
    <m/>
    <m/>
    <m/>
    <n v="918.3"/>
  </r>
  <r>
    <n v="167"/>
    <n v="223120"/>
    <s v="4abb181151204ace8db23748e23b0de8"/>
    <s v="Accept"/>
    <s v="yes"/>
    <m/>
    <m/>
    <s v="ماهر عبد الكريم قطينه"/>
    <x v="0"/>
    <x v="12"/>
    <n v="72"/>
    <s v="ريم .شادي"/>
    <s v="I.R"/>
    <m/>
    <m/>
    <m/>
    <m/>
    <m/>
    <m/>
    <n v="1"/>
    <m/>
    <m/>
    <m/>
    <m/>
    <m/>
    <n v="420"/>
    <m/>
    <m/>
    <m/>
    <m/>
    <m/>
    <n v="180"/>
    <m/>
    <m/>
    <m/>
    <m/>
    <m/>
    <m/>
    <m/>
    <m/>
    <m/>
    <m/>
    <m/>
    <m/>
    <m/>
    <m/>
    <m/>
    <m/>
    <m/>
    <m/>
    <m/>
    <m/>
    <m/>
    <m/>
    <m/>
    <m/>
    <m/>
    <m/>
    <m/>
    <m/>
    <m/>
    <m/>
    <m/>
    <m/>
    <m/>
    <m/>
    <m/>
    <m/>
    <m/>
    <m/>
    <m/>
    <m/>
    <m/>
    <m/>
    <m/>
    <m/>
    <m/>
    <m/>
    <m/>
    <m/>
    <m/>
    <m/>
    <m/>
    <m/>
    <m/>
    <m/>
    <m/>
    <m/>
    <m/>
    <m/>
    <m/>
    <m/>
    <m/>
    <m/>
    <n v="3"/>
    <n v="1"/>
    <m/>
    <m/>
    <m/>
    <m/>
    <m/>
    <m/>
    <m/>
    <m/>
    <m/>
    <m/>
    <m/>
    <m/>
    <m/>
    <m/>
    <m/>
    <m/>
    <m/>
    <m/>
    <n v="1"/>
    <m/>
    <m/>
    <m/>
    <m/>
    <m/>
    <m/>
    <m/>
    <m/>
    <m/>
    <m/>
    <m/>
    <m/>
    <m/>
    <m/>
    <m/>
    <m/>
    <m/>
    <m/>
    <m/>
    <m/>
    <m/>
    <m/>
    <m/>
    <m/>
    <m/>
    <m/>
    <n v="898.19999999999982"/>
  </r>
  <r>
    <n v="168"/>
    <n v="20197"/>
    <s v="f419df2b3c1d4f6d8a92ee589ac080cc"/>
    <s v="Accept"/>
    <s v="yes"/>
    <m/>
    <m/>
    <s v="فيصل علي عبيد"/>
    <x v="1"/>
    <x v="12"/>
    <n v="72"/>
    <s v="محمد غضب ...سراب"/>
    <s v="I.R"/>
    <m/>
    <m/>
    <m/>
    <m/>
    <m/>
    <n v="1.7"/>
    <m/>
    <m/>
    <m/>
    <m/>
    <m/>
    <m/>
    <m/>
    <m/>
    <m/>
    <m/>
    <m/>
    <m/>
    <n v="152"/>
    <m/>
    <m/>
    <m/>
    <m/>
    <m/>
    <m/>
    <m/>
    <m/>
    <m/>
    <n v="6"/>
    <m/>
    <m/>
    <m/>
    <m/>
    <m/>
    <m/>
    <m/>
    <m/>
    <m/>
    <m/>
    <m/>
    <m/>
    <m/>
    <m/>
    <m/>
    <m/>
    <m/>
    <m/>
    <m/>
    <m/>
    <m/>
    <m/>
    <n v="1"/>
    <m/>
    <m/>
    <m/>
    <m/>
    <m/>
    <m/>
    <m/>
    <m/>
    <m/>
    <m/>
    <m/>
    <m/>
    <m/>
    <m/>
    <m/>
    <m/>
    <m/>
    <m/>
    <m/>
    <m/>
    <m/>
    <m/>
    <n v="0.24"/>
    <m/>
    <m/>
    <m/>
    <m/>
    <m/>
    <m/>
    <n v="5"/>
    <n v="4"/>
    <n v="1"/>
    <m/>
    <n v="6"/>
    <n v="1"/>
    <n v="1"/>
    <n v="1"/>
    <m/>
    <n v="1"/>
    <n v="1"/>
    <n v="5"/>
    <n v="10"/>
    <m/>
    <m/>
    <n v="5"/>
    <n v="50"/>
    <m/>
    <m/>
    <m/>
    <n v="1"/>
    <m/>
    <m/>
    <m/>
    <m/>
    <m/>
    <m/>
    <m/>
    <m/>
    <m/>
    <n v="2"/>
    <m/>
    <m/>
    <m/>
    <n v="2"/>
    <m/>
    <m/>
    <m/>
    <m/>
    <m/>
    <m/>
    <m/>
    <m/>
    <m/>
    <m/>
    <m/>
    <m/>
    <n v="1408.3"/>
  </r>
  <r>
    <n v="169"/>
    <n v="20911"/>
    <s v="bb08de11da11405787f0b6aa7d04c86d"/>
    <s v="Accept"/>
    <s v="yes"/>
    <m/>
    <m/>
    <s v="منى عبد الرحمن عبود"/>
    <x v="0"/>
    <x v="12"/>
    <n v="72"/>
    <s v="هشام- ابراهيم"/>
    <s v="I.R"/>
    <m/>
    <m/>
    <m/>
    <m/>
    <m/>
    <n v="2.4"/>
    <m/>
    <m/>
    <m/>
    <m/>
    <m/>
    <m/>
    <m/>
    <m/>
    <m/>
    <m/>
    <m/>
    <m/>
    <n v="50"/>
    <m/>
    <m/>
    <m/>
    <m/>
    <m/>
    <m/>
    <m/>
    <m/>
    <m/>
    <m/>
    <m/>
    <m/>
    <m/>
    <m/>
    <m/>
    <m/>
    <m/>
    <m/>
    <m/>
    <n v="3.2"/>
    <m/>
    <m/>
    <m/>
    <m/>
    <m/>
    <m/>
    <m/>
    <m/>
    <m/>
    <m/>
    <m/>
    <m/>
    <m/>
    <m/>
    <m/>
    <m/>
    <m/>
    <m/>
    <m/>
    <m/>
    <m/>
    <n v="0.6"/>
    <m/>
    <m/>
    <m/>
    <m/>
    <m/>
    <m/>
    <m/>
    <m/>
    <m/>
    <m/>
    <m/>
    <m/>
    <m/>
    <m/>
    <m/>
    <n v="0.16"/>
    <m/>
    <m/>
    <m/>
    <m/>
    <n v="2"/>
    <n v="3"/>
    <n v="1"/>
    <m/>
    <n v="5"/>
    <m/>
    <m/>
    <m/>
    <m/>
    <m/>
    <m/>
    <n v="3"/>
    <m/>
    <m/>
    <m/>
    <m/>
    <m/>
    <m/>
    <m/>
    <m/>
    <m/>
    <m/>
    <m/>
    <m/>
    <m/>
    <m/>
    <m/>
    <m/>
    <m/>
    <m/>
    <m/>
    <m/>
    <m/>
    <m/>
    <m/>
    <m/>
    <m/>
    <m/>
    <m/>
    <m/>
    <m/>
    <m/>
    <m/>
    <m/>
    <m/>
    <m/>
    <m/>
    <n v="605.29999999999995"/>
  </r>
  <r>
    <n v="170"/>
    <n v="313905"/>
    <s v="5eabaf53aaa54d72b38fb46e26594cf4"/>
    <s v="Accept"/>
    <s v="yes"/>
    <m/>
    <m/>
    <s v="ابراهيم محمد ضبعان"/>
    <x v="0"/>
    <x v="12"/>
    <n v="72"/>
    <s v="هشام+ احمد"/>
    <s v="I.R"/>
    <m/>
    <m/>
    <m/>
    <m/>
    <m/>
    <n v="6"/>
    <m/>
    <m/>
    <m/>
    <m/>
    <m/>
    <m/>
    <m/>
    <m/>
    <m/>
    <m/>
    <m/>
    <m/>
    <n v="205.5"/>
    <m/>
    <m/>
    <m/>
    <m/>
    <m/>
    <m/>
    <m/>
    <m/>
    <m/>
    <m/>
    <m/>
    <m/>
    <m/>
    <m/>
    <m/>
    <m/>
    <m/>
    <m/>
    <m/>
    <m/>
    <m/>
    <m/>
    <m/>
    <m/>
    <m/>
    <m/>
    <m/>
    <m/>
    <m/>
    <m/>
    <m/>
    <m/>
    <m/>
    <m/>
    <m/>
    <m/>
    <m/>
    <m/>
    <m/>
    <m/>
    <m/>
    <m/>
    <m/>
    <m/>
    <m/>
    <m/>
    <m/>
    <m/>
    <m/>
    <m/>
    <m/>
    <m/>
    <m/>
    <m/>
    <m/>
    <m/>
    <m/>
    <m/>
    <m/>
    <m/>
    <m/>
    <m/>
    <n v="4"/>
    <n v="5"/>
    <n v="1"/>
    <m/>
    <n v="3"/>
    <m/>
    <n v="1"/>
    <n v="1.2"/>
    <m/>
    <m/>
    <m/>
    <n v="2"/>
    <m/>
    <n v="20"/>
    <m/>
    <m/>
    <n v="36"/>
    <m/>
    <m/>
    <m/>
    <n v="1"/>
    <m/>
    <m/>
    <m/>
    <m/>
    <m/>
    <m/>
    <m/>
    <m/>
    <m/>
    <m/>
    <m/>
    <m/>
    <m/>
    <m/>
    <m/>
    <m/>
    <m/>
    <m/>
    <m/>
    <m/>
    <m/>
    <m/>
    <m/>
    <m/>
    <m/>
    <m/>
    <n v="1390.65"/>
  </r>
  <r>
    <n v="171"/>
    <n v="17869"/>
    <s v="d0899a833282473ca6f14cadf2515f73"/>
    <s v="Accept"/>
    <s v="yes"/>
    <m/>
    <m/>
    <s v="فاطمه احمد يوسف"/>
    <x v="1"/>
    <x v="12"/>
    <n v="72"/>
    <s v="بشار فرنجاري ..مهند حديد"/>
    <s v="I.R"/>
    <m/>
    <m/>
    <m/>
    <m/>
    <m/>
    <m/>
    <m/>
    <m/>
    <m/>
    <m/>
    <m/>
    <m/>
    <m/>
    <m/>
    <m/>
    <m/>
    <m/>
    <m/>
    <n v="100"/>
    <m/>
    <m/>
    <m/>
    <m/>
    <m/>
    <m/>
    <m/>
    <m/>
    <m/>
    <m/>
    <m/>
    <m/>
    <m/>
    <m/>
    <m/>
    <m/>
    <m/>
    <m/>
    <m/>
    <m/>
    <m/>
    <m/>
    <m/>
    <m/>
    <m/>
    <m/>
    <m/>
    <m/>
    <m/>
    <m/>
    <m/>
    <m/>
    <m/>
    <m/>
    <m/>
    <m/>
    <m/>
    <m/>
    <m/>
    <m/>
    <m/>
    <m/>
    <m/>
    <m/>
    <m/>
    <m/>
    <m/>
    <m/>
    <m/>
    <m/>
    <m/>
    <m/>
    <m/>
    <m/>
    <m/>
    <m/>
    <m/>
    <n v="0.16"/>
    <m/>
    <m/>
    <m/>
    <m/>
    <n v="1"/>
    <n v="5"/>
    <n v="1"/>
    <n v="1"/>
    <m/>
    <n v="2"/>
    <m/>
    <n v="0.5"/>
    <m/>
    <m/>
    <m/>
    <m/>
    <m/>
    <m/>
    <m/>
    <m/>
    <m/>
    <m/>
    <m/>
    <m/>
    <m/>
    <m/>
    <m/>
    <m/>
    <m/>
    <m/>
    <m/>
    <m/>
    <m/>
    <m/>
    <m/>
    <m/>
    <m/>
    <m/>
    <m/>
    <m/>
    <m/>
    <m/>
    <m/>
    <m/>
    <m/>
    <m/>
    <m/>
    <m/>
    <m/>
    <m/>
    <m/>
    <n v="585.4"/>
  </r>
  <r>
    <n v="172"/>
    <n v="155678"/>
    <s v="e7a2456e9a9d4893a19dbfb7f027fee6"/>
    <s v="Accept"/>
    <s v="yes"/>
    <m/>
    <m/>
    <s v="ابراهيم حسن اليوسف"/>
    <x v="0"/>
    <x v="12"/>
    <n v="72"/>
    <s v="هشام - إبراهيم"/>
    <s v="I.R"/>
    <m/>
    <m/>
    <m/>
    <m/>
    <m/>
    <m/>
    <m/>
    <m/>
    <m/>
    <m/>
    <m/>
    <m/>
    <m/>
    <n v="85"/>
    <m/>
    <m/>
    <m/>
    <m/>
    <n v="73"/>
    <m/>
    <m/>
    <m/>
    <m/>
    <m/>
    <m/>
    <m/>
    <m/>
    <m/>
    <m/>
    <m/>
    <m/>
    <m/>
    <m/>
    <m/>
    <m/>
    <m/>
    <m/>
    <m/>
    <m/>
    <m/>
    <m/>
    <m/>
    <m/>
    <m/>
    <m/>
    <m/>
    <m/>
    <m/>
    <m/>
    <m/>
    <m/>
    <m/>
    <m/>
    <m/>
    <m/>
    <n v="1"/>
    <m/>
    <m/>
    <m/>
    <m/>
    <n v="0.5"/>
    <m/>
    <m/>
    <m/>
    <m/>
    <m/>
    <m/>
    <m/>
    <m/>
    <m/>
    <m/>
    <m/>
    <m/>
    <m/>
    <m/>
    <m/>
    <m/>
    <m/>
    <m/>
    <m/>
    <m/>
    <n v="3"/>
    <n v="1"/>
    <n v="1"/>
    <m/>
    <n v="3"/>
    <m/>
    <n v="1"/>
    <n v="1.2"/>
    <m/>
    <m/>
    <m/>
    <n v="1"/>
    <m/>
    <n v="10"/>
    <m/>
    <m/>
    <m/>
    <m/>
    <m/>
    <m/>
    <n v="1"/>
    <m/>
    <m/>
    <m/>
    <m/>
    <m/>
    <m/>
    <m/>
    <m/>
    <m/>
    <m/>
    <m/>
    <m/>
    <m/>
    <m/>
    <m/>
    <m/>
    <m/>
    <m/>
    <m/>
    <m/>
    <n v="1"/>
    <m/>
    <m/>
    <m/>
    <m/>
    <m/>
    <n v="840.4"/>
  </r>
  <r>
    <n v="173"/>
    <n v="224215"/>
    <s v="5630fb3ed05b4df1adb533e29559e5c1"/>
    <s v="Accept"/>
    <s v="yes"/>
    <m/>
    <m/>
    <s v="احمد محمد رعدون"/>
    <x v="0"/>
    <x v="12"/>
    <n v="72"/>
    <s v="بشار فرنجاري ...مهند حديد"/>
    <s v="I.R"/>
    <m/>
    <m/>
    <m/>
    <m/>
    <m/>
    <m/>
    <m/>
    <m/>
    <m/>
    <m/>
    <m/>
    <m/>
    <m/>
    <m/>
    <m/>
    <m/>
    <m/>
    <m/>
    <n v="254"/>
    <m/>
    <m/>
    <m/>
    <m/>
    <m/>
    <m/>
    <m/>
    <m/>
    <m/>
    <m/>
    <m/>
    <m/>
    <m/>
    <m/>
    <m/>
    <m/>
    <m/>
    <m/>
    <m/>
    <m/>
    <m/>
    <m/>
    <m/>
    <m/>
    <m/>
    <m/>
    <m/>
    <m/>
    <m/>
    <m/>
    <m/>
    <m/>
    <m/>
    <m/>
    <m/>
    <m/>
    <m/>
    <m/>
    <m/>
    <m/>
    <m/>
    <m/>
    <m/>
    <m/>
    <m/>
    <m/>
    <m/>
    <m/>
    <m/>
    <m/>
    <m/>
    <m/>
    <m/>
    <m/>
    <m/>
    <m/>
    <m/>
    <m/>
    <m/>
    <m/>
    <m/>
    <m/>
    <m/>
    <n v="4"/>
    <m/>
    <m/>
    <m/>
    <n v="2"/>
    <m/>
    <m/>
    <m/>
    <m/>
    <m/>
    <m/>
    <m/>
    <m/>
    <m/>
    <m/>
    <m/>
    <m/>
    <m/>
    <m/>
    <m/>
    <m/>
    <m/>
    <m/>
    <m/>
    <m/>
    <m/>
    <m/>
    <m/>
    <m/>
    <m/>
    <m/>
    <m/>
    <m/>
    <m/>
    <m/>
    <m/>
    <m/>
    <m/>
    <m/>
    <m/>
    <m/>
    <m/>
    <m/>
    <m/>
    <m/>
    <m/>
    <n v="761.39999999999986"/>
  </r>
  <r>
    <n v="174"/>
    <n v="278213"/>
    <s v="049e92fb39974c3c9199a6d32720bf21"/>
    <s v="Accept"/>
    <s v="yes"/>
    <m/>
    <m/>
    <s v="عبد الحكيم احمد مصطفى"/>
    <x v="1"/>
    <x v="12"/>
    <n v="72"/>
    <s v="سراب .احمد"/>
    <s v="I.R"/>
    <m/>
    <m/>
    <m/>
    <m/>
    <m/>
    <m/>
    <m/>
    <m/>
    <m/>
    <m/>
    <m/>
    <m/>
    <m/>
    <m/>
    <m/>
    <m/>
    <m/>
    <m/>
    <n v="126"/>
    <m/>
    <m/>
    <m/>
    <m/>
    <m/>
    <m/>
    <m/>
    <m/>
    <m/>
    <n v="18.75"/>
    <m/>
    <m/>
    <m/>
    <m/>
    <m/>
    <m/>
    <m/>
    <m/>
    <m/>
    <m/>
    <m/>
    <m/>
    <m/>
    <m/>
    <m/>
    <m/>
    <m/>
    <m/>
    <m/>
    <m/>
    <m/>
    <m/>
    <m/>
    <m/>
    <m/>
    <m/>
    <m/>
    <m/>
    <m/>
    <m/>
    <m/>
    <m/>
    <m/>
    <m/>
    <m/>
    <m/>
    <m/>
    <m/>
    <m/>
    <m/>
    <m/>
    <m/>
    <m/>
    <m/>
    <m/>
    <n v="2.1"/>
    <m/>
    <n v="0.25"/>
    <m/>
    <m/>
    <m/>
    <n v="4.45"/>
    <m/>
    <m/>
    <n v="1"/>
    <m/>
    <m/>
    <n v="2"/>
    <m/>
    <n v="1.5"/>
    <m/>
    <m/>
    <m/>
    <n v="3"/>
    <m/>
    <n v="8"/>
    <m/>
    <n v="6"/>
    <n v="8"/>
    <m/>
    <m/>
    <m/>
    <m/>
    <m/>
    <m/>
    <m/>
    <m/>
    <m/>
    <m/>
    <m/>
    <m/>
    <m/>
    <m/>
    <m/>
    <m/>
    <m/>
    <m/>
    <m/>
    <m/>
    <m/>
    <m/>
    <m/>
    <m/>
    <m/>
    <m/>
    <m/>
    <m/>
    <m/>
    <m/>
    <n v="903.15"/>
  </r>
  <r>
    <n v="175"/>
    <n v="250890"/>
    <s v="99a82f6d8a9c4dd8a7490463146aac01"/>
    <s v="Accept"/>
    <s v="yes"/>
    <m/>
    <m/>
    <s v="اسامه عبد الرحيم الشيخ محمد"/>
    <x v="0"/>
    <x v="12"/>
    <n v="72"/>
    <s v="حسام العبدالله_مهند حديد"/>
    <s v="I.R"/>
    <m/>
    <m/>
    <m/>
    <m/>
    <m/>
    <m/>
    <m/>
    <m/>
    <m/>
    <m/>
    <m/>
    <m/>
    <m/>
    <m/>
    <m/>
    <m/>
    <m/>
    <m/>
    <n v="194"/>
    <m/>
    <m/>
    <m/>
    <m/>
    <m/>
    <m/>
    <m/>
    <m/>
    <m/>
    <m/>
    <m/>
    <m/>
    <m/>
    <m/>
    <m/>
    <m/>
    <m/>
    <m/>
    <m/>
    <m/>
    <m/>
    <m/>
    <m/>
    <m/>
    <m/>
    <m/>
    <m/>
    <m/>
    <m/>
    <m/>
    <m/>
    <m/>
    <m/>
    <m/>
    <m/>
    <m/>
    <m/>
    <m/>
    <m/>
    <m/>
    <m/>
    <m/>
    <m/>
    <m/>
    <n v="15"/>
    <m/>
    <m/>
    <m/>
    <m/>
    <m/>
    <m/>
    <m/>
    <m/>
    <m/>
    <m/>
    <m/>
    <m/>
    <n v="0.32"/>
    <m/>
    <m/>
    <m/>
    <m/>
    <n v="5"/>
    <n v="2"/>
    <n v="1"/>
    <n v="1"/>
    <m/>
    <n v="2"/>
    <m/>
    <n v="0.5"/>
    <m/>
    <m/>
    <m/>
    <m/>
    <m/>
    <m/>
    <m/>
    <m/>
    <m/>
    <m/>
    <m/>
    <m/>
    <m/>
    <m/>
    <m/>
    <m/>
    <m/>
    <m/>
    <m/>
    <m/>
    <m/>
    <m/>
    <m/>
    <m/>
    <m/>
    <m/>
    <m/>
    <m/>
    <m/>
    <m/>
    <m/>
    <m/>
    <m/>
    <m/>
    <m/>
    <m/>
    <m/>
    <m/>
    <m/>
    <n v="880.1"/>
  </r>
  <r>
    <n v="176"/>
    <n v="209134"/>
    <s v="b71cda2e80e44fa49777a6b3549d5c71"/>
    <s v="Accept"/>
    <s v="yes"/>
    <m/>
    <m/>
    <s v="اميره محمد الحسين"/>
    <x v="0"/>
    <x v="12"/>
    <n v="72"/>
    <s v="سراب ناصيف_أحمد غندور"/>
    <s v="I.R"/>
    <m/>
    <m/>
    <m/>
    <m/>
    <m/>
    <m/>
    <m/>
    <m/>
    <m/>
    <m/>
    <m/>
    <m/>
    <m/>
    <m/>
    <m/>
    <m/>
    <m/>
    <m/>
    <n v="163"/>
    <m/>
    <m/>
    <m/>
    <m/>
    <m/>
    <m/>
    <m/>
    <m/>
    <m/>
    <m/>
    <m/>
    <m/>
    <m/>
    <m/>
    <m/>
    <m/>
    <m/>
    <m/>
    <m/>
    <m/>
    <m/>
    <m/>
    <m/>
    <m/>
    <m/>
    <m/>
    <m/>
    <m/>
    <m/>
    <m/>
    <m/>
    <m/>
    <m/>
    <m/>
    <m/>
    <m/>
    <m/>
    <m/>
    <m/>
    <m/>
    <m/>
    <m/>
    <m/>
    <m/>
    <m/>
    <m/>
    <m/>
    <m/>
    <m/>
    <m/>
    <m/>
    <m/>
    <m/>
    <m/>
    <m/>
    <n v="3.8"/>
    <m/>
    <n v="0.48"/>
    <m/>
    <m/>
    <m/>
    <n v="3.55"/>
    <m/>
    <m/>
    <m/>
    <m/>
    <m/>
    <n v="3"/>
    <n v="1"/>
    <n v="1.5"/>
    <m/>
    <m/>
    <m/>
    <m/>
    <m/>
    <n v="13"/>
    <m/>
    <n v="2"/>
    <m/>
    <m/>
    <m/>
    <n v="1"/>
    <m/>
    <m/>
    <m/>
    <m/>
    <m/>
    <m/>
    <m/>
    <m/>
    <m/>
    <m/>
    <m/>
    <m/>
    <m/>
    <m/>
    <m/>
    <m/>
    <m/>
    <m/>
    <m/>
    <m/>
    <m/>
    <m/>
    <m/>
    <m/>
    <m/>
    <m/>
    <m/>
    <n v="959.05000000000007"/>
  </r>
  <r>
    <n v="177"/>
    <n v="281732"/>
    <s v="be9dae847b1b4081bc44e7f1202d093e"/>
    <s v="Accept"/>
    <s v="yes"/>
    <m/>
    <m/>
    <s v="عبد السلام محمد ضبعان"/>
    <x v="0"/>
    <x v="12"/>
    <n v="72"/>
    <s v="هشام - ابراهيم"/>
    <s v="I.R"/>
    <m/>
    <m/>
    <m/>
    <m/>
    <m/>
    <m/>
    <m/>
    <m/>
    <m/>
    <m/>
    <m/>
    <m/>
    <m/>
    <n v="180"/>
    <m/>
    <m/>
    <m/>
    <m/>
    <n v="40"/>
    <m/>
    <m/>
    <m/>
    <m/>
    <m/>
    <m/>
    <m/>
    <m/>
    <m/>
    <m/>
    <m/>
    <m/>
    <m/>
    <m/>
    <m/>
    <m/>
    <m/>
    <m/>
    <m/>
    <m/>
    <m/>
    <m/>
    <m/>
    <m/>
    <m/>
    <m/>
    <m/>
    <m/>
    <m/>
    <m/>
    <m/>
    <m/>
    <m/>
    <m/>
    <m/>
    <m/>
    <m/>
    <m/>
    <m/>
    <m/>
    <m/>
    <m/>
    <m/>
    <m/>
    <m/>
    <m/>
    <m/>
    <m/>
    <m/>
    <m/>
    <m/>
    <m/>
    <m/>
    <m/>
    <m/>
    <m/>
    <m/>
    <n v="0.2"/>
    <m/>
    <m/>
    <m/>
    <m/>
    <n v="4"/>
    <m/>
    <m/>
    <m/>
    <n v="3"/>
    <m/>
    <n v="1"/>
    <n v="0.6"/>
    <m/>
    <m/>
    <m/>
    <m/>
    <m/>
    <n v="10"/>
    <m/>
    <m/>
    <n v="2"/>
    <m/>
    <m/>
    <m/>
    <n v="1"/>
    <m/>
    <m/>
    <m/>
    <m/>
    <m/>
    <m/>
    <m/>
    <m/>
    <m/>
    <m/>
    <m/>
    <m/>
    <m/>
    <m/>
    <m/>
    <m/>
    <m/>
    <m/>
    <m/>
    <m/>
    <m/>
    <m/>
    <m/>
    <m/>
    <m/>
    <m/>
    <n v="548.1"/>
  </r>
  <r>
    <n v="178"/>
    <n v="209130"/>
    <s v="4d36ca81ef9348ce8d0161edd8b5b004"/>
    <s v="Accept"/>
    <s v="yes"/>
    <m/>
    <m/>
    <s v="اسامه احمد الضبعان"/>
    <x v="0"/>
    <x v="12"/>
    <n v="72"/>
    <s v="حسام عبدلله .مهند حديد"/>
    <s v="I.R"/>
    <m/>
    <m/>
    <m/>
    <m/>
    <m/>
    <m/>
    <n v="2"/>
    <m/>
    <m/>
    <m/>
    <m/>
    <m/>
    <m/>
    <m/>
    <m/>
    <m/>
    <m/>
    <m/>
    <n v="46"/>
    <m/>
    <m/>
    <m/>
    <m/>
    <m/>
    <m/>
    <m/>
    <m/>
    <m/>
    <n v="6"/>
    <m/>
    <m/>
    <m/>
    <m/>
    <m/>
    <m/>
    <m/>
    <m/>
    <m/>
    <m/>
    <m/>
    <m/>
    <m/>
    <m/>
    <m/>
    <m/>
    <m/>
    <m/>
    <m/>
    <m/>
    <m/>
    <m/>
    <n v="1"/>
    <m/>
    <m/>
    <m/>
    <m/>
    <m/>
    <m/>
    <m/>
    <m/>
    <m/>
    <m/>
    <m/>
    <n v="14"/>
    <m/>
    <m/>
    <m/>
    <m/>
    <m/>
    <m/>
    <m/>
    <m/>
    <m/>
    <m/>
    <m/>
    <m/>
    <n v="0.1"/>
    <m/>
    <m/>
    <m/>
    <m/>
    <n v="2"/>
    <n v="3"/>
    <m/>
    <n v="1"/>
    <m/>
    <n v="2"/>
    <m/>
    <n v="0.5"/>
    <m/>
    <m/>
    <m/>
    <m/>
    <m/>
    <m/>
    <m/>
    <m/>
    <m/>
    <m/>
    <m/>
    <m/>
    <m/>
    <m/>
    <m/>
    <m/>
    <m/>
    <m/>
    <m/>
    <m/>
    <m/>
    <m/>
    <m/>
    <m/>
    <m/>
    <m/>
    <m/>
    <m/>
    <m/>
    <m/>
    <n v="1"/>
    <m/>
    <m/>
    <m/>
    <n v="1"/>
    <m/>
    <m/>
    <m/>
    <m/>
    <n v="864.2"/>
  </r>
  <r>
    <n v="179"/>
    <n v="224258"/>
    <s v="8d2e2468ffb346a787212865f1d9d54f"/>
    <s v="Accept"/>
    <s v="yes"/>
    <m/>
    <m/>
    <s v="مهند فايز عرار"/>
    <x v="0"/>
    <x v="12"/>
    <n v="72"/>
    <s v="حسام عبدلله .مهند حديد"/>
    <s v="I.R"/>
    <m/>
    <m/>
    <m/>
    <m/>
    <m/>
    <m/>
    <m/>
    <m/>
    <m/>
    <m/>
    <m/>
    <m/>
    <m/>
    <m/>
    <m/>
    <m/>
    <m/>
    <m/>
    <n v="70"/>
    <m/>
    <m/>
    <m/>
    <m/>
    <m/>
    <m/>
    <m/>
    <m/>
    <m/>
    <m/>
    <m/>
    <m/>
    <m/>
    <m/>
    <m/>
    <m/>
    <m/>
    <m/>
    <m/>
    <m/>
    <m/>
    <m/>
    <m/>
    <m/>
    <m/>
    <m/>
    <m/>
    <m/>
    <m/>
    <m/>
    <m/>
    <m/>
    <m/>
    <m/>
    <m/>
    <m/>
    <m/>
    <m/>
    <m/>
    <m/>
    <m/>
    <m/>
    <m/>
    <m/>
    <n v="15"/>
    <m/>
    <m/>
    <m/>
    <m/>
    <m/>
    <m/>
    <m/>
    <m/>
    <m/>
    <m/>
    <m/>
    <m/>
    <n v="0.1"/>
    <m/>
    <m/>
    <m/>
    <m/>
    <n v="4"/>
    <n v="6"/>
    <m/>
    <m/>
    <m/>
    <n v="2"/>
    <m/>
    <m/>
    <m/>
    <m/>
    <m/>
    <m/>
    <m/>
    <m/>
    <m/>
    <m/>
    <m/>
    <m/>
    <m/>
    <m/>
    <m/>
    <m/>
    <m/>
    <m/>
    <m/>
    <m/>
    <m/>
    <m/>
    <m/>
    <m/>
    <m/>
    <m/>
    <m/>
    <m/>
    <m/>
    <m/>
    <m/>
    <m/>
    <m/>
    <m/>
    <m/>
    <m/>
    <m/>
    <m/>
    <m/>
    <m/>
    <m/>
    <n v="598.29999999999995"/>
  </r>
  <r>
    <n v="180"/>
    <n v="267083"/>
    <s v="f81c960c531d48bbb3d8c00bb6441f76"/>
    <s v="Accept"/>
    <s v="yes"/>
    <m/>
    <m/>
    <s v="علي عبد الرحمن جوهر"/>
    <x v="0"/>
    <x v="12"/>
    <n v="72"/>
    <s v="هشام+ احمد"/>
    <s v="I.R"/>
    <m/>
    <m/>
    <m/>
    <m/>
    <m/>
    <m/>
    <m/>
    <m/>
    <m/>
    <m/>
    <m/>
    <m/>
    <m/>
    <m/>
    <m/>
    <m/>
    <m/>
    <m/>
    <n v="142"/>
    <m/>
    <m/>
    <m/>
    <m/>
    <m/>
    <m/>
    <m/>
    <m/>
    <m/>
    <n v="3.75"/>
    <m/>
    <m/>
    <m/>
    <m/>
    <m/>
    <m/>
    <m/>
    <m/>
    <m/>
    <m/>
    <m/>
    <m/>
    <m/>
    <m/>
    <m/>
    <m/>
    <m/>
    <m/>
    <m/>
    <m/>
    <m/>
    <m/>
    <m/>
    <m/>
    <m/>
    <m/>
    <m/>
    <m/>
    <m/>
    <m/>
    <m/>
    <m/>
    <m/>
    <m/>
    <m/>
    <m/>
    <m/>
    <m/>
    <m/>
    <m/>
    <m/>
    <m/>
    <m/>
    <m/>
    <m/>
    <m/>
    <m/>
    <n v="0.16"/>
    <m/>
    <m/>
    <m/>
    <m/>
    <n v="2"/>
    <n v="2"/>
    <m/>
    <m/>
    <m/>
    <n v="1"/>
    <n v="1"/>
    <n v="0.9"/>
    <m/>
    <m/>
    <m/>
    <m/>
    <m/>
    <m/>
    <m/>
    <m/>
    <m/>
    <m/>
    <m/>
    <m/>
    <m/>
    <m/>
    <m/>
    <m/>
    <m/>
    <m/>
    <m/>
    <m/>
    <m/>
    <m/>
    <m/>
    <m/>
    <m/>
    <m/>
    <m/>
    <m/>
    <m/>
    <m/>
    <n v="1"/>
    <m/>
    <n v="1"/>
    <m/>
    <m/>
    <m/>
    <m/>
    <m/>
    <m/>
    <n v="706.59999999999991"/>
  </r>
  <r>
    <n v="181"/>
    <n v="267025"/>
    <s v="aca8c3a40ad5496e920c38f685939f00"/>
    <s v="Accept"/>
    <s v="yes"/>
    <m/>
    <m/>
    <s v="ايمن محمد ناجي المصطفى"/>
    <x v="0"/>
    <x v="12"/>
    <n v="72"/>
    <s v="هشام+ احمد"/>
    <s v="I.R"/>
    <m/>
    <m/>
    <m/>
    <m/>
    <m/>
    <m/>
    <m/>
    <m/>
    <m/>
    <m/>
    <m/>
    <m/>
    <m/>
    <m/>
    <m/>
    <m/>
    <m/>
    <m/>
    <m/>
    <m/>
    <m/>
    <m/>
    <m/>
    <m/>
    <m/>
    <m/>
    <m/>
    <m/>
    <m/>
    <m/>
    <m/>
    <m/>
    <m/>
    <m/>
    <m/>
    <m/>
    <m/>
    <m/>
    <m/>
    <m/>
    <m/>
    <m/>
    <m/>
    <m/>
    <m/>
    <m/>
    <m/>
    <m/>
    <m/>
    <m/>
    <m/>
    <n v="2"/>
    <m/>
    <m/>
    <m/>
    <m/>
    <m/>
    <m/>
    <m/>
    <m/>
    <m/>
    <m/>
    <m/>
    <m/>
    <m/>
    <m/>
    <m/>
    <m/>
    <m/>
    <m/>
    <m/>
    <m/>
    <m/>
    <m/>
    <m/>
    <m/>
    <m/>
    <m/>
    <m/>
    <m/>
    <m/>
    <n v="2"/>
    <n v="5"/>
    <m/>
    <m/>
    <m/>
    <m/>
    <m/>
    <m/>
    <m/>
    <m/>
    <m/>
    <m/>
    <m/>
    <m/>
    <m/>
    <m/>
    <m/>
    <m/>
    <m/>
    <m/>
    <m/>
    <m/>
    <m/>
    <m/>
    <m/>
    <m/>
    <m/>
    <m/>
    <m/>
    <m/>
    <m/>
    <m/>
    <m/>
    <m/>
    <m/>
    <m/>
    <m/>
    <m/>
    <m/>
    <m/>
    <m/>
    <m/>
    <m/>
    <m/>
    <m/>
    <m/>
    <m/>
    <n v="514"/>
  </r>
  <r>
    <n v="182"/>
    <n v="209154"/>
    <s v="c2fbb10b2fa94f449a3cb1871e6dd840"/>
    <s v="Accept"/>
    <s v="yes"/>
    <m/>
    <m/>
    <s v="رياض عبد العزيز الضبعان"/>
    <x v="0"/>
    <x v="12"/>
    <n v="72"/>
    <s v="ريم"/>
    <s v="I.R"/>
    <m/>
    <m/>
    <m/>
    <m/>
    <m/>
    <m/>
    <m/>
    <m/>
    <m/>
    <n v="1.4"/>
    <m/>
    <m/>
    <n v="380"/>
    <m/>
    <m/>
    <m/>
    <m/>
    <m/>
    <n v="70"/>
    <m/>
    <m/>
    <m/>
    <m/>
    <m/>
    <m/>
    <m/>
    <m/>
    <m/>
    <m/>
    <m/>
    <m/>
    <m/>
    <m/>
    <m/>
    <m/>
    <m/>
    <m/>
    <m/>
    <m/>
    <m/>
    <m/>
    <m/>
    <m/>
    <m/>
    <m/>
    <m/>
    <m/>
    <m/>
    <m/>
    <m/>
    <m/>
    <m/>
    <m/>
    <m/>
    <m/>
    <m/>
    <m/>
    <m/>
    <m/>
    <m/>
    <m/>
    <m/>
    <m/>
    <m/>
    <m/>
    <m/>
    <m/>
    <m/>
    <m/>
    <m/>
    <m/>
    <m/>
    <m/>
    <m/>
    <m/>
    <m/>
    <m/>
    <m/>
    <m/>
    <m/>
    <m/>
    <n v="3"/>
    <n v="1"/>
    <m/>
    <m/>
    <n v="2"/>
    <m/>
    <n v="1"/>
    <n v="1"/>
    <m/>
    <m/>
    <m/>
    <m/>
    <n v="15"/>
    <m/>
    <m/>
    <m/>
    <m/>
    <m/>
    <m/>
    <m/>
    <n v="1"/>
    <m/>
    <m/>
    <m/>
    <m/>
    <m/>
    <m/>
    <m/>
    <m/>
    <m/>
    <m/>
    <m/>
    <m/>
    <m/>
    <m/>
    <m/>
    <m/>
    <m/>
    <m/>
    <m/>
    <m/>
    <m/>
    <m/>
    <m/>
    <m/>
    <m/>
    <m/>
    <n v="857.65"/>
  </r>
  <r>
    <n v="183"/>
    <n v="209192"/>
    <s v="ac77ac6f1d084c50984e3816ce5ab730"/>
    <s v="Accept"/>
    <s v="yes"/>
    <m/>
    <m/>
    <s v="قدور عبد الكريم القدور"/>
    <x v="0"/>
    <x v="12"/>
    <n v="72"/>
    <s v="هشام - ابراهيم"/>
    <s v="I.R"/>
    <m/>
    <m/>
    <m/>
    <m/>
    <m/>
    <m/>
    <m/>
    <m/>
    <m/>
    <m/>
    <m/>
    <m/>
    <m/>
    <n v="150"/>
    <m/>
    <m/>
    <m/>
    <m/>
    <n v="22"/>
    <m/>
    <m/>
    <m/>
    <m/>
    <m/>
    <m/>
    <m/>
    <m/>
    <m/>
    <m/>
    <m/>
    <m/>
    <m/>
    <m/>
    <m/>
    <m/>
    <m/>
    <m/>
    <m/>
    <m/>
    <m/>
    <m/>
    <m/>
    <m/>
    <m/>
    <m/>
    <m/>
    <m/>
    <m/>
    <m/>
    <m/>
    <m/>
    <m/>
    <m/>
    <m/>
    <m/>
    <n v="1"/>
    <m/>
    <m/>
    <m/>
    <m/>
    <n v="3"/>
    <m/>
    <m/>
    <m/>
    <m/>
    <m/>
    <m/>
    <m/>
    <m/>
    <m/>
    <m/>
    <m/>
    <m/>
    <m/>
    <m/>
    <m/>
    <m/>
    <m/>
    <m/>
    <m/>
    <m/>
    <n v="2"/>
    <m/>
    <n v="1"/>
    <m/>
    <n v="3"/>
    <m/>
    <n v="1"/>
    <n v="1.2"/>
    <n v="1"/>
    <m/>
    <m/>
    <n v="2"/>
    <m/>
    <n v="15"/>
    <m/>
    <n v="14"/>
    <m/>
    <m/>
    <m/>
    <m/>
    <n v="1"/>
    <m/>
    <m/>
    <m/>
    <m/>
    <m/>
    <m/>
    <m/>
    <m/>
    <m/>
    <m/>
    <m/>
    <m/>
    <m/>
    <m/>
    <m/>
    <m/>
    <m/>
    <m/>
    <m/>
    <m/>
    <m/>
    <m/>
    <m/>
    <m/>
    <m/>
    <m/>
    <n v="543"/>
  </r>
  <r>
    <n v="184"/>
    <n v="313890"/>
    <s v="31fa3ef5e48c42269986b6672ca103f4"/>
    <s v="Accept"/>
    <s v="yes"/>
    <m/>
    <m/>
    <s v="ناصر محمد علي جلل"/>
    <x v="0"/>
    <x v="12"/>
    <n v="72"/>
    <s v="هشام - إبراهيم"/>
    <s v="I.R"/>
    <m/>
    <m/>
    <m/>
    <m/>
    <m/>
    <m/>
    <m/>
    <m/>
    <m/>
    <m/>
    <m/>
    <m/>
    <m/>
    <m/>
    <m/>
    <m/>
    <m/>
    <m/>
    <n v="72"/>
    <m/>
    <m/>
    <m/>
    <m/>
    <m/>
    <m/>
    <m/>
    <m/>
    <m/>
    <m/>
    <m/>
    <m/>
    <m/>
    <m/>
    <m/>
    <m/>
    <m/>
    <m/>
    <m/>
    <m/>
    <m/>
    <m/>
    <m/>
    <m/>
    <m/>
    <m/>
    <m/>
    <m/>
    <m/>
    <m/>
    <m/>
    <m/>
    <m/>
    <m/>
    <m/>
    <m/>
    <m/>
    <m/>
    <m/>
    <m/>
    <m/>
    <n v="1.5"/>
    <m/>
    <m/>
    <m/>
    <m/>
    <m/>
    <m/>
    <m/>
    <m/>
    <m/>
    <m/>
    <m/>
    <m/>
    <m/>
    <m/>
    <m/>
    <n v="0.1"/>
    <m/>
    <m/>
    <m/>
    <m/>
    <n v="1"/>
    <n v="1"/>
    <n v="1"/>
    <m/>
    <n v="2"/>
    <m/>
    <n v="1"/>
    <n v="0.6"/>
    <m/>
    <m/>
    <m/>
    <n v="2"/>
    <m/>
    <m/>
    <m/>
    <m/>
    <m/>
    <m/>
    <m/>
    <m/>
    <n v="1"/>
    <m/>
    <m/>
    <m/>
    <m/>
    <m/>
    <m/>
    <m/>
    <m/>
    <m/>
    <m/>
    <m/>
    <m/>
    <m/>
    <m/>
    <m/>
    <m/>
    <m/>
    <n v="1"/>
    <m/>
    <n v="1"/>
    <m/>
    <n v="1"/>
    <m/>
    <m/>
    <m/>
    <n v="10"/>
    <n v="723.9"/>
  </r>
  <r>
    <n v="185"/>
    <n v="7273"/>
    <s v="bce78eaef3c642558c59621f3da0fbee"/>
    <s v="Accept"/>
    <s v="yes"/>
    <m/>
    <m/>
    <s v="بتول محمد دبوس"/>
    <x v="1"/>
    <x v="12"/>
    <n v="72"/>
    <s v="نور وعبدالهادي"/>
    <s v="I.R"/>
    <m/>
    <m/>
    <m/>
    <m/>
    <m/>
    <m/>
    <m/>
    <m/>
    <m/>
    <m/>
    <m/>
    <m/>
    <m/>
    <n v="90"/>
    <m/>
    <m/>
    <m/>
    <m/>
    <n v="18"/>
    <m/>
    <m/>
    <m/>
    <m/>
    <m/>
    <m/>
    <m/>
    <m/>
    <m/>
    <n v="15"/>
    <m/>
    <m/>
    <m/>
    <m/>
    <n v="1"/>
    <m/>
    <m/>
    <m/>
    <m/>
    <m/>
    <n v="4.2"/>
    <m/>
    <m/>
    <m/>
    <m/>
    <m/>
    <m/>
    <m/>
    <m/>
    <m/>
    <m/>
    <m/>
    <m/>
    <m/>
    <m/>
    <m/>
    <m/>
    <m/>
    <m/>
    <m/>
    <m/>
    <m/>
    <m/>
    <m/>
    <m/>
    <m/>
    <m/>
    <m/>
    <m/>
    <m/>
    <m/>
    <m/>
    <m/>
    <m/>
    <m/>
    <n v="5.45"/>
    <m/>
    <n v="0.35"/>
    <m/>
    <m/>
    <m/>
    <m/>
    <n v="2"/>
    <m/>
    <n v="1"/>
    <m/>
    <m/>
    <n v="3"/>
    <n v="1"/>
    <n v="1.2"/>
    <m/>
    <m/>
    <m/>
    <m/>
    <m/>
    <m/>
    <m/>
    <m/>
    <m/>
    <m/>
    <m/>
    <n v="1"/>
    <m/>
    <m/>
    <m/>
    <m/>
    <m/>
    <m/>
    <m/>
    <m/>
    <m/>
    <m/>
    <m/>
    <m/>
    <m/>
    <m/>
    <m/>
    <m/>
    <m/>
    <m/>
    <m/>
    <m/>
    <m/>
    <m/>
    <m/>
    <m/>
    <m/>
    <m/>
    <m/>
    <n v="970.7"/>
  </r>
  <r>
    <n v="186"/>
    <n v="26868"/>
    <s v="4a319f254e814b78a20d46cbb61a594e"/>
    <s v="Accept"/>
    <s v="yes"/>
    <m/>
    <m/>
    <s v="سليمه عبد السلام عبد الرحيم"/>
    <x v="1"/>
    <x v="12"/>
    <n v="72"/>
    <s v="هشام + احمد"/>
    <s v="I.R"/>
    <m/>
    <m/>
    <m/>
    <m/>
    <m/>
    <n v="1.2"/>
    <m/>
    <m/>
    <n v="0.3"/>
    <m/>
    <m/>
    <m/>
    <m/>
    <m/>
    <n v="75"/>
    <m/>
    <m/>
    <m/>
    <n v="76"/>
    <m/>
    <m/>
    <m/>
    <m/>
    <m/>
    <m/>
    <m/>
    <m/>
    <m/>
    <n v="2.5"/>
    <m/>
    <m/>
    <m/>
    <m/>
    <m/>
    <m/>
    <m/>
    <m/>
    <m/>
    <m/>
    <m/>
    <m/>
    <m/>
    <m/>
    <m/>
    <m/>
    <m/>
    <m/>
    <m/>
    <m/>
    <m/>
    <m/>
    <n v="1"/>
    <m/>
    <m/>
    <m/>
    <m/>
    <m/>
    <m/>
    <m/>
    <m/>
    <m/>
    <m/>
    <m/>
    <n v="30"/>
    <m/>
    <m/>
    <m/>
    <m/>
    <m/>
    <m/>
    <m/>
    <m/>
    <m/>
    <m/>
    <m/>
    <m/>
    <n v="0.16"/>
    <m/>
    <m/>
    <m/>
    <m/>
    <n v="2"/>
    <m/>
    <n v="1"/>
    <m/>
    <n v="3"/>
    <m/>
    <n v="1"/>
    <n v="1.2"/>
    <m/>
    <m/>
    <m/>
    <m/>
    <m/>
    <n v="15"/>
    <m/>
    <m/>
    <n v="6"/>
    <m/>
    <m/>
    <m/>
    <n v="1"/>
    <m/>
    <m/>
    <m/>
    <m/>
    <m/>
    <m/>
    <m/>
    <m/>
    <m/>
    <m/>
    <m/>
    <m/>
    <m/>
    <m/>
    <m/>
    <m/>
    <m/>
    <m/>
    <m/>
    <m/>
    <m/>
    <m/>
    <m/>
    <m/>
    <m/>
    <m/>
    <n v="824.44999999999993"/>
  </r>
  <r>
    <n v="187"/>
    <n v="26987"/>
    <s v="508fb347fc3748c18724278c400ef16d"/>
    <s v="Accept"/>
    <s v="yes"/>
    <m/>
    <m/>
    <s v="مريم عمر شيخ صالح"/>
    <x v="1"/>
    <x v="12"/>
    <n v="72"/>
    <s v="سراب -احمد"/>
    <s v="I.R"/>
    <m/>
    <m/>
    <m/>
    <m/>
    <m/>
    <m/>
    <m/>
    <m/>
    <m/>
    <n v="0.5"/>
    <m/>
    <m/>
    <m/>
    <m/>
    <m/>
    <m/>
    <m/>
    <m/>
    <n v="165"/>
    <m/>
    <m/>
    <m/>
    <m/>
    <m/>
    <m/>
    <m/>
    <m/>
    <m/>
    <n v="8"/>
    <m/>
    <m/>
    <m/>
    <m/>
    <m/>
    <m/>
    <m/>
    <m/>
    <m/>
    <m/>
    <m/>
    <m/>
    <m/>
    <m/>
    <m/>
    <m/>
    <m/>
    <m/>
    <m/>
    <m/>
    <m/>
    <m/>
    <n v="1"/>
    <n v="1"/>
    <m/>
    <m/>
    <m/>
    <m/>
    <m/>
    <m/>
    <m/>
    <m/>
    <m/>
    <m/>
    <m/>
    <m/>
    <m/>
    <m/>
    <m/>
    <m/>
    <m/>
    <m/>
    <m/>
    <m/>
    <m/>
    <m/>
    <m/>
    <m/>
    <m/>
    <m/>
    <m/>
    <n v="1.4"/>
    <m/>
    <m/>
    <m/>
    <m/>
    <n v="2"/>
    <m/>
    <m/>
    <m/>
    <m/>
    <m/>
    <m/>
    <m/>
    <m/>
    <n v="10"/>
    <m/>
    <m/>
    <m/>
    <m/>
    <m/>
    <m/>
    <m/>
    <m/>
    <m/>
    <m/>
    <m/>
    <m/>
    <m/>
    <m/>
    <m/>
    <m/>
    <m/>
    <m/>
    <m/>
    <m/>
    <m/>
    <m/>
    <m/>
    <m/>
    <m/>
    <m/>
    <m/>
    <m/>
    <m/>
    <m/>
    <m/>
    <m/>
    <m/>
    <n v="739.5"/>
  </r>
  <r>
    <n v="188"/>
    <n v="19467"/>
    <s v="5b6197e2a14b4fbc8fde931cddb03bf5"/>
    <s v="Accept"/>
    <s v="yes"/>
    <m/>
    <m/>
    <s v="لطفيه محمد عبد الحي"/>
    <x v="1"/>
    <x v="12"/>
    <n v="72"/>
    <s v="سراب-احمد"/>
    <s v="I.R"/>
    <m/>
    <m/>
    <m/>
    <m/>
    <m/>
    <m/>
    <m/>
    <m/>
    <m/>
    <m/>
    <m/>
    <m/>
    <m/>
    <n v="170"/>
    <m/>
    <m/>
    <m/>
    <m/>
    <n v="70"/>
    <m/>
    <m/>
    <m/>
    <m/>
    <m/>
    <m/>
    <m/>
    <m/>
    <m/>
    <m/>
    <m/>
    <m/>
    <m/>
    <m/>
    <m/>
    <m/>
    <m/>
    <m/>
    <m/>
    <m/>
    <m/>
    <m/>
    <m/>
    <m/>
    <m/>
    <m/>
    <m/>
    <m/>
    <m/>
    <m/>
    <m/>
    <m/>
    <m/>
    <m/>
    <m/>
    <m/>
    <m/>
    <m/>
    <m/>
    <m/>
    <m/>
    <m/>
    <m/>
    <m/>
    <m/>
    <m/>
    <m/>
    <m/>
    <m/>
    <m/>
    <m/>
    <m/>
    <m/>
    <m/>
    <m/>
    <n v="2.21"/>
    <m/>
    <n v="1.03"/>
    <m/>
    <m/>
    <m/>
    <n v="1.9"/>
    <m/>
    <m/>
    <m/>
    <m/>
    <m/>
    <m/>
    <m/>
    <m/>
    <m/>
    <m/>
    <m/>
    <m/>
    <m/>
    <m/>
    <m/>
    <m/>
    <m/>
    <m/>
    <m/>
    <m/>
    <m/>
    <m/>
    <m/>
    <m/>
    <m/>
    <m/>
    <m/>
    <m/>
    <m/>
    <m/>
    <m/>
    <m/>
    <m/>
    <m/>
    <m/>
    <m/>
    <m/>
    <m/>
    <n v="1"/>
    <m/>
    <n v="1"/>
    <m/>
    <n v="1"/>
    <m/>
    <m/>
    <m/>
    <n v="10"/>
    <n v="711.59999999999991"/>
  </r>
  <r>
    <n v="189"/>
    <n v="267107"/>
    <s v="78d20ede993b438ea3cab25cc0b3fa94"/>
    <s v="Accept"/>
    <s v="yes"/>
    <m/>
    <m/>
    <s v="محمود موفق جلب"/>
    <x v="0"/>
    <x v="12"/>
    <n v="72"/>
    <s v="حسام العبدالله_مهند حديد"/>
    <s v="I.R"/>
    <m/>
    <m/>
    <m/>
    <m/>
    <m/>
    <m/>
    <n v="3.3"/>
    <m/>
    <m/>
    <m/>
    <m/>
    <m/>
    <m/>
    <m/>
    <m/>
    <m/>
    <m/>
    <m/>
    <n v="70"/>
    <m/>
    <m/>
    <m/>
    <m/>
    <m/>
    <m/>
    <m/>
    <m/>
    <m/>
    <m/>
    <m/>
    <m/>
    <m/>
    <m/>
    <m/>
    <m/>
    <m/>
    <m/>
    <m/>
    <m/>
    <m/>
    <m/>
    <m/>
    <m/>
    <m/>
    <m/>
    <m/>
    <m/>
    <m/>
    <m/>
    <m/>
    <m/>
    <m/>
    <m/>
    <m/>
    <m/>
    <m/>
    <m/>
    <m/>
    <m/>
    <m/>
    <m/>
    <m/>
    <m/>
    <n v="5"/>
    <m/>
    <m/>
    <m/>
    <m/>
    <m/>
    <m/>
    <m/>
    <m/>
    <m/>
    <m/>
    <m/>
    <m/>
    <m/>
    <m/>
    <m/>
    <m/>
    <m/>
    <n v="4"/>
    <n v="3"/>
    <m/>
    <m/>
    <m/>
    <m/>
    <m/>
    <m/>
    <m/>
    <m/>
    <m/>
    <m/>
    <m/>
    <m/>
    <m/>
    <m/>
    <m/>
    <m/>
    <m/>
    <m/>
    <m/>
    <m/>
    <m/>
    <m/>
    <m/>
    <m/>
    <m/>
    <m/>
    <m/>
    <m/>
    <m/>
    <m/>
    <m/>
    <m/>
    <m/>
    <m/>
    <m/>
    <m/>
    <m/>
    <m/>
    <m/>
    <m/>
    <m/>
    <m/>
    <m/>
    <m/>
    <m/>
    <n v="537.9"/>
  </r>
  <r>
    <n v="190"/>
    <n v="267042"/>
    <s v="b5833d59ba3e41ddb61545f87aac2a16"/>
    <s v="Accept"/>
    <s v="yes"/>
    <m/>
    <m/>
    <s v="حسين علي الفريج"/>
    <x v="0"/>
    <x v="12"/>
    <n v="72"/>
    <s v="حسام عبدلله .مهند حديد"/>
    <s v="I.R"/>
    <m/>
    <m/>
    <m/>
    <m/>
    <m/>
    <m/>
    <n v="3"/>
    <m/>
    <m/>
    <m/>
    <m/>
    <m/>
    <m/>
    <m/>
    <m/>
    <m/>
    <m/>
    <m/>
    <n v="136"/>
    <m/>
    <m/>
    <m/>
    <m/>
    <m/>
    <m/>
    <m/>
    <m/>
    <m/>
    <n v="0.8"/>
    <m/>
    <m/>
    <m/>
    <m/>
    <m/>
    <m/>
    <m/>
    <m/>
    <m/>
    <m/>
    <m/>
    <m/>
    <m/>
    <m/>
    <m/>
    <m/>
    <m/>
    <m/>
    <m/>
    <m/>
    <m/>
    <m/>
    <n v="1"/>
    <m/>
    <m/>
    <m/>
    <m/>
    <m/>
    <m/>
    <m/>
    <m/>
    <m/>
    <m/>
    <m/>
    <n v="15"/>
    <m/>
    <m/>
    <m/>
    <m/>
    <m/>
    <m/>
    <m/>
    <m/>
    <m/>
    <m/>
    <m/>
    <m/>
    <n v="0.3"/>
    <m/>
    <m/>
    <m/>
    <m/>
    <n v="3"/>
    <n v="2"/>
    <m/>
    <n v="1"/>
    <m/>
    <n v="2"/>
    <m/>
    <n v="0.5"/>
    <m/>
    <m/>
    <m/>
    <m/>
    <m/>
    <n v="24"/>
    <m/>
    <m/>
    <m/>
    <m/>
    <m/>
    <m/>
    <m/>
    <m/>
    <m/>
    <m/>
    <m/>
    <m/>
    <m/>
    <m/>
    <m/>
    <m/>
    <m/>
    <m/>
    <m/>
    <m/>
    <m/>
    <m/>
    <m/>
    <m/>
    <m/>
    <m/>
    <m/>
    <m/>
    <m/>
    <m/>
    <m/>
    <m/>
    <m/>
    <n v="886.3"/>
  </r>
  <r>
    <n v="191"/>
    <n v="26782"/>
    <s v="e39762c4df904e2187c4f705bad3e18c"/>
    <s v="Accept"/>
    <s v="yes"/>
    <m/>
    <m/>
    <s v="مريم خيرو دبوس"/>
    <x v="1"/>
    <x v="12"/>
    <n v="72"/>
    <s v="هشام - ابراهيم"/>
    <s v="I.R"/>
    <m/>
    <m/>
    <m/>
    <m/>
    <m/>
    <m/>
    <m/>
    <m/>
    <m/>
    <m/>
    <m/>
    <m/>
    <m/>
    <m/>
    <m/>
    <m/>
    <m/>
    <m/>
    <m/>
    <m/>
    <m/>
    <m/>
    <m/>
    <m/>
    <m/>
    <m/>
    <m/>
    <m/>
    <m/>
    <m/>
    <m/>
    <m/>
    <m/>
    <m/>
    <n v="1.1399999999999999"/>
    <n v="23"/>
    <m/>
    <m/>
    <m/>
    <m/>
    <m/>
    <m/>
    <m/>
    <m/>
    <m/>
    <m/>
    <m/>
    <m/>
    <m/>
    <m/>
    <m/>
    <m/>
    <m/>
    <m/>
    <m/>
    <n v="2"/>
    <m/>
    <m/>
    <m/>
    <m/>
    <n v="0.2"/>
    <m/>
    <m/>
    <m/>
    <m/>
    <m/>
    <m/>
    <m/>
    <m/>
    <m/>
    <m/>
    <m/>
    <m/>
    <m/>
    <m/>
    <m/>
    <n v="0.4"/>
    <m/>
    <m/>
    <m/>
    <m/>
    <n v="1"/>
    <m/>
    <m/>
    <m/>
    <n v="2"/>
    <m/>
    <m/>
    <m/>
    <m/>
    <m/>
    <m/>
    <n v="1"/>
    <m/>
    <m/>
    <m/>
    <n v="3"/>
    <m/>
    <m/>
    <m/>
    <n v="1"/>
    <n v="1"/>
    <m/>
    <m/>
    <m/>
    <m/>
    <m/>
    <m/>
    <m/>
    <m/>
    <m/>
    <m/>
    <m/>
    <m/>
    <m/>
    <m/>
    <m/>
    <m/>
    <m/>
    <n v="1"/>
    <m/>
    <n v="1"/>
    <m/>
    <n v="1"/>
    <m/>
    <m/>
    <m/>
    <n v="10"/>
    <n v="481.6"/>
  </r>
  <r>
    <n v="192"/>
    <n v="6379"/>
    <s v="5ba0cf21be8f42b8b0c0fcceeeb26725"/>
    <s v="Accept"/>
    <s v="yes"/>
    <m/>
    <m/>
    <s v="جميل حسن حماش"/>
    <x v="0"/>
    <x v="12"/>
    <n v="72"/>
    <s v="حسام العبدلله .مهند حديد"/>
    <s v="I.R"/>
    <m/>
    <m/>
    <m/>
    <m/>
    <m/>
    <m/>
    <n v="4.2"/>
    <m/>
    <m/>
    <m/>
    <m/>
    <m/>
    <m/>
    <m/>
    <m/>
    <m/>
    <m/>
    <m/>
    <n v="148"/>
    <m/>
    <m/>
    <m/>
    <m/>
    <m/>
    <m/>
    <m/>
    <m/>
    <m/>
    <n v="10"/>
    <m/>
    <m/>
    <m/>
    <m/>
    <m/>
    <m/>
    <m/>
    <m/>
    <m/>
    <m/>
    <m/>
    <m/>
    <m/>
    <m/>
    <m/>
    <m/>
    <m/>
    <m/>
    <m/>
    <m/>
    <m/>
    <m/>
    <n v="1"/>
    <m/>
    <m/>
    <m/>
    <m/>
    <m/>
    <m/>
    <m/>
    <m/>
    <m/>
    <m/>
    <m/>
    <m/>
    <m/>
    <m/>
    <m/>
    <m/>
    <m/>
    <m/>
    <m/>
    <m/>
    <m/>
    <m/>
    <m/>
    <m/>
    <n v="1"/>
    <m/>
    <m/>
    <m/>
    <m/>
    <n v="4"/>
    <n v="4"/>
    <m/>
    <n v="1"/>
    <m/>
    <n v="2"/>
    <m/>
    <n v="0.5"/>
    <m/>
    <m/>
    <m/>
    <m/>
    <m/>
    <m/>
    <m/>
    <m/>
    <m/>
    <m/>
    <m/>
    <m/>
    <m/>
    <m/>
    <m/>
    <m/>
    <m/>
    <m/>
    <m/>
    <m/>
    <m/>
    <m/>
    <m/>
    <m/>
    <m/>
    <m/>
    <m/>
    <m/>
    <m/>
    <m/>
    <n v="1"/>
    <m/>
    <m/>
    <m/>
    <n v="1"/>
    <m/>
    <m/>
    <m/>
    <m/>
    <n v="1328.6"/>
  </r>
  <r>
    <n v="193"/>
    <n v="7581"/>
    <s v="75d2b61cf6bf4fb29e71f58388f37605"/>
    <s v="Accept"/>
    <s v="yes"/>
    <m/>
    <m/>
    <s v="حسون ديب سعيد"/>
    <x v="1"/>
    <x v="12"/>
    <n v="72"/>
    <s v="سراب ناصيف_أحمد غندور"/>
    <s v="I.R"/>
    <m/>
    <m/>
    <m/>
    <m/>
    <m/>
    <m/>
    <m/>
    <n v="2"/>
    <m/>
    <m/>
    <m/>
    <m/>
    <m/>
    <m/>
    <m/>
    <m/>
    <m/>
    <m/>
    <n v="36"/>
    <m/>
    <m/>
    <m/>
    <m/>
    <n v="8"/>
    <m/>
    <m/>
    <m/>
    <m/>
    <n v="5"/>
    <m/>
    <m/>
    <m/>
    <m/>
    <m/>
    <m/>
    <m/>
    <m/>
    <m/>
    <m/>
    <m/>
    <m/>
    <m/>
    <m/>
    <m/>
    <m/>
    <m/>
    <m/>
    <m/>
    <m/>
    <m/>
    <m/>
    <m/>
    <m/>
    <m/>
    <m/>
    <m/>
    <m/>
    <m/>
    <m/>
    <m/>
    <m/>
    <m/>
    <m/>
    <m/>
    <m/>
    <m/>
    <m/>
    <m/>
    <m/>
    <m/>
    <m/>
    <m/>
    <m/>
    <m/>
    <n v="1.45"/>
    <m/>
    <m/>
    <m/>
    <m/>
    <m/>
    <n v="5.3"/>
    <m/>
    <m/>
    <n v="1"/>
    <m/>
    <m/>
    <n v="2"/>
    <m/>
    <m/>
    <m/>
    <n v="1"/>
    <n v="1"/>
    <m/>
    <m/>
    <n v="14"/>
    <m/>
    <m/>
    <n v="6"/>
    <m/>
    <m/>
    <m/>
    <n v="1"/>
    <m/>
    <m/>
    <m/>
    <m/>
    <n v="1"/>
    <m/>
    <m/>
    <m/>
    <m/>
    <m/>
    <m/>
    <m/>
    <m/>
    <m/>
    <m/>
    <m/>
    <m/>
    <m/>
    <m/>
    <m/>
    <m/>
    <m/>
    <m/>
    <m/>
    <m/>
    <m/>
    <n v="784.8"/>
  </r>
  <r>
    <n v="194"/>
    <n v="224952"/>
    <s v="48939d114ab14d1fb59196c442dd9ce0"/>
    <s v="Accept"/>
    <s v="yes"/>
    <m/>
    <m/>
    <s v="ابراهيم محمد الصطوف"/>
    <x v="0"/>
    <x v="13"/>
    <n v="313"/>
    <s v="نور + عبدالهادي"/>
    <s v="I.R"/>
    <m/>
    <m/>
    <m/>
    <m/>
    <m/>
    <m/>
    <m/>
    <m/>
    <m/>
    <m/>
    <m/>
    <m/>
    <m/>
    <m/>
    <m/>
    <m/>
    <m/>
    <m/>
    <n v="57"/>
    <m/>
    <m/>
    <m/>
    <m/>
    <m/>
    <m/>
    <m/>
    <n v="26"/>
    <m/>
    <m/>
    <m/>
    <m/>
    <m/>
    <m/>
    <m/>
    <m/>
    <m/>
    <m/>
    <m/>
    <m/>
    <m/>
    <m/>
    <m/>
    <m/>
    <m/>
    <m/>
    <m/>
    <m/>
    <m/>
    <m/>
    <m/>
    <m/>
    <n v="2"/>
    <m/>
    <m/>
    <m/>
    <m/>
    <m/>
    <m/>
    <m/>
    <m/>
    <m/>
    <m/>
    <m/>
    <m/>
    <m/>
    <m/>
    <m/>
    <m/>
    <m/>
    <m/>
    <m/>
    <m/>
    <m/>
    <m/>
    <m/>
    <m/>
    <n v="0.24"/>
    <m/>
    <m/>
    <m/>
    <m/>
    <n v="1"/>
    <n v="4"/>
    <n v="1"/>
    <m/>
    <m/>
    <n v="1"/>
    <n v="1"/>
    <n v="1.8"/>
    <m/>
    <n v="1"/>
    <m/>
    <m/>
    <m/>
    <m/>
    <m/>
    <m/>
    <m/>
    <m/>
    <m/>
    <m/>
    <m/>
    <m/>
    <m/>
    <m/>
    <m/>
    <m/>
    <m/>
    <m/>
    <m/>
    <m/>
    <m/>
    <m/>
    <m/>
    <m/>
    <m/>
    <m/>
    <m/>
    <m/>
    <m/>
    <m/>
    <m/>
    <m/>
    <m/>
    <m/>
    <m/>
    <m/>
    <m/>
    <n v="908.90000000000009"/>
  </r>
  <r>
    <n v="195"/>
    <n v="253056"/>
    <s v="b65b296bfeea4dfc8aa270db1904e909"/>
    <s v="Accept"/>
    <s v="yes"/>
    <m/>
    <m/>
    <s v="امينة محمود الصياح"/>
    <x v="0"/>
    <x v="13"/>
    <n v="313"/>
    <s v="نور + عبدالهادي"/>
    <s v="I.R"/>
    <m/>
    <m/>
    <m/>
    <m/>
    <m/>
    <m/>
    <m/>
    <m/>
    <m/>
    <m/>
    <m/>
    <m/>
    <m/>
    <m/>
    <m/>
    <m/>
    <m/>
    <m/>
    <m/>
    <m/>
    <m/>
    <m/>
    <m/>
    <m/>
    <m/>
    <m/>
    <m/>
    <m/>
    <n v="7.5"/>
    <m/>
    <m/>
    <m/>
    <m/>
    <m/>
    <m/>
    <m/>
    <m/>
    <m/>
    <m/>
    <m/>
    <m/>
    <m/>
    <m/>
    <m/>
    <m/>
    <m/>
    <m/>
    <m/>
    <m/>
    <m/>
    <m/>
    <m/>
    <m/>
    <m/>
    <m/>
    <m/>
    <m/>
    <m/>
    <m/>
    <n v="0.8"/>
    <m/>
    <m/>
    <m/>
    <m/>
    <m/>
    <m/>
    <n v="1"/>
    <m/>
    <m/>
    <m/>
    <m/>
    <m/>
    <m/>
    <m/>
    <n v="2.8"/>
    <m/>
    <n v="0.3"/>
    <m/>
    <m/>
    <m/>
    <n v="3.7"/>
    <n v="2"/>
    <m/>
    <n v="1"/>
    <m/>
    <n v="1"/>
    <n v="1"/>
    <n v="1"/>
    <n v="1.2"/>
    <m/>
    <m/>
    <m/>
    <m/>
    <m/>
    <m/>
    <m/>
    <n v="2"/>
    <m/>
    <m/>
    <m/>
    <m/>
    <m/>
    <m/>
    <m/>
    <m/>
    <m/>
    <m/>
    <m/>
    <m/>
    <m/>
    <m/>
    <m/>
    <m/>
    <m/>
    <m/>
    <m/>
    <m/>
    <m/>
    <m/>
    <m/>
    <m/>
    <m/>
    <m/>
    <m/>
    <m/>
    <m/>
    <m/>
    <m/>
    <n v="622.90000000000009"/>
  </r>
  <r>
    <n v="196"/>
    <n v="90552"/>
    <s v="e7f051ae965b467fb5330cbd203a4675"/>
    <s v="Accept"/>
    <s v="yes"/>
    <m/>
    <m/>
    <s v="خدوج حسن السبيع"/>
    <x v="1"/>
    <x v="13"/>
    <n v="313"/>
    <s v="نور + عبدالهادي"/>
    <s v="I.R"/>
    <m/>
    <m/>
    <m/>
    <m/>
    <m/>
    <m/>
    <m/>
    <m/>
    <m/>
    <m/>
    <m/>
    <m/>
    <m/>
    <m/>
    <m/>
    <m/>
    <m/>
    <m/>
    <m/>
    <m/>
    <m/>
    <m/>
    <m/>
    <m/>
    <m/>
    <m/>
    <m/>
    <m/>
    <m/>
    <m/>
    <m/>
    <m/>
    <m/>
    <m/>
    <m/>
    <m/>
    <m/>
    <m/>
    <m/>
    <m/>
    <m/>
    <m/>
    <m/>
    <m/>
    <m/>
    <m/>
    <m/>
    <m/>
    <m/>
    <m/>
    <m/>
    <m/>
    <m/>
    <m/>
    <m/>
    <m/>
    <m/>
    <m/>
    <m/>
    <m/>
    <m/>
    <m/>
    <m/>
    <m/>
    <m/>
    <m/>
    <m/>
    <m/>
    <m/>
    <m/>
    <m/>
    <m/>
    <m/>
    <n v="8"/>
    <m/>
    <m/>
    <n v="0.25"/>
    <m/>
    <m/>
    <m/>
    <m/>
    <n v="4"/>
    <n v="4"/>
    <n v="1"/>
    <m/>
    <n v="1"/>
    <n v="2"/>
    <n v="1"/>
    <n v="1.2"/>
    <m/>
    <m/>
    <m/>
    <m/>
    <m/>
    <m/>
    <m/>
    <m/>
    <m/>
    <m/>
    <m/>
    <m/>
    <m/>
    <m/>
    <m/>
    <n v="6.25"/>
    <m/>
    <m/>
    <m/>
    <m/>
    <m/>
    <m/>
    <m/>
    <m/>
    <m/>
    <m/>
    <m/>
    <m/>
    <m/>
    <m/>
    <m/>
    <m/>
    <m/>
    <m/>
    <m/>
    <m/>
    <m/>
    <m/>
    <m/>
    <n v="621.4"/>
  </r>
  <r>
    <n v="197"/>
    <n v="224970"/>
    <s v="1120a2da24674ad7bbf30cbc30403439"/>
    <s v="Accept"/>
    <s v="yes"/>
    <m/>
    <m/>
    <s v="عبدالله محمود الحسين"/>
    <x v="0"/>
    <x v="13"/>
    <n v="313"/>
    <s v="نور + عبدالهادي"/>
    <s v="I.R"/>
    <m/>
    <m/>
    <m/>
    <m/>
    <m/>
    <m/>
    <m/>
    <m/>
    <m/>
    <n v="0.8"/>
    <m/>
    <m/>
    <m/>
    <m/>
    <m/>
    <m/>
    <m/>
    <m/>
    <n v="8"/>
    <m/>
    <m/>
    <m/>
    <m/>
    <m/>
    <m/>
    <m/>
    <m/>
    <m/>
    <n v="9"/>
    <m/>
    <m/>
    <m/>
    <m/>
    <m/>
    <m/>
    <m/>
    <m/>
    <m/>
    <m/>
    <m/>
    <m/>
    <m/>
    <m/>
    <m/>
    <m/>
    <m/>
    <m/>
    <m/>
    <m/>
    <m/>
    <m/>
    <m/>
    <m/>
    <m/>
    <m/>
    <m/>
    <m/>
    <m/>
    <m/>
    <m/>
    <m/>
    <m/>
    <m/>
    <m/>
    <m/>
    <m/>
    <m/>
    <m/>
    <m/>
    <m/>
    <m/>
    <m/>
    <m/>
    <m/>
    <m/>
    <m/>
    <n v="0.32"/>
    <m/>
    <m/>
    <m/>
    <m/>
    <n v="2"/>
    <m/>
    <n v="1"/>
    <m/>
    <m/>
    <m/>
    <m/>
    <m/>
    <n v="1"/>
    <m/>
    <m/>
    <n v="2"/>
    <m/>
    <m/>
    <m/>
    <m/>
    <n v="2"/>
    <n v="6"/>
    <m/>
    <m/>
    <m/>
    <m/>
    <m/>
    <m/>
    <m/>
    <m/>
    <m/>
    <m/>
    <m/>
    <m/>
    <m/>
    <m/>
    <m/>
    <m/>
    <m/>
    <m/>
    <m/>
    <m/>
    <m/>
    <m/>
    <m/>
    <m/>
    <m/>
    <m/>
    <m/>
    <m/>
    <m/>
    <n v="349.70000000000005"/>
  </r>
  <r>
    <n v="198"/>
    <n v="90928"/>
    <s v="214b73e901134967beea2f9106ff8b82"/>
    <s v="Accept"/>
    <s v="yes"/>
    <m/>
    <m/>
    <s v="محمد شعبان كمانات"/>
    <x v="1"/>
    <x v="13"/>
    <n v="313"/>
    <s v="نور + عبدالهادي"/>
    <s v="I.R"/>
    <m/>
    <m/>
    <m/>
    <m/>
    <m/>
    <m/>
    <m/>
    <m/>
    <m/>
    <m/>
    <m/>
    <m/>
    <m/>
    <m/>
    <m/>
    <m/>
    <m/>
    <m/>
    <n v="67"/>
    <m/>
    <m/>
    <m/>
    <m/>
    <m/>
    <m/>
    <m/>
    <m/>
    <m/>
    <m/>
    <m/>
    <m/>
    <m/>
    <m/>
    <m/>
    <m/>
    <m/>
    <m/>
    <m/>
    <m/>
    <n v="6.7"/>
    <m/>
    <m/>
    <m/>
    <m/>
    <m/>
    <m/>
    <m/>
    <m/>
    <m/>
    <m/>
    <m/>
    <m/>
    <m/>
    <m/>
    <m/>
    <m/>
    <m/>
    <m/>
    <m/>
    <m/>
    <m/>
    <m/>
    <m/>
    <m/>
    <m/>
    <m/>
    <m/>
    <m/>
    <m/>
    <m/>
    <m/>
    <m/>
    <m/>
    <m/>
    <n v="1.2"/>
    <m/>
    <n v="0.5"/>
    <m/>
    <m/>
    <m/>
    <n v="3"/>
    <m/>
    <m/>
    <n v="1"/>
    <m/>
    <m/>
    <n v="1"/>
    <m/>
    <m/>
    <m/>
    <m/>
    <m/>
    <m/>
    <m/>
    <m/>
    <m/>
    <m/>
    <m/>
    <m/>
    <m/>
    <m/>
    <m/>
    <m/>
    <m/>
    <m/>
    <m/>
    <m/>
    <m/>
    <m/>
    <m/>
    <m/>
    <m/>
    <m/>
    <m/>
    <m/>
    <m/>
    <m/>
    <m/>
    <m/>
    <m/>
    <m/>
    <m/>
    <m/>
    <m/>
    <m/>
    <m/>
    <m/>
    <m/>
    <n v="710.6"/>
  </r>
  <r>
    <n v="199"/>
    <n v="224998"/>
    <s v="be1c1b0aef3d494a9a1f3647c7374499"/>
    <s v="Accept"/>
    <s v="yes"/>
    <m/>
    <m/>
    <s v="محمود دياب رالحسين"/>
    <x v="0"/>
    <x v="13"/>
    <n v="313"/>
    <s v="نور + عبدالهادي"/>
    <s v="I.R"/>
    <m/>
    <m/>
    <m/>
    <m/>
    <m/>
    <m/>
    <m/>
    <m/>
    <m/>
    <m/>
    <m/>
    <m/>
    <m/>
    <n v="200"/>
    <m/>
    <m/>
    <m/>
    <m/>
    <n v="35"/>
    <m/>
    <m/>
    <m/>
    <m/>
    <m/>
    <m/>
    <m/>
    <n v="20"/>
    <m/>
    <m/>
    <m/>
    <m/>
    <m/>
    <m/>
    <m/>
    <m/>
    <m/>
    <m/>
    <m/>
    <m/>
    <m/>
    <m/>
    <m/>
    <m/>
    <m/>
    <m/>
    <m/>
    <m/>
    <m/>
    <m/>
    <m/>
    <m/>
    <n v="1"/>
    <n v="2"/>
    <m/>
    <m/>
    <m/>
    <m/>
    <m/>
    <m/>
    <m/>
    <m/>
    <m/>
    <m/>
    <m/>
    <m/>
    <m/>
    <m/>
    <m/>
    <m/>
    <m/>
    <m/>
    <m/>
    <m/>
    <m/>
    <m/>
    <m/>
    <m/>
    <m/>
    <m/>
    <m/>
    <m/>
    <n v="1"/>
    <m/>
    <m/>
    <m/>
    <n v="3"/>
    <m/>
    <n v="1"/>
    <n v="1.2"/>
    <m/>
    <m/>
    <m/>
    <n v="1"/>
    <m/>
    <n v="15"/>
    <m/>
    <m/>
    <n v="10"/>
    <m/>
    <m/>
    <m/>
    <n v="1"/>
    <m/>
    <m/>
    <m/>
    <m/>
    <m/>
    <m/>
    <m/>
    <m/>
    <m/>
    <m/>
    <m/>
    <m/>
    <m/>
    <m/>
    <m/>
    <m/>
    <m/>
    <m/>
    <m/>
    <m/>
    <m/>
    <m/>
    <m/>
    <m/>
    <m/>
    <m/>
    <n v="742.5"/>
  </r>
  <r>
    <n v="200"/>
    <n v="91160"/>
    <s v="c99fbb24322440938ab7b645fc42c86b"/>
    <s v="Accept"/>
    <s v="yes"/>
    <m/>
    <m/>
    <s v="نبيه رشيد السبيع"/>
    <x v="1"/>
    <x v="13"/>
    <n v="313"/>
    <s v="نور + عبدالهادي"/>
    <s v="I.R"/>
    <m/>
    <m/>
    <m/>
    <m/>
    <m/>
    <m/>
    <m/>
    <m/>
    <m/>
    <m/>
    <m/>
    <m/>
    <m/>
    <m/>
    <m/>
    <m/>
    <m/>
    <m/>
    <m/>
    <m/>
    <m/>
    <m/>
    <m/>
    <m/>
    <m/>
    <m/>
    <m/>
    <m/>
    <n v="9.4"/>
    <m/>
    <m/>
    <m/>
    <m/>
    <m/>
    <m/>
    <m/>
    <m/>
    <m/>
    <m/>
    <m/>
    <m/>
    <m/>
    <m/>
    <m/>
    <m/>
    <m/>
    <m/>
    <m/>
    <m/>
    <m/>
    <m/>
    <m/>
    <m/>
    <m/>
    <m/>
    <m/>
    <m/>
    <m/>
    <m/>
    <m/>
    <m/>
    <m/>
    <m/>
    <m/>
    <m/>
    <m/>
    <m/>
    <m/>
    <m/>
    <m/>
    <m/>
    <m/>
    <m/>
    <m/>
    <n v="5"/>
    <m/>
    <n v="0.25"/>
    <m/>
    <m/>
    <m/>
    <n v="3.7"/>
    <n v="2"/>
    <m/>
    <n v="1"/>
    <m/>
    <m/>
    <n v="2"/>
    <n v="1"/>
    <n v="1.2"/>
    <m/>
    <m/>
    <m/>
    <m/>
    <m/>
    <m/>
    <m/>
    <m/>
    <m/>
    <m/>
    <m/>
    <m/>
    <m/>
    <m/>
    <m/>
    <m/>
    <m/>
    <m/>
    <m/>
    <m/>
    <m/>
    <m/>
    <m/>
    <m/>
    <m/>
    <m/>
    <m/>
    <m/>
    <m/>
    <m/>
    <m/>
    <m/>
    <m/>
    <m/>
    <m/>
    <m/>
    <m/>
    <m/>
    <m/>
    <n v="744.7"/>
  </r>
  <r>
    <n v="201"/>
    <n v="174872"/>
    <s v="4d385cd7656544b0904a2a8e0f7d6c7e"/>
    <s v="Accept"/>
    <s v="yes"/>
    <m/>
    <m/>
    <s v="احمد جاسم الواوي"/>
    <x v="0"/>
    <x v="13"/>
    <n v="313"/>
    <s v="نور وعبدالهادي"/>
    <s v="I.R"/>
    <m/>
    <m/>
    <m/>
    <m/>
    <m/>
    <m/>
    <m/>
    <m/>
    <m/>
    <m/>
    <m/>
    <m/>
    <m/>
    <m/>
    <n v="30"/>
    <m/>
    <m/>
    <m/>
    <n v="185.75"/>
    <m/>
    <m/>
    <m/>
    <m/>
    <m/>
    <m/>
    <m/>
    <m/>
    <m/>
    <m/>
    <m/>
    <m/>
    <m/>
    <m/>
    <m/>
    <m/>
    <m/>
    <m/>
    <m/>
    <m/>
    <m/>
    <m/>
    <m/>
    <m/>
    <m/>
    <m/>
    <m/>
    <m/>
    <m/>
    <m/>
    <m/>
    <m/>
    <m/>
    <m/>
    <m/>
    <m/>
    <m/>
    <m/>
    <m/>
    <m/>
    <m/>
    <m/>
    <m/>
    <m/>
    <m/>
    <m/>
    <m/>
    <m/>
    <m/>
    <m/>
    <m/>
    <m/>
    <m/>
    <m/>
    <m/>
    <m/>
    <m/>
    <n v="0.35"/>
    <m/>
    <m/>
    <m/>
    <m/>
    <n v="4"/>
    <n v="3"/>
    <n v="1"/>
    <m/>
    <n v="4"/>
    <m/>
    <n v="1"/>
    <n v="1.2"/>
    <m/>
    <m/>
    <m/>
    <n v="3"/>
    <m/>
    <n v="2"/>
    <m/>
    <n v="2"/>
    <m/>
    <m/>
    <m/>
    <m/>
    <n v="1"/>
    <m/>
    <m/>
    <m/>
    <m/>
    <m/>
    <m/>
    <m/>
    <m/>
    <m/>
    <n v="2"/>
    <m/>
    <m/>
    <m/>
    <n v="2"/>
    <m/>
    <m/>
    <m/>
    <m/>
    <m/>
    <m/>
    <m/>
    <m/>
    <m/>
    <m/>
    <m/>
    <m/>
    <n v="1007.225"/>
  </r>
  <r>
    <n v="202"/>
    <n v="89950"/>
    <s v="d6faa0d470294aba83dd32f1301399c2"/>
    <s v="Accept"/>
    <s v="yes"/>
    <m/>
    <m/>
    <s v="احمد عبد الجليل الاخرس"/>
    <x v="1"/>
    <x v="13"/>
    <n v="313"/>
    <s v="نور وعبدالهادي"/>
    <s v="I.R"/>
    <m/>
    <m/>
    <m/>
    <m/>
    <m/>
    <m/>
    <m/>
    <m/>
    <m/>
    <m/>
    <m/>
    <m/>
    <m/>
    <m/>
    <m/>
    <m/>
    <m/>
    <m/>
    <n v="84"/>
    <m/>
    <m/>
    <m/>
    <m/>
    <m/>
    <m/>
    <m/>
    <m/>
    <m/>
    <m/>
    <m/>
    <m/>
    <m/>
    <m/>
    <m/>
    <m/>
    <m/>
    <m/>
    <m/>
    <m/>
    <m/>
    <m/>
    <m/>
    <m/>
    <m/>
    <m/>
    <m/>
    <m/>
    <m/>
    <m/>
    <m/>
    <m/>
    <m/>
    <m/>
    <m/>
    <m/>
    <n v="1"/>
    <m/>
    <m/>
    <m/>
    <m/>
    <m/>
    <m/>
    <m/>
    <m/>
    <m/>
    <m/>
    <m/>
    <m/>
    <n v="8"/>
    <m/>
    <m/>
    <m/>
    <m/>
    <m/>
    <m/>
    <m/>
    <n v="0.25"/>
    <m/>
    <m/>
    <m/>
    <m/>
    <n v="3"/>
    <n v="1"/>
    <m/>
    <m/>
    <n v="2"/>
    <m/>
    <n v="1"/>
    <n v="1.2"/>
    <m/>
    <m/>
    <m/>
    <m/>
    <m/>
    <n v="6"/>
    <m/>
    <m/>
    <m/>
    <m/>
    <m/>
    <m/>
    <m/>
    <m/>
    <m/>
    <m/>
    <m/>
    <m/>
    <m/>
    <m/>
    <m/>
    <m/>
    <m/>
    <m/>
    <m/>
    <m/>
    <m/>
    <m/>
    <m/>
    <m/>
    <m/>
    <m/>
    <m/>
    <m/>
    <m/>
    <m/>
    <m/>
    <m/>
    <m/>
    <n v="518.07999999999993"/>
  </r>
  <r>
    <n v="203"/>
    <n v="212348"/>
    <s v="b080c24b59fb4c5691cea4ceed4eedc8"/>
    <s v="Accept"/>
    <s v="yes"/>
    <m/>
    <m/>
    <s v="أحمد ناصر السبيع"/>
    <x v="1"/>
    <x v="13"/>
    <n v="313"/>
    <s v="بشار فرنجاري ...مهند حديد"/>
    <s v="I.R"/>
    <m/>
    <m/>
    <m/>
    <m/>
    <m/>
    <m/>
    <m/>
    <m/>
    <n v="0.1"/>
    <m/>
    <m/>
    <m/>
    <n v="500"/>
    <m/>
    <m/>
    <m/>
    <m/>
    <m/>
    <n v="10"/>
    <m/>
    <m/>
    <m/>
    <m/>
    <m/>
    <m/>
    <m/>
    <m/>
    <m/>
    <m/>
    <m/>
    <m/>
    <m/>
    <m/>
    <m/>
    <m/>
    <m/>
    <m/>
    <m/>
    <m/>
    <m/>
    <m/>
    <m/>
    <m/>
    <m/>
    <m/>
    <m/>
    <m/>
    <m/>
    <m/>
    <m/>
    <m/>
    <m/>
    <m/>
    <m/>
    <m/>
    <m/>
    <m/>
    <m/>
    <m/>
    <m/>
    <m/>
    <m/>
    <m/>
    <m/>
    <m/>
    <m/>
    <m/>
    <m/>
    <m/>
    <m/>
    <m/>
    <m/>
    <m/>
    <m/>
    <m/>
    <m/>
    <m/>
    <m/>
    <m/>
    <m/>
    <m/>
    <n v="4"/>
    <n v="4"/>
    <n v="1"/>
    <m/>
    <m/>
    <n v="1"/>
    <m/>
    <m/>
    <m/>
    <m/>
    <m/>
    <m/>
    <m/>
    <m/>
    <m/>
    <m/>
    <m/>
    <m/>
    <m/>
    <m/>
    <m/>
    <m/>
    <m/>
    <m/>
    <m/>
    <m/>
    <m/>
    <m/>
    <m/>
    <m/>
    <m/>
    <m/>
    <m/>
    <m/>
    <m/>
    <m/>
    <m/>
    <m/>
    <n v="1"/>
    <m/>
    <n v="1"/>
    <m/>
    <n v="1"/>
    <n v="1"/>
    <m/>
    <m/>
    <n v="10"/>
    <n v="1021.2"/>
  </r>
  <r>
    <n v="204"/>
    <n v="112077"/>
    <s v="e68fb1e9c9ab41bb81eb15ac3b0e476d"/>
    <s v="Accept"/>
    <s v="yes"/>
    <m/>
    <m/>
    <s v="حسين احمد حشاش"/>
    <x v="0"/>
    <x v="13"/>
    <n v="313"/>
    <s v="مهند حديد_بشار فرنجاري"/>
    <s v="I.R"/>
    <m/>
    <m/>
    <m/>
    <m/>
    <m/>
    <m/>
    <n v="1.5"/>
    <m/>
    <m/>
    <m/>
    <m/>
    <m/>
    <m/>
    <m/>
    <m/>
    <m/>
    <m/>
    <m/>
    <m/>
    <m/>
    <m/>
    <m/>
    <m/>
    <m/>
    <m/>
    <m/>
    <m/>
    <m/>
    <n v="4"/>
    <m/>
    <m/>
    <m/>
    <m/>
    <m/>
    <m/>
    <m/>
    <m/>
    <m/>
    <m/>
    <m/>
    <m/>
    <m/>
    <m/>
    <m/>
    <m/>
    <m/>
    <m/>
    <m/>
    <m/>
    <m/>
    <m/>
    <m/>
    <m/>
    <m/>
    <m/>
    <m/>
    <m/>
    <m/>
    <m/>
    <m/>
    <m/>
    <m/>
    <m/>
    <m/>
    <m/>
    <m/>
    <m/>
    <m/>
    <m/>
    <m/>
    <m/>
    <m/>
    <m/>
    <m/>
    <m/>
    <m/>
    <n v="0.16"/>
    <m/>
    <m/>
    <m/>
    <m/>
    <n v="4"/>
    <n v="3"/>
    <n v="1"/>
    <n v="1"/>
    <m/>
    <n v="2"/>
    <m/>
    <n v="0.5"/>
    <m/>
    <m/>
    <m/>
    <m/>
    <m/>
    <m/>
    <m/>
    <m/>
    <m/>
    <m/>
    <m/>
    <m/>
    <m/>
    <m/>
    <m/>
    <m/>
    <m/>
    <m/>
    <m/>
    <m/>
    <m/>
    <m/>
    <m/>
    <m/>
    <m/>
    <m/>
    <m/>
    <m/>
    <m/>
    <m/>
    <n v="1"/>
    <m/>
    <n v="1"/>
    <m/>
    <n v="1"/>
    <n v="1"/>
    <m/>
    <m/>
    <n v="10"/>
    <n v="885.8"/>
  </r>
  <r>
    <n v="205"/>
    <n v="210091"/>
    <s v="9c029a7faaad4bed9275c7ccd56e5f9b"/>
    <s v="Accept"/>
    <s v="yes"/>
    <m/>
    <m/>
    <s v="خالد محمد العابد"/>
    <x v="0"/>
    <x v="13"/>
    <n v="313"/>
    <s v="حسام عبد لله ...براء نبعة"/>
    <s v="I.R"/>
    <m/>
    <m/>
    <m/>
    <m/>
    <m/>
    <m/>
    <m/>
    <m/>
    <m/>
    <m/>
    <m/>
    <m/>
    <m/>
    <m/>
    <m/>
    <m/>
    <m/>
    <m/>
    <n v="85"/>
    <m/>
    <m/>
    <m/>
    <m/>
    <m/>
    <m/>
    <m/>
    <m/>
    <m/>
    <m/>
    <m/>
    <m/>
    <m/>
    <m/>
    <m/>
    <m/>
    <m/>
    <m/>
    <m/>
    <m/>
    <m/>
    <m/>
    <m/>
    <m/>
    <m/>
    <m/>
    <m/>
    <m/>
    <m/>
    <m/>
    <m/>
    <m/>
    <m/>
    <m/>
    <m/>
    <m/>
    <m/>
    <m/>
    <m/>
    <m/>
    <m/>
    <m/>
    <m/>
    <m/>
    <m/>
    <m/>
    <m/>
    <m/>
    <m/>
    <m/>
    <m/>
    <m/>
    <m/>
    <m/>
    <m/>
    <m/>
    <m/>
    <n v="0.3"/>
    <m/>
    <m/>
    <m/>
    <m/>
    <n v="3"/>
    <n v="7"/>
    <m/>
    <m/>
    <n v="1"/>
    <n v="1"/>
    <n v="1"/>
    <n v="1.2"/>
    <m/>
    <m/>
    <m/>
    <m/>
    <m/>
    <n v="12"/>
    <m/>
    <m/>
    <n v="6"/>
    <m/>
    <m/>
    <m/>
    <m/>
    <m/>
    <m/>
    <m/>
    <m/>
    <m/>
    <m/>
    <m/>
    <m/>
    <m/>
    <m/>
    <m/>
    <m/>
    <m/>
    <m/>
    <m/>
    <m/>
    <m/>
    <m/>
    <m/>
    <m/>
    <m/>
    <m/>
    <m/>
    <m/>
    <m/>
    <m/>
    <n v="735.59999999999991"/>
  </r>
  <r>
    <n v="206"/>
    <n v="283474"/>
    <s v="f3d995ce27ea496580ecc78c953279ad"/>
    <s v="Accept"/>
    <s v="yes"/>
    <m/>
    <m/>
    <s v="رائد كامل الطالب"/>
    <x v="0"/>
    <x v="13"/>
    <n v="313"/>
    <s v="بشار فرنجاري ...مهند حديد"/>
    <s v="I.R"/>
    <m/>
    <m/>
    <m/>
    <m/>
    <m/>
    <m/>
    <m/>
    <m/>
    <m/>
    <m/>
    <m/>
    <m/>
    <m/>
    <m/>
    <m/>
    <m/>
    <m/>
    <m/>
    <m/>
    <m/>
    <m/>
    <m/>
    <m/>
    <m/>
    <m/>
    <m/>
    <m/>
    <m/>
    <m/>
    <m/>
    <m/>
    <m/>
    <m/>
    <m/>
    <m/>
    <m/>
    <m/>
    <m/>
    <m/>
    <m/>
    <m/>
    <m/>
    <m/>
    <m/>
    <m/>
    <m/>
    <m/>
    <m/>
    <m/>
    <m/>
    <m/>
    <m/>
    <m/>
    <m/>
    <m/>
    <m/>
    <m/>
    <m/>
    <m/>
    <m/>
    <m/>
    <m/>
    <m/>
    <m/>
    <m/>
    <m/>
    <m/>
    <m/>
    <m/>
    <m/>
    <m/>
    <m/>
    <m/>
    <m/>
    <m/>
    <m/>
    <n v="0.32"/>
    <m/>
    <m/>
    <m/>
    <m/>
    <n v="3"/>
    <n v="3"/>
    <n v="1"/>
    <n v="1"/>
    <m/>
    <n v="2"/>
    <m/>
    <n v="0.5"/>
    <m/>
    <m/>
    <m/>
    <m/>
    <m/>
    <m/>
    <m/>
    <m/>
    <m/>
    <m/>
    <m/>
    <m/>
    <n v="1"/>
    <m/>
    <m/>
    <m/>
    <m/>
    <m/>
    <m/>
    <m/>
    <m/>
    <m/>
    <m/>
    <m/>
    <m/>
    <m/>
    <m/>
    <m/>
    <m/>
    <m/>
    <m/>
    <m/>
    <m/>
    <m/>
    <m/>
    <m/>
    <m/>
    <m/>
    <m/>
    <n v="468.2"/>
  </r>
  <r>
    <n v="207"/>
    <n v="89921"/>
    <s v="7c578e0ee92b4774af11c6b6d1c3de7c"/>
    <s v="Accept"/>
    <s v="yes"/>
    <m/>
    <m/>
    <s v="زكيه محمد خطيب"/>
    <x v="1"/>
    <x v="13"/>
    <n v="313"/>
    <s v="نور وعبدالهادي"/>
    <s v="I.R"/>
    <m/>
    <m/>
    <m/>
    <m/>
    <m/>
    <m/>
    <m/>
    <m/>
    <m/>
    <m/>
    <m/>
    <m/>
    <m/>
    <m/>
    <m/>
    <m/>
    <m/>
    <m/>
    <n v="76.5"/>
    <m/>
    <m/>
    <m/>
    <m/>
    <m/>
    <m/>
    <m/>
    <m/>
    <m/>
    <n v="13"/>
    <m/>
    <m/>
    <m/>
    <m/>
    <m/>
    <m/>
    <m/>
    <m/>
    <m/>
    <m/>
    <m/>
    <m/>
    <m/>
    <m/>
    <m/>
    <m/>
    <m/>
    <m/>
    <m/>
    <m/>
    <m/>
    <m/>
    <n v="1"/>
    <m/>
    <m/>
    <m/>
    <m/>
    <m/>
    <m/>
    <m/>
    <m/>
    <m/>
    <m/>
    <m/>
    <m/>
    <m/>
    <m/>
    <m/>
    <m/>
    <m/>
    <m/>
    <m/>
    <m/>
    <m/>
    <m/>
    <m/>
    <m/>
    <n v="0.2"/>
    <m/>
    <m/>
    <m/>
    <m/>
    <n v="1"/>
    <n v="1"/>
    <n v="1"/>
    <m/>
    <m/>
    <n v="2"/>
    <n v="1"/>
    <n v="1.2"/>
    <m/>
    <m/>
    <m/>
    <n v="1"/>
    <m/>
    <m/>
    <m/>
    <m/>
    <m/>
    <m/>
    <m/>
    <m/>
    <n v="1"/>
    <m/>
    <m/>
    <m/>
    <m/>
    <m/>
    <m/>
    <m/>
    <m/>
    <m/>
    <m/>
    <m/>
    <m/>
    <m/>
    <m/>
    <m/>
    <m/>
    <m/>
    <m/>
    <m/>
    <m/>
    <m/>
    <m/>
    <m/>
    <m/>
    <m/>
    <m/>
    <n v="754.25"/>
  </r>
  <r>
    <n v="208"/>
    <n v="187296"/>
    <s v="ae1fdf248d3f482088d968126eb162ce"/>
    <s v="Accept"/>
    <s v="yes"/>
    <m/>
    <m/>
    <s v="سامر نزهات عبد الغني"/>
    <x v="0"/>
    <x v="13"/>
    <n v="313"/>
    <s v="حسام العبد الله.   براء نبعه"/>
    <s v="I.R"/>
    <m/>
    <m/>
    <m/>
    <m/>
    <m/>
    <m/>
    <m/>
    <m/>
    <m/>
    <m/>
    <m/>
    <m/>
    <m/>
    <m/>
    <m/>
    <m/>
    <m/>
    <m/>
    <n v="160"/>
    <m/>
    <m/>
    <m/>
    <m/>
    <m/>
    <m/>
    <m/>
    <m/>
    <m/>
    <m/>
    <m/>
    <m/>
    <m/>
    <m/>
    <m/>
    <m/>
    <m/>
    <m/>
    <m/>
    <m/>
    <m/>
    <m/>
    <m/>
    <m/>
    <m/>
    <m/>
    <m/>
    <m/>
    <m/>
    <m/>
    <m/>
    <m/>
    <m/>
    <m/>
    <m/>
    <m/>
    <m/>
    <m/>
    <m/>
    <m/>
    <m/>
    <m/>
    <m/>
    <m/>
    <m/>
    <m/>
    <m/>
    <m/>
    <m/>
    <m/>
    <m/>
    <m/>
    <m/>
    <m/>
    <m/>
    <m/>
    <m/>
    <n v="0.16"/>
    <m/>
    <m/>
    <m/>
    <m/>
    <n v="2"/>
    <n v="3"/>
    <n v="1"/>
    <m/>
    <n v="1"/>
    <m/>
    <n v="1"/>
    <n v="1.2"/>
    <m/>
    <m/>
    <m/>
    <m/>
    <m/>
    <n v="18"/>
    <m/>
    <m/>
    <m/>
    <m/>
    <m/>
    <m/>
    <n v="1"/>
    <m/>
    <m/>
    <m/>
    <m/>
    <m/>
    <m/>
    <m/>
    <m/>
    <m/>
    <m/>
    <m/>
    <m/>
    <m/>
    <m/>
    <m/>
    <m/>
    <m/>
    <m/>
    <m/>
    <m/>
    <m/>
    <m/>
    <m/>
    <m/>
    <m/>
    <m/>
    <n v="820.8"/>
  </r>
  <r>
    <n v="209"/>
    <n v="227901"/>
    <s v="a865bfae7e594f3a8291095fffe3d73b"/>
    <s v="Accept"/>
    <s v="yes"/>
    <m/>
    <m/>
    <s v="ساهر صبحي الابراهيم"/>
    <x v="0"/>
    <x v="13"/>
    <n v="313"/>
    <s v="محمد غضب ... سراب"/>
    <s v="I.R"/>
    <m/>
    <m/>
    <m/>
    <m/>
    <m/>
    <m/>
    <m/>
    <m/>
    <m/>
    <m/>
    <m/>
    <m/>
    <m/>
    <m/>
    <m/>
    <m/>
    <m/>
    <m/>
    <n v="148"/>
    <m/>
    <m/>
    <m/>
    <m/>
    <m/>
    <m/>
    <m/>
    <m/>
    <m/>
    <m/>
    <m/>
    <m/>
    <m/>
    <m/>
    <m/>
    <m/>
    <m/>
    <m/>
    <m/>
    <m/>
    <m/>
    <m/>
    <m/>
    <m/>
    <m/>
    <m/>
    <m/>
    <m/>
    <m/>
    <m/>
    <m/>
    <m/>
    <m/>
    <m/>
    <m/>
    <m/>
    <m/>
    <m/>
    <m/>
    <m/>
    <m/>
    <m/>
    <m/>
    <m/>
    <m/>
    <m/>
    <m/>
    <m/>
    <m/>
    <m/>
    <m/>
    <m/>
    <m/>
    <m/>
    <m/>
    <n v="0.25"/>
    <m/>
    <m/>
    <m/>
    <m/>
    <m/>
    <m/>
    <n v="4"/>
    <n v="2"/>
    <m/>
    <m/>
    <n v="2"/>
    <m/>
    <n v="1"/>
    <n v="1"/>
    <m/>
    <m/>
    <m/>
    <n v="2"/>
    <n v="20"/>
    <m/>
    <m/>
    <n v="2"/>
    <n v="20"/>
    <m/>
    <m/>
    <m/>
    <n v="1"/>
    <m/>
    <m/>
    <m/>
    <m/>
    <m/>
    <m/>
    <m/>
    <m/>
    <m/>
    <m/>
    <m/>
    <m/>
    <m/>
    <m/>
    <m/>
    <m/>
    <m/>
    <m/>
    <m/>
    <m/>
    <m/>
    <m/>
    <m/>
    <m/>
    <m/>
    <m/>
    <n v="851.7"/>
  </r>
  <r>
    <n v="210"/>
    <n v="227450"/>
    <s v="cd78314a081d4ba8a321db8e8ede3f90"/>
    <s v="Accept"/>
    <s v="yes"/>
    <m/>
    <m/>
    <s v="سمية طاهر جوهر"/>
    <x v="2"/>
    <x v="13"/>
    <n v="313"/>
    <s v="هشام - ابراهيم"/>
    <s v="I.R"/>
    <m/>
    <m/>
    <m/>
    <m/>
    <m/>
    <m/>
    <m/>
    <m/>
    <m/>
    <m/>
    <m/>
    <m/>
    <m/>
    <m/>
    <m/>
    <m/>
    <m/>
    <m/>
    <n v="69"/>
    <m/>
    <m/>
    <m/>
    <m/>
    <m/>
    <m/>
    <m/>
    <m/>
    <m/>
    <m/>
    <m/>
    <m/>
    <m/>
    <m/>
    <m/>
    <m/>
    <m/>
    <m/>
    <m/>
    <m/>
    <m/>
    <m/>
    <m/>
    <m/>
    <m/>
    <m/>
    <m/>
    <m/>
    <m/>
    <m/>
    <m/>
    <m/>
    <m/>
    <m/>
    <m/>
    <m/>
    <m/>
    <m/>
    <m/>
    <m/>
    <m/>
    <m/>
    <m/>
    <m/>
    <m/>
    <m/>
    <m/>
    <m/>
    <m/>
    <m/>
    <m/>
    <m/>
    <m/>
    <m/>
    <m/>
    <m/>
    <m/>
    <m/>
    <m/>
    <m/>
    <m/>
    <m/>
    <n v="3"/>
    <n v="4"/>
    <n v="1"/>
    <m/>
    <n v="2"/>
    <m/>
    <m/>
    <n v="0.6"/>
    <m/>
    <m/>
    <m/>
    <m/>
    <m/>
    <m/>
    <m/>
    <m/>
    <m/>
    <m/>
    <m/>
    <m/>
    <n v="1"/>
    <m/>
    <m/>
    <m/>
    <m/>
    <m/>
    <m/>
    <m/>
    <m/>
    <m/>
    <m/>
    <m/>
    <m/>
    <m/>
    <m/>
    <m/>
    <m/>
    <m/>
    <m/>
    <m/>
    <m/>
    <m/>
    <m/>
    <m/>
    <m/>
    <m/>
    <m/>
    <n v="584.9"/>
  </r>
  <r>
    <n v="211"/>
    <n v="283505"/>
    <s v="5a9ee571c7bc433aa8dee8332a879e7f"/>
    <s v="Accept"/>
    <s v="yes"/>
    <m/>
    <m/>
    <s v="عبد الرحمن كامل الطالب"/>
    <x v="0"/>
    <x v="13"/>
    <n v="313"/>
    <s v="نور وعبدالهادي"/>
    <s v="I.R"/>
    <m/>
    <m/>
    <m/>
    <m/>
    <m/>
    <m/>
    <m/>
    <m/>
    <m/>
    <m/>
    <m/>
    <m/>
    <m/>
    <m/>
    <m/>
    <m/>
    <m/>
    <m/>
    <m/>
    <m/>
    <m/>
    <m/>
    <m/>
    <m/>
    <m/>
    <m/>
    <m/>
    <m/>
    <m/>
    <m/>
    <m/>
    <m/>
    <m/>
    <m/>
    <m/>
    <m/>
    <m/>
    <m/>
    <m/>
    <m/>
    <m/>
    <m/>
    <m/>
    <m/>
    <m/>
    <m/>
    <m/>
    <m/>
    <m/>
    <m/>
    <m/>
    <m/>
    <n v="1"/>
    <m/>
    <m/>
    <m/>
    <m/>
    <m/>
    <m/>
    <m/>
    <m/>
    <m/>
    <m/>
    <m/>
    <m/>
    <m/>
    <m/>
    <m/>
    <m/>
    <m/>
    <m/>
    <m/>
    <m/>
    <m/>
    <n v="4"/>
    <m/>
    <n v="0.2"/>
    <m/>
    <m/>
    <m/>
    <n v="4.4000000000000004"/>
    <n v="2"/>
    <m/>
    <m/>
    <m/>
    <m/>
    <n v="1"/>
    <n v="1"/>
    <n v="1.2"/>
    <m/>
    <m/>
    <m/>
    <m/>
    <m/>
    <m/>
    <m/>
    <n v="3"/>
    <m/>
    <m/>
    <m/>
    <m/>
    <m/>
    <m/>
    <m/>
    <m/>
    <m/>
    <m/>
    <m/>
    <m/>
    <m/>
    <m/>
    <m/>
    <m/>
    <m/>
    <m/>
    <m/>
    <m/>
    <m/>
    <m/>
    <n v="2"/>
    <m/>
    <n v="1"/>
    <m/>
    <n v="1"/>
    <m/>
    <m/>
    <m/>
    <n v="10"/>
    <n v="957.3"/>
  </r>
  <r>
    <n v="212"/>
    <n v="217274"/>
    <s v="b2994001eee24784bcc4af49318b38f8"/>
    <s v="Accept"/>
    <s v="yes"/>
    <m/>
    <m/>
    <s v="عبد الغفور محمد ديب بركات"/>
    <x v="0"/>
    <x v="13"/>
    <n v="313"/>
    <s v="بشار فرنجاري.مهند حديد"/>
    <s v="I.R"/>
    <m/>
    <m/>
    <m/>
    <m/>
    <m/>
    <m/>
    <m/>
    <m/>
    <m/>
    <m/>
    <m/>
    <m/>
    <m/>
    <m/>
    <m/>
    <m/>
    <m/>
    <m/>
    <m/>
    <m/>
    <m/>
    <m/>
    <m/>
    <m/>
    <m/>
    <m/>
    <m/>
    <m/>
    <m/>
    <m/>
    <m/>
    <m/>
    <m/>
    <m/>
    <m/>
    <m/>
    <m/>
    <m/>
    <m/>
    <m/>
    <m/>
    <m/>
    <m/>
    <m/>
    <m/>
    <m/>
    <m/>
    <m/>
    <m/>
    <m/>
    <m/>
    <m/>
    <m/>
    <m/>
    <m/>
    <m/>
    <m/>
    <m/>
    <m/>
    <m/>
    <m/>
    <m/>
    <m/>
    <m/>
    <m/>
    <m/>
    <m/>
    <m/>
    <m/>
    <m/>
    <m/>
    <m/>
    <m/>
    <m/>
    <m/>
    <m/>
    <n v="0.32"/>
    <m/>
    <m/>
    <m/>
    <m/>
    <n v="3"/>
    <n v="5"/>
    <n v="1"/>
    <n v="1"/>
    <m/>
    <n v="2"/>
    <m/>
    <n v="0.5"/>
    <m/>
    <m/>
    <m/>
    <m/>
    <m/>
    <m/>
    <m/>
    <m/>
    <m/>
    <m/>
    <m/>
    <m/>
    <n v="1"/>
    <m/>
    <m/>
    <m/>
    <m/>
    <m/>
    <m/>
    <m/>
    <m/>
    <m/>
    <m/>
    <m/>
    <m/>
    <m/>
    <m/>
    <m/>
    <m/>
    <m/>
    <m/>
    <m/>
    <m/>
    <m/>
    <m/>
    <m/>
    <m/>
    <m/>
    <m/>
    <n v="541.79999999999995"/>
  </r>
  <r>
    <n v="213"/>
    <n v="314266"/>
    <s v="7681148612834410b71c4ca4a40909d0"/>
    <s v="Accept"/>
    <s v="yes"/>
    <m/>
    <m/>
    <s v="عبد الكريم حسين الحمدان"/>
    <x v="0"/>
    <x v="13"/>
    <n v="313"/>
    <s v="حسام عبدلله ..براء نبعة"/>
    <s v="I.R"/>
    <m/>
    <m/>
    <m/>
    <m/>
    <m/>
    <m/>
    <n v="3.5"/>
    <m/>
    <m/>
    <m/>
    <m/>
    <m/>
    <m/>
    <m/>
    <m/>
    <m/>
    <m/>
    <m/>
    <n v="118"/>
    <m/>
    <m/>
    <m/>
    <m/>
    <m/>
    <m/>
    <m/>
    <m/>
    <m/>
    <m/>
    <m/>
    <m/>
    <m/>
    <m/>
    <m/>
    <m/>
    <m/>
    <m/>
    <m/>
    <m/>
    <m/>
    <m/>
    <m/>
    <m/>
    <m/>
    <m/>
    <m/>
    <m/>
    <m/>
    <m/>
    <m/>
    <m/>
    <n v="1"/>
    <m/>
    <m/>
    <m/>
    <m/>
    <m/>
    <m/>
    <m/>
    <m/>
    <m/>
    <m/>
    <m/>
    <m/>
    <m/>
    <m/>
    <m/>
    <m/>
    <m/>
    <m/>
    <m/>
    <m/>
    <m/>
    <m/>
    <m/>
    <m/>
    <n v="0.32"/>
    <m/>
    <m/>
    <m/>
    <m/>
    <n v="3"/>
    <n v="3"/>
    <m/>
    <m/>
    <m/>
    <n v="2"/>
    <m/>
    <m/>
    <m/>
    <m/>
    <m/>
    <m/>
    <m/>
    <n v="16"/>
    <m/>
    <m/>
    <m/>
    <m/>
    <m/>
    <m/>
    <n v="1"/>
    <m/>
    <m/>
    <m/>
    <m/>
    <m/>
    <m/>
    <m/>
    <m/>
    <m/>
    <m/>
    <m/>
    <m/>
    <m/>
    <m/>
    <m/>
    <m/>
    <m/>
    <m/>
    <m/>
    <m/>
    <m/>
    <m/>
    <m/>
    <m/>
    <m/>
    <m/>
    <n v="890.59999999999991"/>
  </r>
  <r>
    <n v="214"/>
    <n v="224975"/>
    <s v="3f2d2d1627c3490186f82993c59a4599"/>
    <s v="Accept"/>
    <s v="yes"/>
    <m/>
    <m/>
    <s v="عبد الله عمر الاحمد"/>
    <x v="0"/>
    <x v="13"/>
    <n v="313"/>
    <s v="حسام عبدلله ...براء نبعة"/>
    <s v="I.R"/>
    <m/>
    <m/>
    <m/>
    <m/>
    <m/>
    <m/>
    <m/>
    <m/>
    <m/>
    <n v="0.76"/>
    <m/>
    <m/>
    <m/>
    <m/>
    <m/>
    <m/>
    <m/>
    <m/>
    <n v="121"/>
    <m/>
    <m/>
    <m/>
    <m/>
    <m/>
    <m/>
    <m/>
    <m/>
    <m/>
    <m/>
    <m/>
    <m/>
    <m/>
    <m/>
    <m/>
    <m/>
    <m/>
    <m/>
    <m/>
    <m/>
    <m/>
    <m/>
    <m/>
    <m/>
    <m/>
    <m/>
    <m/>
    <m/>
    <m/>
    <m/>
    <m/>
    <m/>
    <m/>
    <m/>
    <m/>
    <m/>
    <m/>
    <m/>
    <m/>
    <m/>
    <m/>
    <m/>
    <m/>
    <m/>
    <m/>
    <m/>
    <m/>
    <m/>
    <m/>
    <m/>
    <m/>
    <m/>
    <m/>
    <m/>
    <m/>
    <m/>
    <m/>
    <m/>
    <m/>
    <m/>
    <m/>
    <m/>
    <n v="4"/>
    <n v="3"/>
    <m/>
    <m/>
    <m/>
    <n v="1"/>
    <n v="1"/>
    <n v="1.2"/>
    <m/>
    <m/>
    <m/>
    <m/>
    <m/>
    <n v="12"/>
    <m/>
    <m/>
    <n v="6"/>
    <m/>
    <m/>
    <m/>
    <n v="1"/>
    <m/>
    <m/>
    <m/>
    <m/>
    <m/>
    <m/>
    <m/>
    <m/>
    <m/>
    <m/>
    <m/>
    <m/>
    <m/>
    <m/>
    <m/>
    <m/>
    <m/>
    <m/>
    <m/>
    <m/>
    <m/>
    <m/>
    <m/>
    <m/>
    <m/>
    <m/>
    <n v="870.19999999999993"/>
  </r>
  <r>
    <n v="215"/>
    <n v="253303"/>
    <s v="a275b874b1724b92a5874df8f84f20f8"/>
    <s v="Accept"/>
    <s v="yes"/>
    <m/>
    <m/>
    <s v="علي محمد السطوف"/>
    <x v="0"/>
    <x v="13"/>
    <n v="313"/>
    <s v="هشام - ابراهيم"/>
    <s v="I.R"/>
    <m/>
    <m/>
    <m/>
    <m/>
    <m/>
    <n v="0.2"/>
    <m/>
    <m/>
    <m/>
    <m/>
    <m/>
    <m/>
    <m/>
    <m/>
    <m/>
    <m/>
    <m/>
    <m/>
    <n v="73"/>
    <m/>
    <m/>
    <m/>
    <m/>
    <m/>
    <m/>
    <m/>
    <m/>
    <m/>
    <m/>
    <m/>
    <m/>
    <m/>
    <m/>
    <m/>
    <m/>
    <m/>
    <m/>
    <m/>
    <m/>
    <m/>
    <m/>
    <m/>
    <m/>
    <m/>
    <m/>
    <m/>
    <m/>
    <m/>
    <m/>
    <m/>
    <m/>
    <m/>
    <n v="2"/>
    <m/>
    <m/>
    <m/>
    <m/>
    <m/>
    <m/>
    <m/>
    <m/>
    <m/>
    <n v="10"/>
    <m/>
    <m/>
    <m/>
    <m/>
    <m/>
    <m/>
    <m/>
    <m/>
    <m/>
    <m/>
    <m/>
    <m/>
    <m/>
    <m/>
    <m/>
    <m/>
    <m/>
    <m/>
    <n v="2"/>
    <m/>
    <m/>
    <m/>
    <n v="2"/>
    <m/>
    <m/>
    <m/>
    <m/>
    <m/>
    <m/>
    <m/>
    <m/>
    <n v="10"/>
    <m/>
    <m/>
    <m/>
    <m/>
    <m/>
    <m/>
    <n v="1"/>
    <m/>
    <m/>
    <m/>
    <m/>
    <m/>
    <m/>
    <m/>
    <m/>
    <m/>
    <m/>
    <m/>
    <m/>
    <m/>
    <m/>
    <m/>
    <m/>
    <m/>
    <m/>
    <m/>
    <m/>
    <m/>
    <m/>
    <m/>
    <m/>
    <m/>
    <m/>
    <n v="466.9"/>
  </r>
  <r>
    <n v="216"/>
    <n v="19627"/>
    <s v="4fca2384f7ae4fc9ba361fb499843b2a"/>
    <s v="Accept"/>
    <s v="yes"/>
    <m/>
    <m/>
    <s v="فاطمة منصور سبيع"/>
    <x v="1"/>
    <x v="13"/>
    <n v="313"/>
    <s v="مهندحديد_بشار فرنجاري"/>
    <s v="I.R"/>
    <m/>
    <m/>
    <m/>
    <m/>
    <m/>
    <m/>
    <m/>
    <m/>
    <m/>
    <m/>
    <m/>
    <m/>
    <m/>
    <m/>
    <m/>
    <m/>
    <m/>
    <m/>
    <m/>
    <m/>
    <m/>
    <m/>
    <m/>
    <m/>
    <m/>
    <m/>
    <m/>
    <m/>
    <m/>
    <m/>
    <m/>
    <m/>
    <m/>
    <m/>
    <m/>
    <m/>
    <m/>
    <m/>
    <m/>
    <m/>
    <m/>
    <m/>
    <m/>
    <m/>
    <m/>
    <m/>
    <m/>
    <m/>
    <m/>
    <m/>
    <m/>
    <m/>
    <m/>
    <m/>
    <m/>
    <m/>
    <m/>
    <m/>
    <m/>
    <m/>
    <m/>
    <m/>
    <m/>
    <m/>
    <m/>
    <m/>
    <m/>
    <m/>
    <m/>
    <m/>
    <m/>
    <m/>
    <m/>
    <m/>
    <m/>
    <m/>
    <n v="0.2"/>
    <m/>
    <m/>
    <m/>
    <m/>
    <n v="3"/>
    <n v="3"/>
    <m/>
    <n v="1"/>
    <m/>
    <n v="2"/>
    <m/>
    <n v="0.5"/>
    <m/>
    <m/>
    <m/>
    <m/>
    <m/>
    <m/>
    <m/>
    <m/>
    <m/>
    <m/>
    <m/>
    <m/>
    <n v="1"/>
    <m/>
    <m/>
    <m/>
    <m/>
    <m/>
    <m/>
    <m/>
    <m/>
    <m/>
    <m/>
    <m/>
    <m/>
    <m/>
    <m/>
    <m/>
    <m/>
    <m/>
    <m/>
    <m/>
    <m/>
    <m/>
    <m/>
    <m/>
    <m/>
    <m/>
    <m/>
    <n v="438.4"/>
  </r>
  <r>
    <n v="217"/>
    <n v="224984"/>
    <s v="cd3b384e26cc47e698a79953716068b3"/>
    <s v="Accept"/>
    <s v="yes"/>
    <m/>
    <m/>
    <s v="فايز شرف الدين شرف الدين"/>
    <x v="0"/>
    <x v="13"/>
    <n v="313"/>
    <s v="حسام عبدالله_براء نبعه"/>
    <s v="I.R"/>
    <m/>
    <m/>
    <m/>
    <m/>
    <m/>
    <m/>
    <n v="4.8"/>
    <m/>
    <m/>
    <m/>
    <m/>
    <m/>
    <m/>
    <m/>
    <m/>
    <m/>
    <m/>
    <m/>
    <n v="180"/>
    <m/>
    <m/>
    <m/>
    <m/>
    <m/>
    <m/>
    <m/>
    <m/>
    <m/>
    <m/>
    <m/>
    <m/>
    <m/>
    <m/>
    <m/>
    <m/>
    <m/>
    <m/>
    <m/>
    <m/>
    <m/>
    <m/>
    <m/>
    <m/>
    <m/>
    <m/>
    <m/>
    <m/>
    <m/>
    <m/>
    <m/>
    <m/>
    <m/>
    <m/>
    <m/>
    <m/>
    <m/>
    <m/>
    <m/>
    <m/>
    <m/>
    <m/>
    <m/>
    <m/>
    <m/>
    <m/>
    <m/>
    <m/>
    <m/>
    <m/>
    <m/>
    <m/>
    <m/>
    <m/>
    <m/>
    <m/>
    <m/>
    <n v="0.28000000000000003"/>
    <m/>
    <m/>
    <m/>
    <m/>
    <n v="3"/>
    <n v="3"/>
    <m/>
    <m/>
    <m/>
    <n v="2"/>
    <n v="1"/>
    <n v="1.2"/>
    <m/>
    <m/>
    <m/>
    <m/>
    <m/>
    <m/>
    <m/>
    <m/>
    <m/>
    <m/>
    <m/>
    <m/>
    <n v="1"/>
    <m/>
    <m/>
    <m/>
    <m/>
    <m/>
    <m/>
    <m/>
    <m/>
    <m/>
    <m/>
    <m/>
    <m/>
    <m/>
    <m/>
    <m/>
    <m/>
    <m/>
    <m/>
    <m/>
    <m/>
    <m/>
    <m/>
    <m/>
    <m/>
    <m/>
    <m/>
    <n v="1037.5999999999999"/>
  </r>
  <r>
    <n v="218"/>
    <n v="90993"/>
    <s v="f4fc32025b9d426aa0fa3b39d48d693a"/>
    <s v="Accept"/>
    <s v="yes"/>
    <m/>
    <m/>
    <s v="مالك صالح سبيع"/>
    <x v="1"/>
    <x v="13"/>
    <n v="313"/>
    <s v="محمد غضب ... سراب"/>
    <s v="I.R"/>
    <m/>
    <m/>
    <m/>
    <m/>
    <m/>
    <n v="0.2"/>
    <m/>
    <m/>
    <m/>
    <m/>
    <m/>
    <m/>
    <m/>
    <m/>
    <m/>
    <m/>
    <m/>
    <m/>
    <n v="197"/>
    <m/>
    <m/>
    <m/>
    <m/>
    <m/>
    <m/>
    <m/>
    <m/>
    <m/>
    <m/>
    <m/>
    <m/>
    <m/>
    <m/>
    <m/>
    <m/>
    <m/>
    <m/>
    <m/>
    <m/>
    <m/>
    <m/>
    <m/>
    <m/>
    <m/>
    <m/>
    <m/>
    <m/>
    <m/>
    <m/>
    <m/>
    <m/>
    <m/>
    <m/>
    <m/>
    <m/>
    <m/>
    <m/>
    <m/>
    <m/>
    <m/>
    <m/>
    <m/>
    <m/>
    <m/>
    <m/>
    <m/>
    <m/>
    <m/>
    <m/>
    <m/>
    <m/>
    <m/>
    <m/>
    <m/>
    <n v="0.16"/>
    <m/>
    <m/>
    <m/>
    <m/>
    <m/>
    <m/>
    <n v="4"/>
    <n v="4"/>
    <m/>
    <m/>
    <n v="4"/>
    <m/>
    <n v="1"/>
    <n v="1"/>
    <n v="1"/>
    <m/>
    <m/>
    <n v="6"/>
    <n v="20"/>
    <m/>
    <m/>
    <m/>
    <n v="3"/>
    <m/>
    <m/>
    <m/>
    <n v="1"/>
    <m/>
    <m/>
    <m/>
    <m/>
    <m/>
    <m/>
    <m/>
    <m/>
    <m/>
    <m/>
    <m/>
    <m/>
    <m/>
    <m/>
    <m/>
    <m/>
    <m/>
    <m/>
    <m/>
    <m/>
    <m/>
    <m/>
    <m/>
    <m/>
    <m/>
    <m/>
    <n v="1050.55"/>
  </r>
  <r>
    <n v="219"/>
    <n v="179343"/>
    <s v="c209a1e34da34652b92fc76468100578"/>
    <s v="Accept"/>
    <s v="yes"/>
    <m/>
    <m/>
    <s v="محمد احمد السيد"/>
    <x v="0"/>
    <x v="13"/>
    <n v="313"/>
    <s v="بشار فرنجاري...مهند حديد"/>
    <s v="I.R"/>
    <m/>
    <m/>
    <m/>
    <m/>
    <m/>
    <m/>
    <n v="2"/>
    <m/>
    <m/>
    <m/>
    <m/>
    <m/>
    <m/>
    <m/>
    <m/>
    <m/>
    <m/>
    <m/>
    <m/>
    <m/>
    <m/>
    <m/>
    <m/>
    <m/>
    <m/>
    <m/>
    <m/>
    <m/>
    <n v="4"/>
    <m/>
    <m/>
    <m/>
    <m/>
    <m/>
    <m/>
    <m/>
    <m/>
    <m/>
    <m/>
    <m/>
    <m/>
    <m/>
    <m/>
    <m/>
    <m/>
    <m/>
    <m/>
    <m/>
    <m/>
    <m/>
    <m/>
    <m/>
    <m/>
    <m/>
    <m/>
    <m/>
    <m/>
    <m/>
    <m/>
    <m/>
    <m/>
    <m/>
    <m/>
    <m/>
    <m/>
    <m/>
    <m/>
    <m/>
    <m/>
    <m/>
    <m/>
    <m/>
    <m/>
    <m/>
    <m/>
    <m/>
    <n v="0.32"/>
    <m/>
    <m/>
    <m/>
    <m/>
    <n v="4"/>
    <n v="4"/>
    <n v="1"/>
    <n v="1"/>
    <m/>
    <n v="2"/>
    <m/>
    <n v="0.15"/>
    <m/>
    <m/>
    <m/>
    <m/>
    <m/>
    <m/>
    <m/>
    <m/>
    <m/>
    <m/>
    <m/>
    <m/>
    <m/>
    <m/>
    <m/>
    <m/>
    <m/>
    <m/>
    <m/>
    <m/>
    <m/>
    <m/>
    <m/>
    <m/>
    <m/>
    <m/>
    <m/>
    <m/>
    <m/>
    <m/>
    <m/>
    <m/>
    <m/>
    <m/>
    <m/>
    <m/>
    <m/>
    <m/>
    <m/>
    <n v="523"/>
  </r>
  <r>
    <n v="220"/>
    <n v="291723"/>
    <s v="6c7004cf4de040d5aff55476f32ea0a9"/>
    <s v="Accept"/>
    <s v="yes"/>
    <m/>
    <m/>
    <s v="محمد ثابت الدالاتي"/>
    <x v="0"/>
    <x v="13"/>
    <n v="313"/>
    <s v="هشام - ابراهيم"/>
    <s v="I.R"/>
    <m/>
    <m/>
    <m/>
    <m/>
    <m/>
    <m/>
    <m/>
    <m/>
    <m/>
    <m/>
    <m/>
    <m/>
    <m/>
    <m/>
    <m/>
    <m/>
    <m/>
    <m/>
    <m/>
    <m/>
    <m/>
    <m/>
    <m/>
    <m/>
    <m/>
    <m/>
    <m/>
    <m/>
    <m/>
    <m/>
    <m/>
    <m/>
    <m/>
    <m/>
    <m/>
    <m/>
    <m/>
    <m/>
    <m/>
    <m/>
    <m/>
    <m/>
    <m/>
    <m/>
    <m/>
    <m/>
    <m/>
    <m/>
    <m/>
    <m/>
    <m/>
    <m/>
    <m/>
    <m/>
    <m/>
    <m/>
    <m/>
    <m/>
    <m/>
    <m/>
    <n v="1.7"/>
    <n v="25"/>
    <m/>
    <m/>
    <m/>
    <m/>
    <m/>
    <m/>
    <m/>
    <m/>
    <m/>
    <m/>
    <m/>
    <m/>
    <m/>
    <m/>
    <n v="0.32"/>
    <m/>
    <m/>
    <m/>
    <m/>
    <n v="5"/>
    <n v="4"/>
    <m/>
    <m/>
    <m/>
    <m/>
    <m/>
    <m/>
    <m/>
    <m/>
    <m/>
    <m/>
    <m/>
    <m/>
    <m/>
    <m/>
    <m/>
    <m/>
    <m/>
    <m/>
    <n v="1"/>
    <m/>
    <m/>
    <m/>
    <m/>
    <m/>
    <m/>
    <m/>
    <m/>
    <m/>
    <m/>
    <m/>
    <m/>
    <m/>
    <m/>
    <m/>
    <m/>
    <m/>
    <m/>
    <m/>
    <m/>
    <m/>
    <m/>
    <m/>
    <m/>
    <m/>
    <m/>
    <n v="512.79999999999995"/>
  </r>
  <r>
    <n v="221"/>
    <n v="253042"/>
    <s v="4f893d48a07345c6b3eb1e12d2403da3"/>
    <s v="Accept"/>
    <s v="yes"/>
    <m/>
    <m/>
    <s v="محمد دياب الحسين"/>
    <x v="0"/>
    <x v="13"/>
    <n v="313"/>
    <s v="محمد غضب ... سراب"/>
    <s v="I.R"/>
    <m/>
    <m/>
    <m/>
    <m/>
    <m/>
    <m/>
    <m/>
    <m/>
    <n v="0.5"/>
    <m/>
    <m/>
    <m/>
    <m/>
    <m/>
    <m/>
    <m/>
    <m/>
    <m/>
    <m/>
    <n v="172"/>
    <m/>
    <m/>
    <m/>
    <m/>
    <m/>
    <m/>
    <m/>
    <m/>
    <m/>
    <m/>
    <m/>
    <m/>
    <m/>
    <m/>
    <m/>
    <m/>
    <m/>
    <m/>
    <m/>
    <m/>
    <m/>
    <m/>
    <m/>
    <m/>
    <m/>
    <m/>
    <m/>
    <m/>
    <m/>
    <m/>
    <m/>
    <m/>
    <m/>
    <m/>
    <m/>
    <m/>
    <m/>
    <m/>
    <m/>
    <m/>
    <m/>
    <m/>
    <m/>
    <m/>
    <m/>
    <m/>
    <m/>
    <m/>
    <m/>
    <m/>
    <m/>
    <m/>
    <m/>
    <m/>
    <m/>
    <n v="0.2"/>
    <m/>
    <m/>
    <m/>
    <m/>
    <m/>
    <n v="3"/>
    <n v="6"/>
    <n v="1"/>
    <m/>
    <n v="5"/>
    <m/>
    <n v="1"/>
    <n v="1"/>
    <m/>
    <m/>
    <m/>
    <n v="3"/>
    <n v="10"/>
    <n v="3"/>
    <n v="3"/>
    <n v="3"/>
    <n v="25"/>
    <m/>
    <m/>
    <m/>
    <n v="1"/>
    <m/>
    <m/>
    <m/>
    <m/>
    <m/>
    <m/>
    <m/>
    <m/>
    <m/>
    <m/>
    <m/>
    <m/>
    <m/>
    <m/>
    <m/>
    <m/>
    <m/>
    <m/>
    <m/>
    <m/>
    <m/>
    <m/>
    <m/>
    <m/>
    <m/>
    <m/>
    <n v="967.34999999999991"/>
  </r>
  <r>
    <n v="222"/>
    <n v="91035"/>
    <s v="fdfbb27db0f14ead9288e0edacf7800f"/>
    <s v="Accept"/>
    <s v="yes"/>
    <m/>
    <m/>
    <s v="محمود جمعه احمد الحجي"/>
    <x v="0"/>
    <x v="13"/>
    <n v="313"/>
    <s v="حسام عبدالله _براء نبعه"/>
    <s v="I.R"/>
    <m/>
    <m/>
    <m/>
    <m/>
    <m/>
    <m/>
    <m/>
    <m/>
    <m/>
    <n v="0.3"/>
    <m/>
    <m/>
    <n v="80"/>
    <m/>
    <m/>
    <m/>
    <m/>
    <m/>
    <n v="145"/>
    <m/>
    <m/>
    <m/>
    <m/>
    <m/>
    <m/>
    <m/>
    <m/>
    <m/>
    <m/>
    <m/>
    <m/>
    <m/>
    <m/>
    <m/>
    <m/>
    <m/>
    <m/>
    <m/>
    <m/>
    <m/>
    <m/>
    <m/>
    <m/>
    <m/>
    <m/>
    <m/>
    <m/>
    <m/>
    <m/>
    <m/>
    <m/>
    <n v="1"/>
    <m/>
    <m/>
    <m/>
    <m/>
    <m/>
    <m/>
    <m/>
    <m/>
    <m/>
    <m/>
    <m/>
    <m/>
    <m/>
    <m/>
    <m/>
    <m/>
    <m/>
    <m/>
    <m/>
    <m/>
    <m/>
    <m/>
    <m/>
    <m/>
    <m/>
    <m/>
    <m/>
    <m/>
    <m/>
    <n v="3"/>
    <n v="2"/>
    <m/>
    <m/>
    <m/>
    <n v="2"/>
    <n v="1"/>
    <n v="1.2"/>
    <m/>
    <m/>
    <m/>
    <m/>
    <m/>
    <n v="18"/>
    <m/>
    <m/>
    <m/>
    <m/>
    <m/>
    <m/>
    <n v="1"/>
    <m/>
    <m/>
    <m/>
    <m/>
    <m/>
    <m/>
    <m/>
    <m/>
    <m/>
    <m/>
    <m/>
    <m/>
    <m/>
    <m/>
    <m/>
    <m/>
    <m/>
    <m/>
    <m/>
    <m/>
    <m/>
    <m/>
    <m/>
    <m/>
    <m/>
    <m/>
    <n v="975.7"/>
  </r>
  <r>
    <n v="223"/>
    <n v="253041"/>
    <s v="6fe58b9954f44f1e93fd07d837bd7a93"/>
    <s v="Accept"/>
    <s v="yes"/>
    <m/>
    <m/>
    <s v="محمود علي بريكي"/>
    <x v="0"/>
    <x v="13"/>
    <n v="313"/>
    <s v="نور وعبدالهادي"/>
    <s v="I.R"/>
    <m/>
    <m/>
    <m/>
    <m/>
    <m/>
    <n v="1.7"/>
    <m/>
    <m/>
    <m/>
    <n v="1.1000000000000001"/>
    <m/>
    <m/>
    <m/>
    <n v="300"/>
    <m/>
    <m/>
    <m/>
    <m/>
    <n v="188.5"/>
    <m/>
    <m/>
    <m/>
    <m/>
    <m/>
    <m/>
    <m/>
    <m/>
    <m/>
    <m/>
    <m/>
    <m/>
    <m/>
    <m/>
    <m/>
    <m/>
    <m/>
    <m/>
    <m/>
    <m/>
    <m/>
    <m/>
    <m/>
    <m/>
    <m/>
    <m/>
    <m/>
    <m/>
    <m/>
    <m/>
    <m/>
    <m/>
    <m/>
    <n v="2"/>
    <m/>
    <m/>
    <n v="2"/>
    <m/>
    <m/>
    <m/>
    <m/>
    <m/>
    <m/>
    <m/>
    <m/>
    <m/>
    <m/>
    <m/>
    <m/>
    <m/>
    <m/>
    <m/>
    <m/>
    <m/>
    <m/>
    <m/>
    <m/>
    <m/>
    <m/>
    <m/>
    <m/>
    <m/>
    <n v="1"/>
    <n v="1"/>
    <m/>
    <m/>
    <n v="2"/>
    <m/>
    <n v="1"/>
    <n v="1.2"/>
    <m/>
    <m/>
    <m/>
    <n v="1"/>
    <m/>
    <n v="27"/>
    <m/>
    <m/>
    <n v="8"/>
    <m/>
    <m/>
    <m/>
    <m/>
    <m/>
    <m/>
    <m/>
    <m/>
    <m/>
    <m/>
    <m/>
    <m/>
    <m/>
    <m/>
    <m/>
    <m/>
    <m/>
    <m/>
    <m/>
    <m/>
    <m/>
    <m/>
    <m/>
    <m/>
    <m/>
    <m/>
    <m/>
    <m/>
    <m/>
    <m/>
    <n v="1082.8499999999999"/>
  </r>
  <r>
    <n v="224"/>
    <n v="91106"/>
    <s v="19c8233ebce84e4d9b731fdb3a958b83"/>
    <s v="Accept"/>
    <s v="yes"/>
    <m/>
    <m/>
    <s v="مصطفى محمود سبيع"/>
    <x v="1"/>
    <x v="13"/>
    <n v="313"/>
    <s v="بشار فرنجاري..مهند حديد"/>
    <s v="I.R"/>
    <m/>
    <m/>
    <m/>
    <m/>
    <m/>
    <m/>
    <n v="2"/>
    <m/>
    <m/>
    <m/>
    <m/>
    <m/>
    <m/>
    <m/>
    <m/>
    <m/>
    <m/>
    <m/>
    <n v="82"/>
    <m/>
    <m/>
    <m/>
    <m/>
    <m/>
    <m/>
    <m/>
    <m/>
    <m/>
    <m/>
    <m/>
    <m/>
    <m/>
    <m/>
    <m/>
    <m/>
    <m/>
    <m/>
    <m/>
    <m/>
    <m/>
    <m/>
    <m/>
    <m/>
    <m/>
    <m/>
    <m/>
    <m/>
    <m/>
    <m/>
    <m/>
    <m/>
    <m/>
    <m/>
    <m/>
    <m/>
    <m/>
    <m/>
    <m/>
    <m/>
    <m/>
    <m/>
    <m/>
    <m/>
    <m/>
    <m/>
    <m/>
    <m/>
    <m/>
    <m/>
    <m/>
    <m/>
    <m/>
    <m/>
    <m/>
    <m/>
    <m/>
    <n v="0.4"/>
    <m/>
    <m/>
    <m/>
    <m/>
    <n v="3"/>
    <n v="4"/>
    <n v="1"/>
    <m/>
    <m/>
    <n v="1"/>
    <m/>
    <m/>
    <m/>
    <m/>
    <m/>
    <m/>
    <m/>
    <m/>
    <m/>
    <m/>
    <m/>
    <m/>
    <m/>
    <m/>
    <m/>
    <m/>
    <m/>
    <m/>
    <m/>
    <m/>
    <m/>
    <m/>
    <m/>
    <m/>
    <m/>
    <m/>
    <m/>
    <m/>
    <m/>
    <m/>
    <m/>
    <m/>
    <m/>
    <m/>
    <m/>
    <m/>
    <m/>
    <m/>
    <m/>
    <m/>
    <m/>
    <n v="571.79999999999995"/>
  </r>
  <r>
    <n v="225"/>
    <n v="90540"/>
    <s v="d990e46676454268bebd6122c9e0ccfe"/>
    <s v="Accept"/>
    <s v="yes"/>
    <m/>
    <m/>
    <s v="منال سليمان السبيع"/>
    <x v="1"/>
    <x v="13"/>
    <n v="313"/>
    <s v="حسام عبدالله_براء نبعه"/>
    <s v="I.R"/>
    <m/>
    <m/>
    <m/>
    <m/>
    <m/>
    <n v="1.2"/>
    <n v="2.0299999999999998"/>
    <m/>
    <m/>
    <m/>
    <m/>
    <m/>
    <m/>
    <m/>
    <m/>
    <m/>
    <m/>
    <m/>
    <n v="234"/>
    <m/>
    <m/>
    <m/>
    <m/>
    <m/>
    <m/>
    <m/>
    <m/>
    <m/>
    <m/>
    <m/>
    <m/>
    <m/>
    <m/>
    <m/>
    <m/>
    <m/>
    <m/>
    <m/>
    <m/>
    <m/>
    <m/>
    <m/>
    <m/>
    <m/>
    <m/>
    <m/>
    <m/>
    <m/>
    <m/>
    <m/>
    <m/>
    <m/>
    <m/>
    <m/>
    <m/>
    <m/>
    <m/>
    <m/>
    <m/>
    <m/>
    <m/>
    <m/>
    <m/>
    <m/>
    <m/>
    <m/>
    <m/>
    <m/>
    <m/>
    <m/>
    <m/>
    <m/>
    <m/>
    <m/>
    <m/>
    <m/>
    <n v="0.32"/>
    <m/>
    <m/>
    <m/>
    <m/>
    <n v="3"/>
    <n v="2"/>
    <m/>
    <m/>
    <n v="1"/>
    <n v="1"/>
    <n v="1"/>
    <n v="1.2"/>
    <m/>
    <m/>
    <m/>
    <m/>
    <m/>
    <n v="18"/>
    <m/>
    <m/>
    <m/>
    <m/>
    <m/>
    <m/>
    <n v="1"/>
    <m/>
    <m/>
    <m/>
    <m/>
    <m/>
    <m/>
    <m/>
    <m/>
    <m/>
    <m/>
    <m/>
    <m/>
    <m/>
    <m/>
    <m/>
    <m/>
    <m/>
    <m/>
    <m/>
    <m/>
    <m/>
    <m/>
    <m/>
    <m/>
    <m/>
    <m/>
    <n v="1099.5"/>
  </r>
  <r>
    <n v="226"/>
    <n v="28699"/>
    <s v="8d3e018769aa4f7082504945145d700e"/>
    <s v="Accept"/>
    <s v="yes"/>
    <m/>
    <m/>
    <s v="منصور أحمد سبيع"/>
    <x v="1"/>
    <x v="13"/>
    <n v="313"/>
    <s v="بشار فرنجاري....مهند حديد"/>
    <s v="I.R"/>
    <m/>
    <m/>
    <m/>
    <m/>
    <m/>
    <m/>
    <m/>
    <m/>
    <m/>
    <m/>
    <m/>
    <m/>
    <m/>
    <m/>
    <m/>
    <m/>
    <m/>
    <m/>
    <m/>
    <m/>
    <m/>
    <m/>
    <m/>
    <m/>
    <m/>
    <m/>
    <m/>
    <m/>
    <m/>
    <m/>
    <m/>
    <m/>
    <m/>
    <m/>
    <m/>
    <m/>
    <m/>
    <m/>
    <m/>
    <m/>
    <m/>
    <m/>
    <m/>
    <m/>
    <m/>
    <m/>
    <m/>
    <m/>
    <m/>
    <m/>
    <m/>
    <m/>
    <m/>
    <m/>
    <m/>
    <m/>
    <m/>
    <m/>
    <m/>
    <m/>
    <m/>
    <m/>
    <m/>
    <m/>
    <m/>
    <m/>
    <m/>
    <m/>
    <m/>
    <m/>
    <m/>
    <m/>
    <m/>
    <m/>
    <m/>
    <m/>
    <n v="0.2"/>
    <m/>
    <m/>
    <m/>
    <m/>
    <n v="4"/>
    <n v="5"/>
    <n v="1"/>
    <n v="1"/>
    <m/>
    <n v="2"/>
    <m/>
    <n v="0.5"/>
    <m/>
    <m/>
    <m/>
    <m/>
    <m/>
    <m/>
    <m/>
    <m/>
    <m/>
    <m/>
    <m/>
    <m/>
    <n v="1"/>
    <m/>
    <m/>
    <m/>
    <m/>
    <m/>
    <m/>
    <m/>
    <m/>
    <m/>
    <m/>
    <m/>
    <m/>
    <m/>
    <m/>
    <m/>
    <m/>
    <m/>
    <m/>
    <m/>
    <m/>
    <m/>
    <n v="1"/>
    <m/>
    <m/>
    <m/>
    <m/>
    <n v="722"/>
  </r>
  <r>
    <n v="227"/>
    <n v="29125"/>
    <s v="2330b23731c5494583120cd6667dc115"/>
    <s v="Accept"/>
    <s v="yes"/>
    <m/>
    <m/>
    <s v="ناصر عبد الواحد سبيع"/>
    <x v="1"/>
    <x v="13"/>
    <n v="313"/>
    <s v="محمدغضب ...سراب"/>
    <s v="I.R"/>
    <m/>
    <m/>
    <m/>
    <m/>
    <m/>
    <m/>
    <m/>
    <m/>
    <n v="0.6"/>
    <m/>
    <m/>
    <m/>
    <m/>
    <m/>
    <m/>
    <m/>
    <m/>
    <m/>
    <n v="147"/>
    <m/>
    <m/>
    <m/>
    <m/>
    <m/>
    <m/>
    <m/>
    <m/>
    <m/>
    <m/>
    <m/>
    <m/>
    <m/>
    <m/>
    <m/>
    <m/>
    <m/>
    <m/>
    <m/>
    <m/>
    <m/>
    <m/>
    <m/>
    <m/>
    <m/>
    <m/>
    <m/>
    <m/>
    <m/>
    <m/>
    <m/>
    <m/>
    <n v="1"/>
    <m/>
    <m/>
    <m/>
    <m/>
    <m/>
    <m/>
    <m/>
    <m/>
    <m/>
    <m/>
    <m/>
    <m/>
    <m/>
    <m/>
    <m/>
    <m/>
    <m/>
    <m/>
    <m/>
    <m/>
    <m/>
    <m/>
    <n v="0.25"/>
    <m/>
    <m/>
    <m/>
    <m/>
    <m/>
    <m/>
    <n v="3"/>
    <n v="3"/>
    <m/>
    <m/>
    <n v="5"/>
    <m/>
    <n v="1"/>
    <n v="1"/>
    <m/>
    <m/>
    <m/>
    <n v="3"/>
    <n v="10"/>
    <m/>
    <n v="3"/>
    <m/>
    <n v="25"/>
    <m/>
    <m/>
    <m/>
    <n v="1"/>
    <m/>
    <m/>
    <m/>
    <m/>
    <m/>
    <m/>
    <m/>
    <m/>
    <m/>
    <m/>
    <m/>
    <m/>
    <m/>
    <m/>
    <m/>
    <m/>
    <m/>
    <m/>
    <m/>
    <m/>
    <m/>
    <m/>
    <m/>
    <m/>
    <m/>
    <m/>
    <n v="1045.25"/>
  </r>
  <r>
    <n v="228"/>
    <n v="91161"/>
    <s v="142f33366f0142cbb41d5443bbb0f448"/>
    <s v="Accept"/>
    <s v="yes"/>
    <m/>
    <m/>
    <s v="نديم رشيد السبيع"/>
    <x v="1"/>
    <x v="13"/>
    <n v="313"/>
    <s v="نور + عبدالهادي"/>
    <s v="I.R"/>
    <m/>
    <m/>
    <m/>
    <m/>
    <m/>
    <n v="4.8"/>
    <m/>
    <m/>
    <m/>
    <m/>
    <m/>
    <m/>
    <m/>
    <m/>
    <m/>
    <m/>
    <m/>
    <m/>
    <n v="163"/>
    <m/>
    <m/>
    <m/>
    <m/>
    <m/>
    <m/>
    <m/>
    <m/>
    <m/>
    <m/>
    <m/>
    <m/>
    <m/>
    <m/>
    <m/>
    <m/>
    <m/>
    <m/>
    <m/>
    <m/>
    <m/>
    <m/>
    <m/>
    <m/>
    <m/>
    <m/>
    <m/>
    <m/>
    <m/>
    <m/>
    <m/>
    <m/>
    <n v="2"/>
    <m/>
    <m/>
    <m/>
    <m/>
    <m/>
    <m/>
    <m/>
    <m/>
    <m/>
    <m/>
    <m/>
    <m/>
    <m/>
    <m/>
    <m/>
    <m/>
    <m/>
    <m/>
    <m/>
    <m/>
    <m/>
    <m/>
    <m/>
    <m/>
    <m/>
    <m/>
    <m/>
    <m/>
    <m/>
    <n v="2"/>
    <n v="3"/>
    <m/>
    <m/>
    <m/>
    <m/>
    <m/>
    <m/>
    <m/>
    <m/>
    <m/>
    <m/>
    <m/>
    <m/>
    <m/>
    <m/>
    <m/>
    <m/>
    <m/>
    <m/>
    <m/>
    <m/>
    <m/>
    <m/>
    <m/>
    <m/>
    <m/>
    <m/>
    <m/>
    <m/>
    <m/>
    <m/>
    <m/>
    <m/>
    <m/>
    <m/>
    <m/>
    <m/>
    <m/>
    <m/>
    <m/>
    <m/>
    <m/>
    <m/>
    <m/>
    <m/>
    <m/>
    <n v="1007.3"/>
  </r>
  <r>
    <n v="229"/>
    <n v="91079"/>
    <s v="43d0e6f7fad748edb1359a4d2ae8962d"/>
    <s v="Accept"/>
    <s v="yes"/>
    <m/>
    <m/>
    <s v="هناء أحمد سبيع"/>
    <x v="1"/>
    <x v="13"/>
    <n v="313"/>
    <s v="حسام عبدلله...براء نبعة"/>
    <s v="I.R"/>
    <m/>
    <m/>
    <m/>
    <m/>
    <m/>
    <m/>
    <m/>
    <m/>
    <m/>
    <m/>
    <m/>
    <m/>
    <m/>
    <m/>
    <m/>
    <m/>
    <m/>
    <m/>
    <n v="93"/>
    <m/>
    <m/>
    <m/>
    <m/>
    <m/>
    <m/>
    <m/>
    <m/>
    <m/>
    <m/>
    <m/>
    <m/>
    <m/>
    <m/>
    <m/>
    <m/>
    <m/>
    <m/>
    <m/>
    <m/>
    <m/>
    <m/>
    <m/>
    <m/>
    <m/>
    <m/>
    <m/>
    <m/>
    <m/>
    <m/>
    <m/>
    <m/>
    <m/>
    <m/>
    <m/>
    <m/>
    <m/>
    <m/>
    <m/>
    <m/>
    <m/>
    <m/>
    <m/>
    <m/>
    <m/>
    <m/>
    <m/>
    <m/>
    <m/>
    <m/>
    <m/>
    <m/>
    <m/>
    <m/>
    <m/>
    <m/>
    <m/>
    <n v="0.2"/>
    <m/>
    <m/>
    <m/>
    <m/>
    <n v="4"/>
    <n v="5"/>
    <n v="1"/>
    <m/>
    <m/>
    <n v="2"/>
    <n v="1"/>
    <n v="1.2"/>
    <m/>
    <m/>
    <m/>
    <m/>
    <m/>
    <m/>
    <m/>
    <m/>
    <m/>
    <m/>
    <m/>
    <m/>
    <n v="1"/>
    <m/>
    <m/>
    <m/>
    <m/>
    <m/>
    <m/>
    <m/>
    <m/>
    <m/>
    <m/>
    <m/>
    <m/>
    <m/>
    <m/>
    <m/>
    <m/>
    <m/>
    <m/>
    <m/>
    <m/>
    <m/>
    <m/>
    <m/>
    <m/>
    <m/>
    <m/>
    <n v="828.9"/>
  </r>
  <r>
    <n v="230"/>
    <n v="175088"/>
    <s v="ce74323dcad644649b37ec9ac3be9639"/>
    <s v="Accept"/>
    <s v="yes"/>
    <m/>
    <m/>
    <s v="محمد عبد القادر السيد"/>
    <x v="0"/>
    <x v="13"/>
    <n v="313"/>
    <s v="نور وعبدالهادي"/>
    <s v="I.R"/>
    <n v="9"/>
    <m/>
    <m/>
    <n v="0.35"/>
    <m/>
    <n v="1"/>
    <m/>
    <m/>
    <m/>
    <n v="0.65"/>
    <m/>
    <m/>
    <m/>
    <n v="400"/>
    <m/>
    <m/>
    <m/>
    <m/>
    <n v="62.5"/>
    <m/>
    <m/>
    <m/>
    <m/>
    <m/>
    <m/>
    <m/>
    <m/>
    <m/>
    <m/>
    <m/>
    <m/>
    <m/>
    <m/>
    <m/>
    <m/>
    <m/>
    <m/>
    <m/>
    <m/>
    <m/>
    <m/>
    <m/>
    <m/>
    <m/>
    <m/>
    <m/>
    <m/>
    <m/>
    <m/>
    <m/>
    <m/>
    <m/>
    <n v="1"/>
    <m/>
    <m/>
    <m/>
    <m/>
    <m/>
    <m/>
    <m/>
    <m/>
    <m/>
    <m/>
    <m/>
    <m/>
    <m/>
    <m/>
    <m/>
    <m/>
    <m/>
    <m/>
    <m/>
    <m/>
    <m/>
    <m/>
    <m/>
    <n v="0.16"/>
    <m/>
    <m/>
    <m/>
    <m/>
    <n v="2"/>
    <n v="2"/>
    <n v="1"/>
    <m/>
    <n v="6"/>
    <m/>
    <m/>
    <m/>
    <n v="1"/>
    <n v="1"/>
    <m/>
    <n v="3"/>
    <m/>
    <n v="21"/>
    <m/>
    <n v="2"/>
    <n v="10"/>
    <m/>
    <m/>
    <m/>
    <n v="1"/>
    <m/>
    <m/>
    <n v="6.25"/>
    <m/>
    <m/>
    <m/>
    <m/>
    <m/>
    <m/>
    <m/>
    <m/>
    <m/>
    <m/>
    <m/>
    <m/>
    <m/>
    <m/>
    <m/>
    <m/>
    <m/>
    <m/>
    <m/>
    <m/>
    <m/>
    <m/>
    <m/>
    <n v="1102.7"/>
  </r>
  <r>
    <n v="231"/>
    <n v="90294"/>
    <s v="283fd3ba989e4a3f925c89ce5349c3dd"/>
    <s v="Accept"/>
    <s v="yes"/>
    <m/>
    <m/>
    <s v="ياسمين عبد الرزاق خرفان"/>
    <x v="0"/>
    <x v="13"/>
    <n v="313"/>
    <s v="حسام عبدالله_براء نبعه"/>
    <s v="I.R"/>
    <m/>
    <m/>
    <m/>
    <m/>
    <m/>
    <m/>
    <m/>
    <m/>
    <m/>
    <n v="0.5"/>
    <m/>
    <m/>
    <m/>
    <m/>
    <m/>
    <m/>
    <m/>
    <m/>
    <n v="185"/>
    <m/>
    <m/>
    <m/>
    <m/>
    <m/>
    <m/>
    <m/>
    <m/>
    <m/>
    <m/>
    <m/>
    <m/>
    <m/>
    <m/>
    <m/>
    <m/>
    <m/>
    <m/>
    <m/>
    <m/>
    <m/>
    <m/>
    <m/>
    <m/>
    <m/>
    <m/>
    <m/>
    <m/>
    <m/>
    <m/>
    <m/>
    <m/>
    <n v="1"/>
    <m/>
    <m/>
    <m/>
    <m/>
    <m/>
    <m/>
    <m/>
    <m/>
    <m/>
    <m/>
    <m/>
    <m/>
    <m/>
    <m/>
    <m/>
    <m/>
    <m/>
    <m/>
    <m/>
    <m/>
    <m/>
    <m/>
    <m/>
    <m/>
    <n v="0.16"/>
    <m/>
    <m/>
    <m/>
    <m/>
    <n v="3"/>
    <n v="3"/>
    <m/>
    <m/>
    <n v="1"/>
    <n v="2"/>
    <n v="1"/>
    <n v="1.2"/>
    <m/>
    <m/>
    <m/>
    <m/>
    <m/>
    <m/>
    <m/>
    <m/>
    <m/>
    <m/>
    <m/>
    <n v="1"/>
    <m/>
    <m/>
    <m/>
    <m/>
    <m/>
    <m/>
    <m/>
    <m/>
    <m/>
    <m/>
    <m/>
    <m/>
    <m/>
    <m/>
    <m/>
    <m/>
    <m/>
    <m/>
    <m/>
    <m/>
    <m/>
    <m/>
    <m/>
    <m/>
    <m/>
    <m/>
    <m/>
    <n v="1015.3"/>
  </r>
  <r>
    <n v="232"/>
    <n v="91143"/>
    <s v="b924841e01a742c884215bc7891622ce"/>
    <s v="Accept"/>
    <s v="yes"/>
    <m/>
    <m/>
    <s v="نادر عبد الواحد سبيع"/>
    <x v="1"/>
    <x v="13"/>
    <n v="313"/>
    <s v="محمدغضب ... سراب"/>
    <s v="I.R"/>
    <m/>
    <m/>
    <m/>
    <m/>
    <m/>
    <m/>
    <m/>
    <m/>
    <m/>
    <m/>
    <m/>
    <m/>
    <m/>
    <m/>
    <m/>
    <m/>
    <m/>
    <m/>
    <n v="90"/>
    <m/>
    <m/>
    <m/>
    <m/>
    <m/>
    <m/>
    <m/>
    <m/>
    <m/>
    <m/>
    <m/>
    <m/>
    <m/>
    <m/>
    <m/>
    <m/>
    <m/>
    <m/>
    <m/>
    <m/>
    <m/>
    <m/>
    <m/>
    <m/>
    <m/>
    <m/>
    <m/>
    <m/>
    <m/>
    <m/>
    <m/>
    <m/>
    <m/>
    <m/>
    <m/>
    <m/>
    <n v="1"/>
    <m/>
    <m/>
    <m/>
    <m/>
    <m/>
    <m/>
    <m/>
    <m/>
    <m/>
    <m/>
    <m/>
    <m/>
    <m/>
    <m/>
    <m/>
    <m/>
    <m/>
    <m/>
    <n v="0.32"/>
    <m/>
    <m/>
    <m/>
    <m/>
    <m/>
    <m/>
    <n v="3"/>
    <n v="4"/>
    <n v="1"/>
    <m/>
    <n v="5"/>
    <n v="1"/>
    <n v="1"/>
    <n v="1"/>
    <m/>
    <n v="1"/>
    <n v="1"/>
    <n v="4"/>
    <m/>
    <m/>
    <m/>
    <n v="4"/>
    <n v="25"/>
    <m/>
    <m/>
    <m/>
    <m/>
    <m/>
    <m/>
    <m/>
    <m/>
    <m/>
    <m/>
    <m/>
    <m/>
    <m/>
    <m/>
    <m/>
    <m/>
    <m/>
    <m/>
    <m/>
    <m/>
    <m/>
    <m/>
    <m/>
    <m/>
    <m/>
    <m/>
    <m/>
    <m/>
    <m/>
    <m/>
    <n v="781.85"/>
  </r>
  <r>
    <n v="233"/>
    <n v="20454"/>
    <s v="540769fc4cf546d4aa749c43335ad5ed"/>
    <s v="Accept"/>
    <s v="yes"/>
    <m/>
    <m/>
    <s v="كمال خميس ناصر"/>
    <x v="1"/>
    <x v="0"/>
    <n v="77"/>
    <s v="شادي - ريم"/>
    <s v="I.R"/>
    <n v="0"/>
    <n v="0"/>
    <n v="0"/>
    <n v="0"/>
    <n v="0"/>
    <n v="0"/>
    <n v="1.6"/>
    <n v="0"/>
    <n v="0"/>
    <n v="0"/>
    <n v="0"/>
    <n v="0"/>
    <n v="0"/>
    <n v="50"/>
    <n v="0"/>
    <n v="0"/>
    <n v="0"/>
    <n v="0"/>
    <n v="2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4.2"/>
    <n v="0"/>
    <n v="0"/>
    <n v="0"/>
    <n v="0"/>
    <n v="0"/>
    <n v="0"/>
    <n v="2"/>
    <n v="4"/>
    <n v="0"/>
    <n v="0"/>
    <n v="1"/>
    <n v="0"/>
    <n v="1"/>
    <n v="0"/>
    <n v="0"/>
    <n v="0"/>
    <n v="0"/>
    <n v="0"/>
    <n v="10"/>
    <n v="0"/>
    <n v="0"/>
    <n v="0"/>
    <n v="0"/>
    <n v="0"/>
    <n v="0"/>
    <n v="0"/>
    <n v="1"/>
    <n v="0"/>
    <n v="0"/>
    <n v="0"/>
    <n v="0"/>
    <n v="0"/>
    <n v="0"/>
    <n v="0"/>
    <n v="0"/>
    <n v="0"/>
    <n v="0"/>
    <n v="0"/>
    <n v="0"/>
    <n v="0"/>
    <n v="0"/>
    <n v="0"/>
    <n v="0"/>
    <n v="0"/>
    <n v="0"/>
    <n v="0"/>
    <n v="0"/>
    <n v="0"/>
    <n v="0"/>
    <n v="0"/>
    <n v="0"/>
    <n v="0"/>
    <n v="0"/>
    <n v="1161.7"/>
  </r>
  <r>
    <n v="234"/>
    <n v="229674"/>
    <s v="46ceb602aea4434fbd2cd30fb1f3af30"/>
    <s v="Accept"/>
    <s v="yes"/>
    <m/>
    <m/>
    <s v="هشام جمعة كبتول"/>
    <x v="0"/>
    <x v="0"/>
    <n v="77"/>
    <s v="نور الخليف"/>
    <s v="I.R"/>
    <n v="0"/>
    <n v="0"/>
    <n v="0"/>
    <n v="0"/>
    <n v="0"/>
    <n v="0"/>
    <n v="0"/>
    <n v="0"/>
    <n v="0"/>
    <n v="0"/>
    <n v="0"/>
    <n v="0"/>
    <n v="0"/>
    <n v="0"/>
    <n v="0"/>
    <n v="0"/>
    <n v="0"/>
    <n v="0"/>
    <n v="0"/>
    <n v="0"/>
    <n v="0"/>
    <n v="0"/>
    <n v="0"/>
    <n v="0"/>
    <n v="0"/>
    <n v="0"/>
    <n v="0"/>
    <n v="0"/>
    <n v="5.25"/>
    <n v="0"/>
    <n v="40.159999999999997"/>
    <n v="0"/>
    <n v="0"/>
    <n v="0"/>
    <n v="0"/>
    <n v="0"/>
    <n v="0"/>
    <n v="0"/>
    <n v="0"/>
    <n v="0"/>
    <n v="0"/>
    <n v="0"/>
    <n v="0"/>
    <n v="0"/>
    <n v="0"/>
    <n v="0"/>
    <n v="0"/>
    <n v="0"/>
    <n v="0"/>
    <n v="0"/>
    <n v="0"/>
    <n v="1"/>
    <n v="0"/>
    <n v="0"/>
    <n v="0"/>
    <n v="0"/>
    <n v="0"/>
    <n v="0"/>
    <n v="0"/>
    <n v="0"/>
    <n v="0"/>
    <n v="0"/>
    <n v="0"/>
    <n v="0"/>
    <n v="0"/>
    <n v="0"/>
    <n v="0"/>
    <n v="0"/>
    <n v="0"/>
    <n v="0"/>
    <n v="0"/>
    <n v="0"/>
    <n v="0"/>
    <n v="0"/>
    <n v="0"/>
    <n v="0"/>
    <n v="0"/>
    <n v="0"/>
    <n v="0"/>
    <n v="0"/>
    <n v="0"/>
    <n v="4"/>
    <n v="0"/>
    <n v="1"/>
    <n v="0"/>
    <n v="0"/>
    <n v="0"/>
    <n v="0"/>
    <n v="0"/>
    <n v="0"/>
    <n v="0"/>
    <n v="0"/>
    <n v="0"/>
    <n v="0"/>
    <n v="0"/>
    <n v="0"/>
    <n v="0"/>
    <n v="0"/>
    <n v="0"/>
    <n v="0"/>
    <n v="0"/>
    <n v="0"/>
    <n v="0"/>
    <n v="0"/>
    <n v="0"/>
    <n v="0"/>
    <n v="0"/>
    <n v="0"/>
    <n v="0"/>
    <n v="0"/>
    <n v="0"/>
    <n v="0"/>
    <n v="0"/>
    <n v="0"/>
    <n v="0"/>
    <n v="0"/>
    <n v="0"/>
    <n v="0"/>
    <n v="0"/>
    <n v="0"/>
    <n v="0"/>
    <n v="0"/>
    <n v="0"/>
    <n v="0"/>
    <n v="0"/>
    <n v="0"/>
    <n v="0"/>
    <n v="0"/>
    <n v="673.28"/>
  </r>
  <r>
    <n v="235"/>
    <n v="12747"/>
    <s v="65e1650a8dad460abab4702f0624473c"/>
    <s v="Accept"/>
    <s v="yes"/>
    <m/>
    <m/>
    <s v="طلال صبحي ناصر"/>
    <x v="1"/>
    <x v="0"/>
    <n v="77"/>
    <s v="نور الخليف"/>
    <s v="I.R"/>
    <n v="0"/>
    <n v="0"/>
    <n v="0"/>
    <n v="0"/>
    <n v="0"/>
    <n v="0"/>
    <n v="0"/>
    <n v="0"/>
    <n v="0.23100000000000001"/>
    <n v="0"/>
    <n v="0"/>
    <n v="0"/>
    <n v="0"/>
    <n v="58"/>
    <n v="0"/>
    <n v="0"/>
    <n v="0"/>
    <n v="0"/>
    <n v="254.15"/>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
    <n v="0"/>
    <n v="0"/>
    <n v="0"/>
    <n v="0"/>
    <n v="4"/>
    <n v="0"/>
    <n v="1"/>
    <n v="0"/>
    <n v="1"/>
    <n v="1"/>
    <n v="1"/>
    <n v="1.2"/>
    <n v="0"/>
    <n v="0"/>
    <n v="0"/>
    <n v="0"/>
    <n v="0"/>
    <n v="22"/>
    <n v="0"/>
    <n v="0"/>
    <n v="0"/>
    <n v="0"/>
    <n v="0"/>
    <n v="0"/>
    <n v="0"/>
    <n v="0"/>
    <n v="0"/>
    <n v="0"/>
    <n v="0"/>
    <n v="0"/>
    <n v="0"/>
    <n v="0"/>
    <n v="0"/>
    <n v="0"/>
    <n v="0"/>
    <n v="0"/>
    <n v="0"/>
    <n v="0"/>
    <n v="0"/>
    <n v="0"/>
    <n v="0"/>
    <n v="0"/>
    <n v="0"/>
    <n v="0"/>
    <n v="0"/>
    <n v="0"/>
    <n v="0"/>
    <n v="0"/>
    <n v="0"/>
    <n v="0"/>
    <n v="0"/>
    <n v="1089.6949999999999"/>
  </r>
  <r>
    <n v="236"/>
    <n v="152555"/>
    <s v="0b292b9cee1c487e9b12a36ac3feb05b"/>
    <s v="Accept"/>
    <s v="yes"/>
    <m/>
    <m/>
    <s v="زهير احمد معيري"/>
    <x v="0"/>
    <x v="0"/>
    <n v="77"/>
    <s v="نور الخليف"/>
    <s v="I.R"/>
    <n v="0"/>
    <n v="0"/>
    <n v="0"/>
    <n v="0"/>
    <n v="0"/>
    <n v="0"/>
    <n v="0"/>
    <n v="0"/>
    <n v="0"/>
    <n v="0"/>
    <n v="0"/>
    <n v="0"/>
    <n v="0"/>
    <n v="0"/>
    <n v="0"/>
    <n v="0"/>
    <n v="0"/>
    <n v="0"/>
    <n v="165"/>
    <n v="0"/>
    <n v="0"/>
    <n v="0"/>
    <n v="0"/>
    <n v="0"/>
    <n v="0"/>
    <n v="0"/>
    <n v="0"/>
    <n v="0"/>
    <n v="0"/>
    <n v="0"/>
    <n v="0"/>
    <n v="0"/>
    <n v="0"/>
    <n v="0"/>
    <n v="0"/>
    <n v="0"/>
    <n v="0"/>
    <n v="0"/>
    <n v="0"/>
    <n v="0"/>
    <n v="0"/>
    <n v="0"/>
    <n v="0"/>
    <n v="0"/>
    <n v="0"/>
    <n v="0"/>
    <n v="0"/>
    <n v="0"/>
    <n v="0"/>
    <n v="0"/>
    <n v="0"/>
    <n v="1"/>
    <n v="0"/>
    <n v="0"/>
    <n v="0"/>
    <n v="0"/>
    <n v="0"/>
    <n v="0"/>
    <n v="0"/>
    <n v="0"/>
    <n v="0"/>
    <n v="0"/>
    <n v="0"/>
    <n v="0"/>
    <n v="0"/>
    <n v="0"/>
    <n v="0"/>
    <n v="0"/>
    <n v="0"/>
    <n v="0"/>
    <n v="0"/>
    <n v="0"/>
    <n v="0"/>
    <n v="0"/>
    <n v="0"/>
    <n v="0"/>
    <n v="0.54"/>
    <n v="0"/>
    <n v="0"/>
    <n v="0"/>
    <n v="0"/>
    <n v="4"/>
    <n v="3"/>
    <n v="1"/>
    <n v="0"/>
    <n v="2"/>
    <n v="0"/>
    <n v="1"/>
    <n v="1"/>
    <n v="0"/>
    <n v="0"/>
    <n v="0"/>
    <n v="0"/>
    <n v="0"/>
    <n v="16"/>
    <n v="0"/>
    <n v="6"/>
    <n v="0"/>
    <n v="0"/>
    <n v="0"/>
    <n v="0"/>
    <n v="1"/>
    <n v="0"/>
    <n v="0"/>
    <n v="0"/>
    <n v="0"/>
    <n v="0"/>
    <n v="0"/>
    <n v="0"/>
    <n v="0"/>
    <n v="0"/>
    <n v="0"/>
    <n v="0"/>
    <n v="0"/>
    <n v="0"/>
    <n v="0"/>
    <n v="0"/>
    <n v="0"/>
    <n v="0"/>
    <n v="0"/>
    <n v="0"/>
    <n v="0"/>
    <n v="0"/>
    <n v="0"/>
    <n v="0"/>
    <n v="0"/>
    <n v="0"/>
    <n v="0"/>
    <n v="1054.0999999999999"/>
  </r>
  <r>
    <n v="237"/>
    <n v="1840"/>
    <s v="d9200b85bc9941b19426edea772176ae"/>
    <s v="Accept"/>
    <s v="yes"/>
    <m/>
    <m/>
    <s v="احمد زكي شحود"/>
    <x v="0"/>
    <x v="0"/>
    <n v="77"/>
    <s v="ريم -شادي"/>
    <s v="I.R"/>
    <m/>
    <m/>
    <m/>
    <m/>
    <m/>
    <m/>
    <n v="2"/>
    <m/>
    <m/>
    <m/>
    <m/>
    <m/>
    <m/>
    <m/>
    <m/>
    <m/>
    <m/>
    <m/>
    <n v="70"/>
    <m/>
    <m/>
    <m/>
    <m/>
    <m/>
    <m/>
    <m/>
    <m/>
    <m/>
    <m/>
    <m/>
    <m/>
    <m/>
    <m/>
    <m/>
    <m/>
    <m/>
    <m/>
    <m/>
    <m/>
    <m/>
    <m/>
    <m/>
    <m/>
    <m/>
    <m/>
    <m/>
    <m/>
    <m/>
    <m/>
    <m/>
    <m/>
    <m/>
    <m/>
    <m/>
    <m/>
    <m/>
    <m/>
    <m/>
    <m/>
    <m/>
    <m/>
    <m/>
    <m/>
    <m/>
    <m/>
    <m/>
    <m/>
    <m/>
    <m/>
    <m/>
    <m/>
    <m/>
    <m/>
    <m/>
    <m/>
    <m/>
    <m/>
    <m/>
    <m/>
    <m/>
    <m/>
    <n v="4"/>
    <n v="3"/>
    <m/>
    <m/>
    <m/>
    <m/>
    <m/>
    <m/>
    <m/>
    <m/>
    <m/>
    <m/>
    <m/>
    <m/>
    <m/>
    <m/>
    <m/>
    <m/>
    <m/>
    <m/>
    <n v="1"/>
    <m/>
    <m/>
    <m/>
    <m/>
    <m/>
    <m/>
    <m/>
    <m/>
    <m/>
    <m/>
    <m/>
    <m/>
    <m/>
    <m/>
    <m/>
    <m/>
    <m/>
    <m/>
    <m/>
    <m/>
    <m/>
    <m/>
    <m/>
    <m/>
    <m/>
    <m/>
    <n v="591.4"/>
  </r>
  <r>
    <n v="238"/>
    <n v="295401"/>
    <s v="bbb522ade1f944f0a41d00427aaa0be1"/>
    <s v="Accept"/>
    <s v="yes"/>
    <m/>
    <m/>
    <s v="امجد صالح الاسماعيل"/>
    <x v="0"/>
    <x v="0"/>
    <n v="77"/>
    <s v="ريم -شادي"/>
    <s v="I.R"/>
    <m/>
    <m/>
    <m/>
    <m/>
    <m/>
    <m/>
    <n v="4"/>
    <m/>
    <m/>
    <m/>
    <m/>
    <m/>
    <m/>
    <m/>
    <m/>
    <m/>
    <m/>
    <m/>
    <m/>
    <m/>
    <m/>
    <m/>
    <m/>
    <m/>
    <m/>
    <m/>
    <m/>
    <m/>
    <m/>
    <m/>
    <m/>
    <m/>
    <m/>
    <m/>
    <m/>
    <m/>
    <m/>
    <m/>
    <m/>
    <m/>
    <m/>
    <m/>
    <m/>
    <m/>
    <m/>
    <m/>
    <m/>
    <m/>
    <m/>
    <m/>
    <m/>
    <m/>
    <m/>
    <m/>
    <m/>
    <m/>
    <m/>
    <m/>
    <m/>
    <m/>
    <m/>
    <m/>
    <m/>
    <m/>
    <m/>
    <m/>
    <m/>
    <m/>
    <m/>
    <m/>
    <m/>
    <m/>
    <m/>
    <m/>
    <m/>
    <m/>
    <m/>
    <m/>
    <m/>
    <m/>
    <m/>
    <n v="4"/>
    <n v="3"/>
    <m/>
    <m/>
    <m/>
    <m/>
    <n v="1"/>
    <n v="1"/>
    <m/>
    <m/>
    <m/>
    <m/>
    <m/>
    <m/>
    <m/>
    <m/>
    <m/>
    <m/>
    <m/>
    <m/>
    <n v="1"/>
    <m/>
    <m/>
    <m/>
    <m/>
    <m/>
    <m/>
    <m/>
    <m/>
    <m/>
    <m/>
    <m/>
    <m/>
    <m/>
    <m/>
    <m/>
    <m/>
    <m/>
    <m/>
    <m/>
    <m/>
    <m/>
    <m/>
    <m/>
    <m/>
    <m/>
    <m/>
    <n v="590.4"/>
  </r>
  <r>
    <n v="239"/>
    <n v="259195"/>
    <s v="e21f12353cf548e69d1561be9eb32163"/>
    <s v="Accept"/>
    <s v="yes"/>
    <m/>
    <m/>
    <s v="طراد يوسف عبود"/>
    <x v="0"/>
    <x v="0"/>
    <n v="77"/>
    <s v="هشام-عبد الرزاق"/>
    <s v="I.R"/>
    <m/>
    <m/>
    <m/>
    <m/>
    <m/>
    <m/>
    <m/>
    <m/>
    <m/>
    <m/>
    <m/>
    <m/>
    <m/>
    <m/>
    <m/>
    <m/>
    <m/>
    <m/>
    <n v="259"/>
    <m/>
    <m/>
    <m/>
    <m/>
    <m/>
    <m/>
    <m/>
    <m/>
    <m/>
    <n v="7"/>
    <m/>
    <m/>
    <m/>
    <m/>
    <m/>
    <m/>
    <m/>
    <m/>
    <m/>
    <m/>
    <m/>
    <m/>
    <m/>
    <m/>
    <m/>
    <m/>
    <m/>
    <m/>
    <m/>
    <m/>
    <m/>
    <m/>
    <m/>
    <m/>
    <m/>
    <m/>
    <m/>
    <m/>
    <m/>
    <m/>
    <m/>
    <m/>
    <m/>
    <m/>
    <m/>
    <m/>
    <m/>
    <m/>
    <m/>
    <m/>
    <m/>
    <m/>
    <m/>
    <m/>
    <m/>
    <m/>
    <m/>
    <m/>
    <m/>
    <m/>
    <m/>
    <m/>
    <n v="2"/>
    <n v="4"/>
    <n v="1"/>
    <m/>
    <n v="2"/>
    <n v="1"/>
    <n v="1"/>
    <n v="1"/>
    <m/>
    <m/>
    <m/>
    <m/>
    <n v="10"/>
    <m/>
    <m/>
    <m/>
    <m/>
    <m/>
    <m/>
    <m/>
    <n v="1"/>
    <m/>
    <m/>
    <m/>
    <m/>
    <m/>
    <m/>
    <m/>
    <m/>
    <m/>
    <m/>
    <m/>
    <m/>
    <m/>
    <m/>
    <m/>
    <m/>
    <n v="1"/>
    <m/>
    <m/>
    <n v="1"/>
    <m/>
    <n v="1"/>
    <m/>
    <m/>
    <m/>
    <m/>
    <n v="1340.3999999999999"/>
  </r>
  <r>
    <n v="240"/>
    <n v="279892"/>
    <s v="a36e5c0bf1bd4a4986cb9fb91e239f59"/>
    <s v="Accept"/>
    <s v="yes"/>
    <m/>
    <m/>
    <s v="مصطفى محمود العلي"/>
    <x v="0"/>
    <x v="0"/>
    <n v="77"/>
    <s v="ريم -شادي"/>
    <s v="I.R"/>
    <m/>
    <m/>
    <m/>
    <m/>
    <m/>
    <m/>
    <m/>
    <m/>
    <m/>
    <m/>
    <m/>
    <m/>
    <m/>
    <m/>
    <m/>
    <m/>
    <m/>
    <m/>
    <n v="260"/>
    <m/>
    <m/>
    <m/>
    <m/>
    <m/>
    <m/>
    <m/>
    <m/>
    <m/>
    <m/>
    <m/>
    <m/>
    <m/>
    <m/>
    <m/>
    <m/>
    <m/>
    <m/>
    <m/>
    <m/>
    <m/>
    <m/>
    <m/>
    <m/>
    <m/>
    <m/>
    <m/>
    <m/>
    <m/>
    <m/>
    <m/>
    <m/>
    <m/>
    <m/>
    <m/>
    <m/>
    <m/>
    <m/>
    <m/>
    <m/>
    <m/>
    <m/>
    <m/>
    <m/>
    <m/>
    <m/>
    <m/>
    <m/>
    <m/>
    <m/>
    <m/>
    <m/>
    <m/>
    <m/>
    <m/>
    <m/>
    <m/>
    <m/>
    <m/>
    <m/>
    <m/>
    <m/>
    <n v="5"/>
    <n v="6"/>
    <m/>
    <m/>
    <n v="1"/>
    <m/>
    <n v="1"/>
    <n v="1"/>
    <m/>
    <m/>
    <m/>
    <m/>
    <n v="10"/>
    <m/>
    <m/>
    <m/>
    <m/>
    <m/>
    <m/>
    <m/>
    <n v="1"/>
    <m/>
    <m/>
    <m/>
    <m/>
    <m/>
    <m/>
    <m/>
    <m/>
    <m/>
    <m/>
    <m/>
    <m/>
    <m/>
    <m/>
    <m/>
    <m/>
    <m/>
    <m/>
    <m/>
    <m/>
    <m/>
    <m/>
    <m/>
    <m/>
    <m/>
    <m/>
    <n v="1231.3"/>
  </r>
  <r>
    <n v="241"/>
    <n v="22073"/>
    <s v="f2b6d54d23fb4f5c8ddd576d6163aa21"/>
    <s v="Accept"/>
    <s v="yes"/>
    <m/>
    <m/>
    <s v="محمد جمعه عبد الكريم زمار"/>
    <x v="0"/>
    <x v="0"/>
    <n v="77"/>
    <s v="هشام وعبد الرزاق"/>
    <s v="I.R"/>
    <m/>
    <m/>
    <m/>
    <m/>
    <m/>
    <m/>
    <m/>
    <m/>
    <m/>
    <m/>
    <m/>
    <m/>
    <m/>
    <m/>
    <m/>
    <m/>
    <m/>
    <m/>
    <m/>
    <m/>
    <m/>
    <m/>
    <m/>
    <m/>
    <m/>
    <m/>
    <m/>
    <m/>
    <n v="17.5"/>
    <m/>
    <m/>
    <m/>
    <m/>
    <m/>
    <m/>
    <m/>
    <m/>
    <m/>
    <m/>
    <m/>
    <m/>
    <m/>
    <m/>
    <m/>
    <m/>
    <m/>
    <m/>
    <m/>
    <m/>
    <m/>
    <m/>
    <m/>
    <m/>
    <m/>
    <m/>
    <m/>
    <m/>
    <m/>
    <m/>
    <m/>
    <m/>
    <m/>
    <m/>
    <m/>
    <m/>
    <m/>
    <m/>
    <m/>
    <m/>
    <m/>
    <m/>
    <m/>
    <m/>
    <m/>
    <n v="4.0999999999999996"/>
    <m/>
    <n v="0.35"/>
    <m/>
    <m/>
    <m/>
    <n v="7.1"/>
    <m/>
    <m/>
    <n v="1"/>
    <m/>
    <n v="2"/>
    <m/>
    <n v="1"/>
    <n v="0.75"/>
    <m/>
    <m/>
    <m/>
    <m/>
    <m/>
    <m/>
    <m/>
    <m/>
    <m/>
    <m/>
    <m/>
    <m/>
    <n v="1"/>
    <m/>
    <m/>
    <m/>
    <m/>
    <m/>
    <m/>
    <m/>
    <m/>
    <m/>
    <m/>
    <m/>
    <m/>
    <m/>
    <m/>
    <m/>
    <m/>
    <m/>
    <n v="1"/>
    <m/>
    <n v="1"/>
    <m/>
    <n v="1"/>
    <m/>
    <m/>
    <m/>
    <m/>
    <n v="1127.5"/>
  </r>
  <r>
    <n v="242"/>
    <n v="20392"/>
    <s v="05af67fdd3bd4c0d9962a720957c7cc6"/>
    <s v="Accept"/>
    <s v="yes"/>
    <m/>
    <m/>
    <s v="كامل محمد الاعرج"/>
    <x v="0"/>
    <x v="0"/>
    <n v="77"/>
    <s v="شادي-ريم"/>
    <s v="I.R"/>
    <m/>
    <m/>
    <m/>
    <m/>
    <m/>
    <m/>
    <m/>
    <m/>
    <m/>
    <m/>
    <m/>
    <m/>
    <m/>
    <m/>
    <m/>
    <m/>
    <m/>
    <m/>
    <m/>
    <m/>
    <m/>
    <m/>
    <m/>
    <m/>
    <m/>
    <m/>
    <m/>
    <m/>
    <m/>
    <m/>
    <m/>
    <m/>
    <m/>
    <m/>
    <m/>
    <m/>
    <m/>
    <m/>
    <m/>
    <m/>
    <m/>
    <m/>
    <m/>
    <m/>
    <m/>
    <m/>
    <m/>
    <m/>
    <m/>
    <m/>
    <m/>
    <m/>
    <m/>
    <m/>
    <m/>
    <m/>
    <m/>
    <m/>
    <m/>
    <m/>
    <m/>
    <m/>
    <m/>
    <m/>
    <m/>
    <m/>
    <m/>
    <m/>
    <m/>
    <m/>
    <n v="14"/>
    <m/>
    <m/>
    <m/>
    <m/>
    <m/>
    <m/>
    <m/>
    <m/>
    <m/>
    <m/>
    <n v="2"/>
    <n v="2"/>
    <m/>
    <m/>
    <n v="1"/>
    <m/>
    <n v="1"/>
    <n v="1"/>
    <m/>
    <m/>
    <m/>
    <m/>
    <n v="10"/>
    <m/>
    <m/>
    <m/>
    <m/>
    <m/>
    <m/>
    <m/>
    <n v="1"/>
    <m/>
    <m/>
    <m/>
    <m/>
    <m/>
    <m/>
    <m/>
    <m/>
    <m/>
    <m/>
    <m/>
    <m/>
    <m/>
    <m/>
    <m/>
    <m/>
    <m/>
    <m/>
    <m/>
    <m/>
    <m/>
    <m/>
    <m/>
    <m/>
    <m/>
    <m/>
    <n v="426.29999999999995"/>
  </r>
  <r>
    <n v="243"/>
    <n v="206094"/>
    <s v="300e960d66eb4c0891ce207b592f162b"/>
    <s v="Accept"/>
    <s v="yes"/>
    <m/>
    <m/>
    <s v="مصطفى محمد الرزوق"/>
    <x v="1"/>
    <x v="0"/>
    <n v="77"/>
    <s v="هشام الخالد -عبد الرزاق الريمي"/>
    <s v="I.R"/>
    <m/>
    <m/>
    <m/>
    <m/>
    <m/>
    <m/>
    <m/>
    <m/>
    <m/>
    <m/>
    <m/>
    <m/>
    <m/>
    <n v="80"/>
    <m/>
    <m/>
    <m/>
    <m/>
    <n v="129"/>
    <m/>
    <m/>
    <m/>
    <m/>
    <m/>
    <m/>
    <m/>
    <m/>
    <m/>
    <m/>
    <m/>
    <m/>
    <m/>
    <m/>
    <m/>
    <m/>
    <m/>
    <m/>
    <m/>
    <m/>
    <m/>
    <m/>
    <m/>
    <m/>
    <m/>
    <m/>
    <m/>
    <m/>
    <m/>
    <m/>
    <m/>
    <m/>
    <m/>
    <m/>
    <m/>
    <m/>
    <m/>
    <m/>
    <m/>
    <m/>
    <m/>
    <m/>
    <m/>
    <m/>
    <m/>
    <m/>
    <m/>
    <m/>
    <m/>
    <m/>
    <m/>
    <m/>
    <m/>
    <m/>
    <m/>
    <m/>
    <m/>
    <n v="0.32"/>
    <m/>
    <m/>
    <m/>
    <m/>
    <n v="5"/>
    <n v="2"/>
    <n v="1"/>
    <m/>
    <n v="3"/>
    <m/>
    <n v="1"/>
    <n v="0.75"/>
    <m/>
    <n v="1"/>
    <m/>
    <m/>
    <n v="20"/>
    <m/>
    <m/>
    <m/>
    <n v="10"/>
    <m/>
    <m/>
    <m/>
    <n v="1"/>
    <m/>
    <m/>
    <m/>
    <m/>
    <m/>
    <m/>
    <m/>
    <m/>
    <m/>
    <m/>
    <m/>
    <m/>
    <m/>
    <m/>
    <m/>
    <m/>
    <m/>
    <m/>
    <m/>
    <m/>
    <m/>
    <m/>
    <m/>
    <m/>
    <m/>
    <m/>
    <n v="934.2"/>
  </r>
  <r>
    <n v="244"/>
    <n v="217877"/>
    <s v="05326e535188450ba2ccc2c084d8e96c"/>
    <s v="Accept"/>
    <s v="yes"/>
    <m/>
    <m/>
    <s v="احمد خالد الجرك"/>
    <x v="0"/>
    <x v="0"/>
    <n v="77"/>
    <s v="هشام و عبد الرزاق"/>
    <s v="I.R"/>
    <m/>
    <m/>
    <m/>
    <m/>
    <m/>
    <n v="5.0999999999999996"/>
    <m/>
    <m/>
    <m/>
    <m/>
    <m/>
    <m/>
    <m/>
    <m/>
    <m/>
    <m/>
    <m/>
    <m/>
    <n v="221"/>
    <m/>
    <m/>
    <m/>
    <m/>
    <m/>
    <m/>
    <m/>
    <m/>
    <m/>
    <n v="6"/>
    <m/>
    <m/>
    <m/>
    <m/>
    <m/>
    <m/>
    <m/>
    <m/>
    <m/>
    <m/>
    <m/>
    <m/>
    <m/>
    <m/>
    <m/>
    <m/>
    <m/>
    <m/>
    <m/>
    <m/>
    <m/>
    <m/>
    <m/>
    <m/>
    <m/>
    <m/>
    <m/>
    <m/>
    <m/>
    <m/>
    <m/>
    <m/>
    <m/>
    <m/>
    <m/>
    <m/>
    <m/>
    <m/>
    <m/>
    <m/>
    <m/>
    <m/>
    <m/>
    <m/>
    <m/>
    <m/>
    <m/>
    <n v="0.32"/>
    <m/>
    <m/>
    <m/>
    <m/>
    <n v="4"/>
    <n v="3"/>
    <n v="1"/>
    <m/>
    <n v="2"/>
    <m/>
    <n v="1"/>
    <n v="0.75"/>
    <m/>
    <n v="1"/>
    <m/>
    <m/>
    <n v="20"/>
    <m/>
    <m/>
    <m/>
    <n v="10"/>
    <m/>
    <m/>
    <m/>
    <n v="1"/>
    <m/>
    <m/>
    <m/>
    <m/>
    <m/>
    <m/>
    <m/>
    <m/>
    <m/>
    <m/>
    <m/>
    <m/>
    <m/>
    <m/>
    <m/>
    <m/>
    <m/>
    <n v="1"/>
    <m/>
    <n v="1"/>
    <m/>
    <n v="1"/>
    <m/>
    <m/>
    <m/>
    <m/>
    <n v="1580"/>
  </r>
  <r>
    <n v="247"/>
    <n v="12223"/>
    <s v="a53eb396414447f2a57ac987dc3187e6"/>
    <s v="Accept"/>
    <s v="yes"/>
    <m/>
    <m/>
    <s v="صبحي سليم ناصر"/>
    <x v="1"/>
    <x v="0"/>
    <n v="77"/>
    <s v="ريم -شادي"/>
    <s v="I.R"/>
    <m/>
    <m/>
    <m/>
    <m/>
    <m/>
    <m/>
    <m/>
    <m/>
    <m/>
    <m/>
    <m/>
    <m/>
    <m/>
    <m/>
    <m/>
    <m/>
    <m/>
    <m/>
    <n v="200"/>
    <m/>
    <m/>
    <m/>
    <m/>
    <m/>
    <m/>
    <m/>
    <m/>
    <m/>
    <m/>
    <m/>
    <m/>
    <m/>
    <m/>
    <m/>
    <m/>
    <m/>
    <m/>
    <m/>
    <m/>
    <m/>
    <m/>
    <m/>
    <m/>
    <m/>
    <m/>
    <m/>
    <m/>
    <m/>
    <m/>
    <m/>
    <m/>
    <n v="1"/>
    <m/>
    <m/>
    <m/>
    <m/>
    <m/>
    <m/>
    <m/>
    <m/>
    <m/>
    <m/>
    <m/>
    <m/>
    <m/>
    <m/>
    <m/>
    <m/>
    <m/>
    <m/>
    <m/>
    <m/>
    <m/>
    <m/>
    <m/>
    <m/>
    <m/>
    <m/>
    <m/>
    <m/>
    <m/>
    <n v="3"/>
    <n v="4"/>
    <m/>
    <m/>
    <n v="1"/>
    <m/>
    <n v="1"/>
    <n v="1"/>
    <m/>
    <m/>
    <m/>
    <m/>
    <n v="10"/>
    <m/>
    <m/>
    <m/>
    <m/>
    <m/>
    <m/>
    <m/>
    <n v="1"/>
    <m/>
    <m/>
    <m/>
    <m/>
    <m/>
    <m/>
    <m/>
    <m/>
    <m/>
    <m/>
    <m/>
    <m/>
    <m/>
    <m/>
    <m/>
    <m/>
    <m/>
    <m/>
    <m/>
    <m/>
    <m/>
    <m/>
    <m/>
    <m/>
    <m/>
    <m/>
    <n v="1064.7"/>
  </r>
  <r>
    <n v="248"/>
    <n v="15033"/>
    <s v="6589fdfa44ea4ec3afb3b47c079dfd21"/>
    <s v="Accept"/>
    <s v="yes"/>
    <m/>
    <m/>
    <s v="عبد الكريم خلف العبود"/>
    <x v="1"/>
    <x v="0"/>
    <n v="77"/>
    <s v="شادي-ريم"/>
    <s v="I.R"/>
    <m/>
    <m/>
    <m/>
    <m/>
    <m/>
    <m/>
    <m/>
    <m/>
    <m/>
    <m/>
    <m/>
    <m/>
    <m/>
    <m/>
    <m/>
    <m/>
    <m/>
    <m/>
    <n v="160"/>
    <m/>
    <m/>
    <m/>
    <m/>
    <m/>
    <m/>
    <m/>
    <m/>
    <m/>
    <m/>
    <m/>
    <m/>
    <m/>
    <m/>
    <m/>
    <m/>
    <m/>
    <m/>
    <m/>
    <m/>
    <m/>
    <m/>
    <m/>
    <m/>
    <m/>
    <m/>
    <m/>
    <m/>
    <m/>
    <m/>
    <m/>
    <m/>
    <n v="1"/>
    <m/>
    <m/>
    <m/>
    <m/>
    <m/>
    <m/>
    <m/>
    <m/>
    <m/>
    <m/>
    <m/>
    <m/>
    <m/>
    <m/>
    <m/>
    <m/>
    <m/>
    <m/>
    <m/>
    <m/>
    <m/>
    <m/>
    <m/>
    <m/>
    <m/>
    <m/>
    <m/>
    <m/>
    <m/>
    <n v="4"/>
    <n v="5"/>
    <m/>
    <m/>
    <m/>
    <m/>
    <n v="1"/>
    <n v="1"/>
    <m/>
    <m/>
    <m/>
    <m/>
    <m/>
    <m/>
    <m/>
    <m/>
    <m/>
    <m/>
    <m/>
    <m/>
    <n v="1"/>
    <m/>
    <m/>
    <m/>
    <m/>
    <m/>
    <m/>
    <m/>
    <m/>
    <m/>
    <m/>
    <m/>
    <m/>
    <m/>
    <m/>
    <m/>
    <m/>
    <m/>
    <m/>
    <m/>
    <m/>
    <m/>
    <m/>
    <m/>
    <m/>
    <m/>
    <m/>
    <n v="1037"/>
  </r>
  <r>
    <n v="249"/>
    <n v="259029"/>
    <s v="95cb3ba3cce64e36994555518099aa03"/>
    <s v="Accept"/>
    <s v="yes"/>
    <m/>
    <m/>
    <s v="خالد احمد شيخ محمد"/>
    <x v="0"/>
    <x v="0"/>
    <n v="77"/>
    <s v="هشام و نور"/>
    <s v="I.R"/>
    <m/>
    <m/>
    <m/>
    <m/>
    <m/>
    <m/>
    <m/>
    <m/>
    <m/>
    <m/>
    <m/>
    <m/>
    <m/>
    <m/>
    <m/>
    <m/>
    <m/>
    <m/>
    <n v="125"/>
    <m/>
    <m/>
    <m/>
    <m/>
    <m/>
    <m/>
    <m/>
    <m/>
    <m/>
    <m/>
    <m/>
    <m/>
    <m/>
    <m/>
    <m/>
    <m/>
    <m/>
    <m/>
    <m/>
    <m/>
    <m/>
    <m/>
    <m/>
    <m/>
    <m/>
    <m/>
    <m/>
    <m/>
    <m/>
    <m/>
    <m/>
    <m/>
    <m/>
    <m/>
    <m/>
    <m/>
    <m/>
    <m/>
    <m/>
    <m/>
    <m/>
    <m/>
    <m/>
    <m/>
    <m/>
    <m/>
    <m/>
    <m/>
    <m/>
    <m/>
    <m/>
    <m/>
    <m/>
    <m/>
    <m/>
    <m/>
    <m/>
    <n v="0.25"/>
    <m/>
    <m/>
    <m/>
    <m/>
    <n v="1"/>
    <n v="2"/>
    <n v="1"/>
    <m/>
    <n v="1"/>
    <m/>
    <m/>
    <m/>
    <m/>
    <m/>
    <m/>
    <m/>
    <m/>
    <m/>
    <m/>
    <m/>
    <m/>
    <m/>
    <m/>
    <m/>
    <m/>
    <m/>
    <m/>
    <m/>
    <m/>
    <m/>
    <m/>
    <m/>
    <m/>
    <m/>
    <m/>
    <m/>
    <m/>
    <m/>
    <m/>
    <m/>
    <m/>
    <m/>
    <m/>
    <m/>
    <m/>
    <m/>
    <m/>
    <m/>
    <m/>
    <m/>
    <m/>
    <n v="441.1"/>
  </r>
  <r>
    <n v="250"/>
    <n v="29162"/>
    <s v="a6c0752fb66e45278204e84266b8b676"/>
    <s v="Accept"/>
    <s v="yes"/>
    <m/>
    <m/>
    <s v="وفاء جمال ناصر"/>
    <x v="1"/>
    <x v="0"/>
    <n v="77"/>
    <s v="هشام -عبد الرزاق"/>
    <s v="I.R"/>
    <m/>
    <m/>
    <m/>
    <m/>
    <m/>
    <n v="2.95"/>
    <m/>
    <m/>
    <m/>
    <m/>
    <m/>
    <m/>
    <n v="170"/>
    <m/>
    <m/>
    <m/>
    <m/>
    <m/>
    <n v="145"/>
    <m/>
    <m/>
    <m/>
    <m/>
    <m/>
    <m/>
    <m/>
    <m/>
    <m/>
    <n v="15"/>
    <m/>
    <m/>
    <m/>
    <m/>
    <m/>
    <m/>
    <m/>
    <m/>
    <m/>
    <m/>
    <m/>
    <m/>
    <m/>
    <m/>
    <m/>
    <m/>
    <m/>
    <m/>
    <m/>
    <m/>
    <m/>
    <m/>
    <n v="1"/>
    <m/>
    <m/>
    <m/>
    <m/>
    <m/>
    <m/>
    <m/>
    <m/>
    <m/>
    <m/>
    <m/>
    <m/>
    <m/>
    <m/>
    <m/>
    <m/>
    <m/>
    <m/>
    <m/>
    <m/>
    <m/>
    <m/>
    <m/>
    <m/>
    <n v="0.32"/>
    <m/>
    <m/>
    <m/>
    <m/>
    <n v="3"/>
    <n v="5"/>
    <n v="1"/>
    <m/>
    <n v="2"/>
    <n v="2"/>
    <n v="1"/>
    <n v="0.79"/>
    <m/>
    <m/>
    <n v="2"/>
    <m/>
    <m/>
    <m/>
    <m/>
    <m/>
    <m/>
    <m/>
    <m/>
    <m/>
    <m/>
    <m/>
    <m/>
    <m/>
    <m/>
    <m/>
    <m/>
    <m/>
    <m/>
    <m/>
    <m/>
    <m/>
    <m/>
    <m/>
    <m/>
    <m/>
    <m/>
    <m/>
    <m/>
    <m/>
    <m/>
    <m/>
    <m/>
    <m/>
    <m/>
    <m/>
    <m/>
    <n v="1252.7999999999997"/>
  </r>
  <r>
    <n v="251"/>
    <n v="22308"/>
    <s v="6f778d4c94d1439ab85b43b6e51c9c13"/>
    <s v="Accept"/>
    <s v="yes"/>
    <m/>
    <m/>
    <s v="محمد حسن ناصر"/>
    <x v="1"/>
    <x v="0"/>
    <n v="77"/>
    <s v="هشام - نور"/>
    <s v="I.R"/>
    <m/>
    <m/>
    <m/>
    <m/>
    <m/>
    <m/>
    <m/>
    <m/>
    <m/>
    <m/>
    <m/>
    <m/>
    <m/>
    <m/>
    <m/>
    <m/>
    <m/>
    <m/>
    <m/>
    <m/>
    <m/>
    <m/>
    <m/>
    <m/>
    <m/>
    <m/>
    <m/>
    <m/>
    <m/>
    <m/>
    <m/>
    <m/>
    <m/>
    <m/>
    <m/>
    <m/>
    <m/>
    <m/>
    <m/>
    <m/>
    <m/>
    <m/>
    <m/>
    <m/>
    <m/>
    <m/>
    <m/>
    <m/>
    <m/>
    <m/>
    <m/>
    <m/>
    <m/>
    <m/>
    <m/>
    <m/>
    <m/>
    <m/>
    <m/>
    <m/>
    <m/>
    <m/>
    <m/>
    <m/>
    <m/>
    <m/>
    <m/>
    <m/>
    <m/>
    <m/>
    <m/>
    <m/>
    <m/>
    <m/>
    <m/>
    <m/>
    <m/>
    <m/>
    <m/>
    <m/>
    <m/>
    <n v="5"/>
    <n v="8"/>
    <n v="1"/>
    <m/>
    <m/>
    <m/>
    <m/>
    <m/>
    <m/>
    <m/>
    <m/>
    <m/>
    <m/>
    <m/>
    <m/>
    <m/>
    <m/>
    <m/>
    <m/>
    <m/>
    <n v="1"/>
    <m/>
    <m/>
    <m/>
    <m/>
    <m/>
    <m/>
    <m/>
    <m/>
    <m/>
    <m/>
    <m/>
    <m/>
    <m/>
    <m/>
    <m/>
    <m/>
    <m/>
    <m/>
    <m/>
    <m/>
    <m/>
    <m/>
    <m/>
    <m/>
    <m/>
    <m/>
    <n v="619.4"/>
  </r>
  <r>
    <n v="252"/>
    <n v="259677"/>
    <s v="535257ef816a4a9898add89ae25cda97"/>
    <s v="Accept"/>
    <s v="yes"/>
    <m/>
    <m/>
    <s v="محمد صايل احمد حماميش"/>
    <x v="0"/>
    <x v="0"/>
    <n v="77"/>
    <s v="ريم . شادي"/>
    <s v="I.R"/>
    <m/>
    <m/>
    <m/>
    <m/>
    <m/>
    <m/>
    <m/>
    <m/>
    <m/>
    <m/>
    <m/>
    <m/>
    <m/>
    <m/>
    <m/>
    <m/>
    <m/>
    <m/>
    <n v="160"/>
    <m/>
    <m/>
    <m/>
    <m/>
    <m/>
    <m/>
    <m/>
    <m/>
    <m/>
    <m/>
    <m/>
    <m/>
    <m/>
    <m/>
    <m/>
    <m/>
    <m/>
    <m/>
    <m/>
    <m/>
    <m/>
    <m/>
    <m/>
    <m/>
    <m/>
    <m/>
    <m/>
    <m/>
    <m/>
    <m/>
    <m/>
    <m/>
    <n v="1"/>
    <m/>
    <m/>
    <m/>
    <m/>
    <m/>
    <m/>
    <m/>
    <m/>
    <m/>
    <m/>
    <m/>
    <m/>
    <m/>
    <m/>
    <m/>
    <m/>
    <m/>
    <m/>
    <m/>
    <m/>
    <m/>
    <m/>
    <m/>
    <m/>
    <m/>
    <m/>
    <m/>
    <m/>
    <m/>
    <n v="4"/>
    <n v="3"/>
    <m/>
    <m/>
    <n v="1"/>
    <m/>
    <n v="1"/>
    <n v="1"/>
    <m/>
    <m/>
    <m/>
    <m/>
    <n v="10"/>
    <m/>
    <m/>
    <m/>
    <m/>
    <m/>
    <m/>
    <m/>
    <n v="1"/>
    <m/>
    <m/>
    <m/>
    <m/>
    <m/>
    <m/>
    <m/>
    <m/>
    <m/>
    <m/>
    <m/>
    <m/>
    <m/>
    <m/>
    <m/>
    <m/>
    <m/>
    <m/>
    <m/>
    <m/>
    <m/>
    <m/>
    <m/>
    <m/>
    <m/>
    <m/>
    <n v="975.9"/>
  </r>
  <r>
    <n v="254"/>
    <n v="10681"/>
    <s v="89680d796a3a48f0bfd0f9ccf0261129"/>
    <s v="Accept"/>
    <s v="yes"/>
    <m/>
    <m/>
    <s v="زهرة زكي خمو"/>
    <x v="1"/>
    <x v="0"/>
    <n v="77"/>
    <s v="ريم و شادي"/>
    <s v="I.R"/>
    <m/>
    <m/>
    <m/>
    <m/>
    <m/>
    <m/>
    <n v="4.5"/>
    <m/>
    <m/>
    <m/>
    <m/>
    <m/>
    <m/>
    <n v="100"/>
    <m/>
    <m/>
    <m/>
    <m/>
    <n v="10"/>
    <m/>
    <m/>
    <m/>
    <m/>
    <m/>
    <m/>
    <m/>
    <m/>
    <m/>
    <m/>
    <m/>
    <m/>
    <m/>
    <m/>
    <m/>
    <m/>
    <m/>
    <m/>
    <m/>
    <m/>
    <m/>
    <m/>
    <m/>
    <m/>
    <m/>
    <m/>
    <m/>
    <m/>
    <m/>
    <m/>
    <m/>
    <m/>
    <m/>
    <m/>
    <m/>
    <m/>
    <m/>
    <m/>
    <m/>
    <m/>
    <m/>
    <m/>
    <m/>
    <m/>
    <m/>
    <m/>
    <m/>
    <m/>
    <m/>
    <m/>
    <m/>
    <m/>
    <m/>
    <m/>
    <m/>
    <m/>
    <m/>
    <m/>
    <m/>
    <m/>
    <m/>
    <m/>
    <n v="2"/>
    <n v="4"/>
    <m/>
    <m/>
    <n v="3"/>
    <m/>
    <n v="1"/>
    <n v="1"/>
    <m/>
    <m/>
    <m/>
    <m/>
    <n v="30"/>
    <m/>
    <m/>
    <m/>
    <m/>
    <m/>
    <m/>
    <m/>
    <n v="1"/>
    <m/>
    <m/>
    <m/>
    <m/>
    <m/>
    <m/>
    <m/>
    <m/>
    <m/>
    <m/>
    <m/>
    <m/>
    <m/>
    <m/>
    <m/>
    <m/>
    <m/>
    <m/>
    <m/>
    <m/>
    <m/>
    <m/>
    <m/>
    <m/>
    <m/>
    <m/>
    <n v="664.7"/>
  </r>
  <r>
    <n v="255"/>
    <n v="186693"/>
    <s v="0a3605404c1641a5a35633c0162a5065"/>
    <s v="Accept"/>
    <s v="yes"/>
    <m/>
    <m/>
    <s v="احمد علي الهليل"/>
    <x v="0"/>
    <x v="0"/>
    <n v="77"/>
    <s v="ريم -شادي"/>
    <s v="I.R"/>
    <m/>
    <m/>
    <m/>
    <m/>
    <m/>
    <m/>
    <m/>
    <m/>
    <m/>
    <m/>
    <m/>
    <m/>
    <m/>
    <m/>
    <m/>
    <m/>
    <m/>
    <m/>
    <m/>
    <m/>
    <m/>
    <m/>
    <m/>
    <m/>
    <m/>
    <m/>
    <m/>
    <m/>
    <m/>
    <m/>
    <m/>
    <m/>
    <m/>
    <m/>
    <m/>
    <m/>
    <m/>
    <m/>
    <m/>
    <m/>
    <m/>
    <m/>
    <m/>
    <m/>
    <m/>
    <m/>
    <m/>
    <m/>
    <m/>
    <m/>
    <m/>
    <n v="1"/>
    <m/>
    <m/>
    <m/>
    <m/>
    <m/>
    <m/>
    <m/>
    <m/>
    <m/>
    <m/>
    <m/>
    <m/>
    <m/>
    <m/>
    <m/>
    <m/>
    <m/>
    <m/>
    <m/>
    <m/>
    <m/>
    <m/>
    <m/>
    <m/>
    <m/>
    <m/>
    <m/>
    <m/>
    <m/>
    <n v="5"/>
    <n v="4"/>
    <m/>
    <m/>
    <n v="1"/>
    <m/>
    <n v="1"/>
    <n v="1"/>
    <m/>
    <m/>
    <m/>
    <m/>
    <n v="15"/>
    <m/>
    <m/>
    <m/>
    <m/>
    <m/>
    <m/>
    <m/>
    <n v="1"/>
    <m/>
    <m/>
    <m/>
    <m/>
    <m/>
    <m/>
    <m/>
    <m/>
    <m/>
    <m/>
    <m/>
    <m/>
    <m/>
    <m/>
    <m/>
    <m/>
    <m/>
    <m/>
    <m/>
    <m/>
    <m/>
    <m/>
    <m/>
    <m/>
    <m/>
    <m/>
    <n v="688.45"/>
  </r>
  <r>
    <n v="256"/>
    <n v="149779"/>
    <s v="58f5463dc35b47a1be6b35ea4aa74089"/>
    <s v="Accept"/>
    <s v="yes"/>
    <m/>
    <m/>
    <s v="محمود عدنان حسون"/>
    <x v="0"/>
    <x v="0"/>
    <n v="77"/>
    <s v="ريم .شادي"/>
    <s v="I.R"/>
    <m/>
    <m/>
    <m/>
    <m/>
    <m/>
    <m/>
    <n v="2.4"/>
    <m/>
    <m/>
    <m/>
    <m/>
    <m/>
    <n v="200"/>
    <m/>
    <m/>
    <m/>
    <m/>
    <m/>
    <n v="130"/>
    <m/>
    <m/>
    <m/>
    <m/>
    <m/>
    <m/>
    <m/>
    <m/>
    <m/>
    <m/>
    <m/>
    <m/>
    <m/>
    <m/>
    <m/>
    <m/>
    <m/>
    <m/>
    <m/>
    <m/>
    <m/>
    <m/>
    <m/>
    <m/>
    <m/>
    <m/>
    <m/>
    <m/>
    <m/>
    <m/>
    <m/>
    <m/>
    <m/>
    <m/>
    <m/>
    <m/>
    <m/>
    <m/>
    <m/>
    <m/>
    <m/>
    <m/>
    <m/>
    <m/>
    <m/>
    <m/>
    <m/>
    <m/>
    <m/>
    <m/>
    <m/>
    <m/>
    <m/>
    <m/>
    <m/>
    <m/>
    <m/>
    <m/>
    <m/>
    <m/>
    <m/>
    <m/>
    <n v="2"/>
    <n v="2"/>
    <m/>
    <m/>
    <n v="1"/>
    <m/>
    <n v="1"/>
    <n v="1"/>
    <m/>
    <m/>
    <m/>
    <m/>
    <m/>
    <m/>
    <m/>
    <m/>
    <m/>
    <m/>
    <m/>
    <m/>
    <n v="1"/>
    <m/>
    <m/>
    <m/>
    <m/>
    <m/>
    <m/>
    <m/>
    <m/>
    <m/>
    <m/>
    <m/>
    <m/>
    <m/>
    <m/>
    <m/>
    <m/>
    <m/>
    <n v="1"/>
    <m/>
    <m/>
    <m/>
    <n v="1"/>
    <m/>
    <m/>
    <m/>
    <m/>
    <n v="1033.5999999999999"/>
  </r>
  <r>
    <n v="257"/>
    <n v="63964"/>
    <s v="b594cfb7550546b38d88a9f4db2afb05"/>
    <s v="Accept"/>
    <s v="yes"/>
    <m/>
    <m/>
    <s v="عبد المعين فواز الابراهيم"/>
    <x v="0"/>
    <x v="0"/>
    <n v="77"/>
    <s v="هشام الخالد- عبد الرزاق الريمي"/>
    <s v="I.R"/>
    <m/>
    <m/>
    <m/>
    <m/>
    <m/>
    <n v="4"/>
    <m/>
    <m/>
    <m/>
    <m/>
    <m/>
    <m/>
    <m/>
    <n v="110"/>
    <m/>
    <m/>
    <m/>
    <m/>
    <n v="215"/>
    <m/>
    <m/>
    <m/>
    <m/>
    <m/>
    <m/>
    <m/>
    <m/>
    <m/>
    <n v="12"/>
    <m/>
    <m/>
    <m/>
    <m/>
    <m/>
    <m/>
    <m/>
    <m/>
    <m/>
    <m/>
    <m/>
    <m/>
    <m/>
    <m/>
    <m/>
    <m/>
    <m/>
    <m/>
    <m/>
    <m/>
    <m/>
    <m/>
    <n v="1"/>
    <m/>
    <m/>
    <m/>
    <m/>
    <m/>
    <m/>
    <m/>
    <m/>
    <m/>
    <m/>
    <m/>
    <n v="25"/>
    <m/>
    <m/>
    <n v="1"/>
    <m/>
    <m/>
    <m/>
    <m/>
    <m/>
    <m/>
    <m/>
    <m/>
    <m/>
    <n v="0.32"/>
    <m/>
    <m/>
    <m/>
    <m/>
    <n v="5"/>
    <n v="5"/>
    <m/>
    <m/>
    <n v="4"/>
    <m/>
    <n v="1"/>
    <n v="1"/>
    <m/>
    <m/>
    <m/>
    <m/>
    <n v="20"/>
    <m/>
    <m/>
    <m/>
    <n v="23"/>
    <m/>
    <m/>
    <m/>
    <n v="1"/>
    <m/>
    <m/>
    <m/>
    <m/>
    <m/>
    <m/>
    <m/>
    <m/>
    <m/>
    <m/>
    <m/>
    <m/>
    <m/>
    <m/>
    <m/>
    <m/>
    <m/>
    <m/>
    <m/>
    <m/>
    <m/>
    <m/>
    <m/>
    <m/>
    <m/>
    <m/>
    <n v="1637.25"/>
  </r>
  <r>
    <n v="259"/>
    <n v="22938"/>
    <s v="7eb3878c450046aeacc3899a30df4cfa"/>
    <s v="Accept"/>
    <s v="yes"/>
    <m/>
    <m/>
    <s v="رمضان محمد ابراهيم"/>
    <x v="1"/>
    <x v="1"/>
    <n v="78"/>
    <s v="سراب ... عمر"/>
    <s v="I.R"/>
    <m/>
    <m/>
    <m/>
    <m/>
    <m/>
    <m/>
    <m/>
    <m/>
    <m/>
    <m/>
    <m/>
    <m/>
    <m/>
    <m/>
    <m/>
    <m/>
    <m/>
    <m/>
    <m/>
    <n v="80"/>
    <m/>
    <m/>
    <m/>
    <m/>
    <m/>
    <m/>
    <m/>
    <m/>
    <n v="4"/>
    <m/>
    <m/>
    <m/>
    <m/>
    <m/>
    <m/>
    <m/>
    <m/>
    <m/>
    <m/>
    <m/>
    <m/>
    <m/>
    <m/>
    <m/>
    <m/>
    <m/>
    <m/>
    <m/>
    <m/>
    <m/>
    <m/>
    <n v="1"/>
    <m/>
    <m/>
    <m/>
    <m/>
    <m/>
    <m/>
    <m/>
    <m/>
    <m/>
    <m/>
    <m/>
    <m/>
    <m/>
    <m/>
    <m/>
    <m/>
    <m/>
    <m/>
    <m/>
    <m/>
    <m/>
    <m/>
    <n v="0.24"/>
    <m/>
    <m/>
    <m/>
    <m/>
    <m/>
    <m/>
    <n v="2"/>
    <n v="1"/>
    <m/>
    <m/>
    <m/>
    <m/>
    <m/>
    <m/>
    <m/>
    <m/>
    <m/>
    <n v="2"/>
    <m/>
    <n v="10"/>
    <m/>
    <n v="2"/>
    <m/>
    <m/>
    <m/>
    <m/>
    <m/>
    <m/>
    <m/>
    <m/>
    <m/>
    <m/>
    <m/>
    <m/>
    <m/>
    <m/>
    <m/>
    <m/>
    <m/>
    <m/>
    <m/>
    <m/>
    <m/>
    <m/>
    <m/>
    <m/>
    <m/>
    <m/>
    <m/>
    <m/>
    <m/>
    <m/>
    <m/>
    <n v="421"/>
  </r>
  <r>
    <n v="260"/>
    <n v="249198"/>
    <s v="7885eb11186048a189c1615801a3e2d3"/>
    <s v="Accept"/>
    <s v="yes"/>
    <m/>
    <m/>
    <s v="عمار نوري عثمان"/>
    <x v="0"/>
    <x v="1"/>
    <n v="78"/>
    <s v="هشام - ابراهيم"/>
    <s v="I.R"/>
    <m/>
    <m/>
    <m/>
    <m/>
    <m/>
    <n v="1.25"/>
    <m/>
    <m/>
    <m/>
    <m/>
    <m/>
    <m/>
    <m/>
    <m/>
    <m/>
    <m/>
    <m/>
    <m/>
    <n v="106"/>
    <m/>
    <m/>
    <m/>
    <m/>
    <m/>
    <m/>
    <m/>
    <m/>
    <m/>
    <m/>
    <m/>
    <m/>
    <m/>
    <m/>
    <m/>
    <m/>
    <m/>
    <m/>
    <m/>
    <m/>
    <m/>
    <m/>
    <m/>
    <m/>
    <m/>
    <m/>
    <m/>
    <m/>
    <m/>
    <m/>
    <m/>
    <m/>
    <n v="1"/>
    <m/>
    <m/>
    <m/>
    <m/>
    <m/>
    <m/>
    <m/>
    <m/>
    <m/>
    <m/>
    <m/>
    <m/>
    <m/>
    <m/>
    <m/>
    <m/>
    <m/>
    <m/>
    <m/>
    <m/>
    <m/>
    <m/>
    <m/>
    <m/>
    <m/>
    <m/>
    <m/>
    <m/>
    <m/>
    <n v="4"/>
    <n v="8"/>
    <n v="1"/>
    <m/>
    <n v="1"/>
    <n v="2"/>
    <n v="1"/>
    <n v="1.2"/>
    <m/>
    <m/>
    <m/>
    <m/>
    <m/>
    <m/>
    <m/>
    <m/>
    <m/>
    <m/>
    <m/>
    <m/>
    <n v="1"/>
    <m/>
    <m/>
    <m/>
    <m/>
    <m/>
    <m/>
    <m/>
    <m/>
    <m/>
    <m/>
    <m/>
    <m/>
    <m/>
    <m/>
    <m/>
    <m/>
    <m/>
    <m/>
    <m/>
    <m/>
    <m/>
    <m/>
    <m/>
    <m/>
    <m/>
    <m/>
    <n v="1141.1999999999998"/>
  </r>
  <r>
    <n v="261"/>
    <n v="6339"/>
    <s v="897b4d953c8142f4a8599ca28854e041"/>
    <s v="Accept"/>
    <s v="yes"/>
    <m/>
    <m/>
    <s v="جمعه عبد القادر صالح"/>
    <x v="1"/>
    <x v="1"/>
    <n v="78"/>
    <s v="سراب .. عمر"/>
    <s v="I.R"/>
    <m/>
    <m/>
    <m/>
    <m/>
    <m/>
    <m/>
    <m/>
    <m/>
    <m/>
    <m/>
    <m/>
    <m/>
    <m/>
    <m/>
    <m/>
    <m/>
    <m/>
    <m/>
    <m/>
    <m/>
    <m/>
    <m/>
    <m/>
    <m/>
    <m/>
    <m/>
    <m/>
    <m/>
    <m/>
    <m/>
    <m/>
    <m/>
    <m/>
    <m/>
    <m/>
    <m/>
    <m/>
    <m/>
    <m/>
    <m/>
    <m/>
    <m/>
    <m/>
    <m/>
    <m/>
    <m/>
    <m/>
    <m/>
    <m/>
    <m/>
    <m/>
    <m/>
    <m/>
    <m/>
    <m/>
    <m/>
    <n v="1"/>
    <m/>
    <m/>
    <m/>
    <m/>
    <m/>
    <m/>
    <m/>
    <m/>
    <m/>
    <m/>
    <m/>
    <m/>
    <m/>
    <m/>
    <m/>
    <m/>
    <m/>
    <n v="1.2"/>
    <m/>
    <m/>
    <m/>
    <m/>
    <m/>
    <m/>
    <n v="5"/>
    <n v="5"/>
    <n v="1"/>
    <m/>
    <n v="2"/>
    <n v="1"/>
    <n v="1"/>
    <n v="1"/>
    <m/>
    <m/>
    <m/>
    <n v="2"/>
    <m/>
    <n v="10"/>
    <m/>
    <n v="2"/>
    <n v="10"/>
    <m/>
    <m/>
    <m/>
    <m/>
    <m/>
    <m/>
    <m/>
    <m/>
    <m/>
    <m/>
    <m/>
    <m/>
    <m/>
    <m/>
    <m/>
    <m/>
    <m/>
    <m/>
    <m/>
    <m/>
    <m/>
    <m/>
    <m/>
    <m/>
    <m/>
    <m/>
    <m/>
    <m/>
    <m/>
    <m/>
    <n v="641.70000000000005"/>
  </r>
  <r>
    <n v="262"/>
    <n v="26922"/>
    <s v="01a63bec9b9a4e1f82f2458f3765d8ea"/>
    <s v="Accept"/>
    <s v="yes"/>
    <m/>
    <m/>
    <s v="مروان رجب عبد الحي"/>
    <x v="1"/>
    <x v="1"/>
    <n v="78"/>
    <s v="سراب ... عمر"/>
    <s v="I.R"/>
    <m/>
    <m/>
    <m/>
    <m/>
    <m/>
    <m/>
    <m/>
    <m/>
    <n v="0.2"/>
    <m/>
    <m/>
    <m/>
    <m/>
    <m/>
    <m/>
    <m/>
    <m/>
    <m/>
    <n v="15"/>
    <m/>
    <m/>
    <m/>
    <m/>
    <m/>
    <m/>
    <m/>
    <m/>
    <m/>
    <n v="2.5"/>
    <m/>
    <m/>
    <m/>
    <m/>
    <m/>
    <m/>
    <m/>
    <m/>
    <m/>
    <m/>
    <m/>
    <m/>
    <m/>
    <m/>
    <m/>
    <m/>
    <m/>
    <m/>
    <m/>
    <m/>
    <m/>
    <m/>
    <m/>
    <m/>
    <m/>
    <m/>
    <m/>
    <m/>
    <m/>
    <m/>
    <m/>
    <n v="0.25"/>
    <m/>
    <m/>
    <m/>
    <m/>
    <m/>
    <m/>
    <m/>
    <m/>
    <m/>
    <m/>
    <m/>
    <m/>
    <m/>
    <n v="0.8"/>
    <m/>
    <m/>
    <m/>
    <m/>
    <m/>
    <m/>
    <n v="2"/>
    <n v="3"/>
    <m/>
    <m/>
    <n v="1"/>
    <n v="1"/>
    <m/>
    <m/>
    <m/>
    <m/>
    <m/>
    <n v="2"/>
    <m/>
    <n v="10"/>
    <m/>
    <n v="2"/>
    <m/>
    <m/>
    <m/>
    <m/>
    <m/>
    <m/>
    <m/>
    <m/>
    <m/>
    <m/>
    <m/>
    <m/>
    <m/>
    <m/>
    <m/>
    <m/>
    <m/>
    <m/>
    <m/>
    <m/>
    <m/>
    <m/>
    <m/>
    <m/>
    <m/>
    <m/>
    <m/>
    <m/>
    <m/>
    <m/>
    <m/>
    <n v="340.34999999999997"/>
  </r>
  <r>
    <n v="263"/>
    <n v="131891"/>
    <s v="73265c612c884f9b853dfd78226eb1a5"/>
    <s v="Accept"/>
    <s v="yes"/>
    <m/>
    <m/>
    <s v="احمد محمد الفارس"/>
    <x v="0"/>
    <x v="1"/>
    <n v="78"/>
    <s v="سامر منصور و سراب ناصيف"/>
    <s v="I.R"/>
    <m/>
    <m/>
    <m/>
    <m/>
    <m/>
    <n v="0.4"/>
    <m/>
    <m/>
    <n v="0.1"/>
    <m/>
    <m/>
    <m/>
    <m/>
    <m/>
    <m/>
    <m/>
    <m/>
    <m/>
    <n v="264"/>
    <m/>
    <m/>
    <m/>
    <m/>
    <m/>
    <m/>
    <m/>
    <m/>
    <m/>
    <n v="12"/>
    <m/>
    <m/>
    <m/>
    <m/>
    <m/>
    <m/>
    <m/>
    <m/>
    <m/>
    <m/>
    <m/>
    <m/>
    <m/>
    <m/>
    <m/>
    <m/>
    <m/>
    <m/>
    <m/>
    <m/>
    <m/>
    <m/>
    <m/>
    <m/>
    <m/>
    <m/>
    <n v="1"/>
    <m/>
    <m/>
    <m/>
    <m/>
    <m/>
    <m/>
    <m/>
    <m/>
    <m/>
    <m/>
    <n v="1"/>
    <m/>
    <m/>
    <m/>
    <m/>
    <m/>
    <m/>
    <m/>
    <n v="0.32"/>
    <m/>
    <m/>
    <m/>
    <m/>
    <m/>
    <m/>
    <n v="4"/>
    <n v="4"/>
    <m/>
    <m/>
    <m/>
    <m/>
    <n v="1"/>
    <m/>
    <m/>
    <m/>
    <m/>
    <n v="3"/>
    <m/>
    <n v="10"/>
    <m/>
    <n v="3"/>
    <n v="20"/>
    <m/>
    <m/>
    <m/>
    <n v="1"/>
    <m/>
    <m/>
    <m/>
    <m/>
    <m/>
    <m/>
    <m/>
    <m/>
    <m/>
    <m/>
    <m/>
    <m/>
    <m/>
    <m/>
    <m/>
    <m/>
    <m/>
    <m/>
    <m/>
    <m/>
    <m/>
    <m/>
    <m/>
    <m/>
    <m/>
    <m/>
    <n v="1286.1999999999998"/>
  </r>
  <r>
    <n v="264"/>
    <n v="222937"/>
    <s v="a59c1b78efd146d086c444cb56ecfa1c"/>
    <s v="Accept"/>
    <s v="yes"/>
    <m/>
    <m/>
    <s v="ابراهيم عبد الوهاب حاج فارس"/>
    <x v="1"/>
    <x v="1"/>
    <n v="78"/>
    <s v="هشام - ابراهيم"/>
    <s v="I.R"/>
    <m/>
    <m/>
    <m/>
    <m/>
    <m/>
    <m/>
    <m/>
    <m/>
    <m/>
    <m/>
    <m/>
    <m/>
    <m/>
    <m/>
    <m/>
    <m/>
    <m/>
    <m/>
    <n v="11"/>
    <m/>
    <m/>
    <m/>
    <m/>
    <m/>
    <m/>
    <m/>
    <m/>
    <m/>
    <n v="1.75"/>
    <m/>
    <m/>
    <m/>
    <m/>
    <m/>
    <m/>
    <m/>
    <m/>
    <m/>
    <m/>
    <m/>
    <m/>
    <m/>
    <m/>
    <m/>
    <m/>
    <m/>
    <m/>
    <m/>
    <m/>
    <m/>
    <m/>
    <m/>
    <m/>
    <m/>
    <m/>
    <m/>
    <m/>
    <m/>
    <m/>
    <m/>
    <m/>
    <m/>
    <m/>
    <m/>
    <m/>
    <m/>
    <m/>
    <m/>
    <m/>
    <m/>
    <m/>
    <m/>
    <m/>
    <m/>
    <m/>
    <m/>
    <m/>
    <m/>
    <m/>
    <m/>
    <m/>
    <n v="1"/>
    <n v="5"/>
    <m/>
    <m/>
    <n v="1"/>
    <m/>
    <m/>
    <m/>
    <n v="1"/>
    <m/>
    <m/>
    <m/>
    <m/>
    <m/>
    <m/>
    <m/>
    <m/>
    <m/>
    <m/>
    <n v="1"/>
    <m/>
    <m/>
    <m/>
    <m/>
    <m/>
    <m/>
    <m/>
    <m/>
    <m/>
    <m/>
    <m/>
    <m/>
    <m/>
    <m/>
    <m/>
    <m/>
    <m/>
    <n v="1"/>
    <m/>
    <m/>
    <n v="1"/>
    <m/>
    <n v="1"/>
    <m/>
    <m/>
    <m/>
    <n v="10"/>
    <n v="550.29999999999995"/>
  </r>
  <r>
    <n v="265"/>
    <n v="313290"/>
    <s v="f0aeae3c792f47da84a00cf21b4fa568"/>
    <s v="Accept"/>
    <s v="yes"/>
    <m/>
    <m/>
    <s v="انس خالد رحمون"/>
    <x v="0"/>
    <x v="1"/>
    <n v="78"/>
    <s v="هشام-ابراهيم"/>
    <s v="I.R"/>
    <m/>
    <m/>
    <m/>
    <m/>
    <m/>
    <n v="0.5"/>
    <m/>
    <m/>
    <m/>
    <m/>
    <m/>
    <m/>
    <m/>
    <n v="40"/>
    <m/>
    <m/>
    <m/>
    <m/>
    <n v="153"/>
    <m/>
    <m/>
    <m/>
    <m/>
    <m/>
    <m/>
    <m/>
    <m/>
    <m/>
    <m/>
    <m/>
    <m/>
    <m/>
    <m/>
    <m/>
    <m/>
    <m/>
    <m/>
    <m/>
    <m/>
    <m/>
    <m/>
    <m/>
    <m/>
    <m/>
    <m/>
    <m/>
    <m/>
    <m/>
    <m/>
    <m/>
    <m/>
    <m/>
    <m/>
    <m/>
    <m/>
    <m/>
    <m/>
    <m/>
    <m/>
    <m/>
    <m/>
    <m/>
    <m/>
    <m/>
    <m/>
    <m/>
    <m/>
    <m/>
    <m/>
    <m/>
    <m/>
    <m/>
    <m/>
    <m/>
    <m/>
    <m/>
    <m/>
    <m/>
    <m/>
    <m/>
    <m/>
    <n v="3"/>
    <n v="4"/>
    <m/>
    <m/>
    <n v="2"/>
    <m/>
    <n v="1"/>
    <n v="1.2"/>
    <n v="1"/>
    <m/>
    <m/>
    <m/>
    <m/>
    <n v="10"/>
    <m/>
    <m/>
    <n v="10"/>
    <m/>
    <m/>
    <m/>
    <m/>
    <m/>
    <m/>
    <m/>
    <m/>
    <m/>
    <m/>
    <m/>
    <m/>
    <m/>
    <m/>
    <m/>
    <m/>
    <m/>
    <m/>
    <m/>
    <m/>
    <m/>
    <m/>
    <m/>
    <m/>
    <m/>
    <m/>
    <m/>
    <m/>
    <m/>
    <m/>
    <n v="826.4"/>
  </r>
  <r>
    <n v="266"/>
    <n v="14728"/>
    <s v="8d8a77780e5c4f81bb4ebcc97112dfb7"/>
    <s v="Accept"/>
    <s v="yes"/>
    <m/>
    <m/>
    <s v="عبد القادر عارف صالح"/>
    <x v="1"/>
    <x v="1"/>
    <n v="78"/>
    <s v="هشام - ابراهيم"/>
    <s v="I.R"/>
    <m/>
    <m/>
    <m/>
    <m/>
    <m/>
    <n v="1.1200000000000001"/>
    <m/>
    <m/>
    <m/>
    <m/>
    <m/>
    <m/>
    <m/>
    <n v="100"/>
    <m/>
    <m/>
    <m/>
    <m/>
    <n v="36"/>
    <m/>
    <m/>
    <m/>
    <m/>
    <m/>
    <m/>
    <m/>
    <m/>
    <m/>
    <m/>
    <m/>
    <m/>
    <m/>
    <m/>
    <m/>
    <m/>
    <m/>
    <m/>
    <m/>
    <m/>
    <m/>
    <m/>
    <m/>
    <m/>
    <m/>
    <m/>
    <m/>
    <m/>
    <m/>
    <m/>
    <m/>
    <m/>
    <m/>
    <m/>
    <m/>
    <m/>
    <m/>
    <m/>
    <m/>
    <m/>
    <m/>
    <m/>
    <m/>
    <m/>
    <m/>
    <m/>
    <m/>
    <m/>
    <m/>
    <m/>
    <m/>
    <m/>
    <m/>
    <m/>
    <m/>
    <m/>
    <m/>
    <m/>
    <m/>
    <m/>
    <m/>
    <m/>
    <n v="4"/>
    <n v="4"/>
    <n v="1"/>
    <m/>
    <n v="2"/>
    <n v="2"/>
    <n v="1"/>
    <n v="1.2"/>
    <m/>
    <m/>
    <m/>
    <m/>
    <m/>
    <n v="15"/>
    <m/>
    <m/>
    <n v="15"/>
    <m/>
    <m/>
    <m/>
    <n v="1"/>
    <m/>
    <m/>
    <m/>
    <m/>
    <m/>
    <m/>
    <m/>
    <m/>
    <m/>
    <m/>
    <m/>
    <m/>
    <m/>
    <m/>
    <m/>
    <m/>
    <m/>
    <m/>
    <m/>
    <m/>
    <m/>
    <m/>
    <m/>
    <m/>
    <m/>
    <m/>
    <n v="791.05"/>
  </r>
  <r>
    <n v="267"/>
    <n v="216956"/>
    <s v="698e571cb3bf4ba7a82851a065c0293f"/>
    <s v="Accept"/>
    <s v="yes"/>
    <m/>
    <m/>
    <s v="زهير عبد القادر ابراهيم"/>
    <x v="0"/>
    <x v="1"/>
    <n v="78"/>
    <s v="سامر منصور و سراب ناصيف"/>
    <s v="I.R"/>
    <m/>
    <m/>
    <m/>
    <m/>
    <m/>
    <n v="1.3"/>
    <m/>
    <m/>
    <m/>
    <m/>
    <m/>
    <m/>
    <m/>
    <n v="60"/>
    <m/>
    <m/>
    <m/>
    <m/>
    <n v="28"/>
    <m/>
    <m/>
    <m/>
    <m/>
    <m/>
    <m/>
    <m/>
    <m/>
    <m/>
    <n v="4"/>
    <m/>
    <m/>
    <m/>
    <m/>
    <m/>
    <m/>
    <m/>
    <m/>
    <m/>
    <m/>
    <m/>
    <m/>
    <m/>
    <m/>
    <m/>
    <m/>
    <m/>
    <m/>
    <m/>
    <m/>
    <m/>
    <m/>
    <n v="1"/>
    <m/>
    <m/>
    <m/>
    <n v="1"/>
    <m/>
    <m/>
    <m/>
    <m/>
    <m/>
    <m/>
    <m/>
    <m/>
    <m/>
    <m/>
    <m/>
    <m/>
    <m/>
    <m/>
    <m/>
    <m/>
    <m/>
    <m/>
    <n v="0.16"/>
    <m/>
    <m/>
    <m/>
    <m/>
    <m/>
    <m/>
    <n v="3"/>
    <n v="1"/>
    <n v="1"/>
    <m/>
    <n v="2"/>
    <n v="1"/>
    <m/>
    <m/>
    <m/>
    <n v="1"/>
    <n v="1"/>
    <n v="3"/>
    <m/>
    <n v="10"/>
    <m/>
    <n v="3"/>
    <n v="25"/>
    <m/>
    <m/>
    <m/>
    <n v="1"/>
    <m/>
    <m/>
    <m/>
    <m/>
    <m/>
    <m/>
    <m/>
    <m/>
    <m/>
    <m/>
    <m/>
    <m/>
    <m/>
    <m/>
    <m/>
    <m/>
    <m/>
    <m/>
    <m/>
    <m/>
    <m/>
    <m/>
    <m/>
    <m/>
    <m/>
    <m/>
    <n v="747.45"/>
  </r>
  <r>
    <n v="268"/>
    <n v="229335"/>
    <s v="59c0718f0c62454cae71a003357f3fe8"/>
    <s v="Accept"/>
    <s v="yes"/>
    <m/>
    <m/>
    <s v="عدنان احمد الحبيب"/>
    <x v="0"/>
    <x v="1"/>
    <n v="78"/>
    <s v="هشام + ابراهيم"/>
    <s v="I.R"/>
    <m/>
    <m/>
    <m/>
    <m/>
    <m/>
    <n v="1.5"/>
    <m/>
    <m/>
    <m/>
    <m/>
    <m/>
    <m/>
    <m/>
    <n v="205"/>
    <m/>
    <m/>
    <m/>
    <m/>
    <n v="18"/>
    <m/>
    <m/>
    <m/>
    <m/>
    <m/>
    <m/>
    <m/>
    <m/>
    <m/>
    <m/>
    <m/>
    <m/>
    <m/>
    <m/>
    <m/>
    <m/>
    <m/>
    <m/>
    <m/>
    <m/>
    <m/>
    <m/>
    <m/>
    <m/>
    <m/>
    <m/>
    <m/>
    <m/>
    <m/>
    <m/>
    <m/>
    <m/>
    <m/>
    <m/>
    <m/>
    <m/>
    <m/>
    <m/>
    <m/>
    <m/>
    <m/>
    <m/>
    <m/>
    <m/>
    <m/>
    <m/>
    <m/>
    <m/>
    <m/>
    <m/>
    <m/>
    <m/>
    <m/>
    <m/>
    <m/>
    <m/>
    <m/>
    <m/>
    <m/>
    <m/>
    <m/>
    <m/>
    <n v="2"/>
    <n v="3"/>
    <m/>
    <m/>
    <n v="1"/>
    <n v="1"/>
    <n v="1"/>
    <n v="0.6"/>
    <n v="1"/>
    <m/>
    <m/>
    <m/>
    <m/>
    <n v="10"/>
    <m/>
    <m/>
    <n v="5"/>
    <m/>
    <m/>
    <m/>
    <n v="1"/>
    <m/>
    <m/>
    <m/>
    <m/>
    <m/>
    <m/>
    <m/>
    <m/>
    <m/>
    <m/>
    <m/>
    <m/>
    <m/>
    <m/>
    <m/>
    <m/>
    <m/>
    <m/>
    <m/>
    <m/>
    <m/>
    <m/>
    <m/>
    <m/>
    <m/>
    <m/>
    <n v="625.65"/>
  </r>
  <r>
    <n v="269"/>
    <n v="17944"/>
    <s v="cad49863db6f415faed265725af57c7a"/>
    <s v="Accept"/>
    <s v="yes"/>
    <m/>
    <m/>
    <s v="علي مصطفى حاج حسين"/>
    <x v="1"/>
    <x v="1"/>
    <n v="78"/>
    <s v="هشام + ابراهيم"/>
    <s v="I.R"/>
    <m/>
    <m/>
    <m/>
    <m/>
    <m/>
    <m/>
    <m/>
    <m/>
    <m/>
    <m/>
    <m/>
    <m/>
    <m/>
    <m/>
    <m/>
    <m/>
    <m/>
    <m/>
    <n v="18"/>
    <m/>
    <m/>
    <m/>
    <m/>
    <m/>
    <m/>
    <m/>
    <m/>
    <m/>
    <n v="4"/>
    <m/>
    <m/>
    <m/>
    <m/>
    <m/>
    <m/>
    <m/>
    <m/>
    <m/>
    <m/>
    <m/>
    <m/>
    <m/>
    <m/>
    <m/>
    <m/>
    <m/>
    <m/>
    <m/>
    <m/>
    <m/>
    <m/>
    <m/>
    <m/>
    <m/>
    <m/>
    <m/>
    <m/>
    <m/>
    <m/>
    <m/>
    <m/>
    <m/>
    <m/>
    <m/>
    <m/>
    <m/>
    <m/>
    <m/>
    <m/>
    <m/>
    <m/>
    <m/>
    <m/>
    <m/>
    <m/>
    <m/>
    <m/>
    <m/>
    <m/>
    <m/>
    <m/>
    <n v="1"/>
    <n v="3"/>
    <m/>
    <m/>
    <n v="3"/>
    <m/>
    <m/>
    <n v="0.6"/>
    <m/>
    <n v="1"/>
    <n v="1"/>
    <m/>
    <n v="3"/>
    <m/>
    <m/>
    <m/>
    <m/>
    <m/>
    <m/>
    <m/>
    <n v="1"/>
    <m/>
    <m/>
    <m/>
    <m/>
    <m/>
    <m/>
    <m/>
    <m/>
    <m/>
    <m/>
    <m/>
    <m/>
    <m/>
    <m/>
    <m/>
    <m/>
    <m/>
    <m/>
    <m/>
    <m/>
    <m/>
    <m/>
    <m/>
    <m/>
    <m/>
    <m/>
    <n v="421.55"/>
  </r>
  <r>
    <n v="270"/>
    <n v="30125"/>
    <s v="c44be3861dd54fb3a9bf785b21758301"/>
    <s v="Accept"/>
    <s v="yes"/>
    <m/>
    <m/>
    <s v="ملك محمد خورشيد"/>
    <x v="1"/>
    <x v="1"/>
    <n v="78"/>
    <s v="هشام - إبراهيم"/>
    <s v="I.R"/>
    <m/>
    <m/>
    <m/>
    <m/>
    <m/>
    <m/>
    <m/>
    <m/>
    <m/>
    <m/>
    <m/>
    <m/>
    <n v="150"/>
    <m/>
    <m/>
    <m/>
    <m/>
    <m/>
    <m/>
    <m/>
    <m/>
    <m/>
    <m/>
    <m/>
    <m/>
    <m/>
    <m/>
    <m/>
    <m/>
    <m/>
    <m/>
    <m/>
    <m/>
    <m/>
    <m/>
    <m/>
    <m/>
    <m/>
    <m/>
    <m/>
    <m/>
    <m/>
    <m/>
    <m/>
    <m/>
    <m/>
    <m/>
    <m/>
    <m/>
    <m/>
    <m/>
    <n v="1"/>
    <m/>
    <m/>
    <m/>
    <m/>
    <m/>
    <m/>
    <m/>
    <m/>
    <m/>
    <m/>
    <m/>
    <m/>
    <m/>
    <m/>
    <m/>
    <m/>
    <m/>
    <m/>
    <m/>
    <m/>
    <m/>
    <m/>
    <n v="1.8"/>
    <m/>
    <m/>
    <m/>
    <m/>
    <m/>
    <m/>
    <n v="1"/>
    <m/>
    <n v="1"/>
    <m/>
    <n v="2"/>
    <n v="2"/>
    <m/>
    <n v="1.2"/>
    <m/>
    <m/>
    <n v="1"/>
    <n v="1"/>
    <m/>
    <m/>
    <m/>
    <m/>
    <m/>
    <m/>
    <m/>
    <m/>
    <m/>
    <m/>
    <m/>
    <m/>
    <m/>
    <m/>
    <m/>
    <m/>
    <m/>
    <m/>
    <m/>
    <m/>
    <m/>
    <m/>
    <m/>
    <m/>
    <m/>
    <m/>
    <n v="1"/>
    <m/>
    <n v="1"/>
    <m/>
    <n v="1"/>
    <m/>
    <m/>
    <m/>
    <n v="10"/>
    <n v="683.5"/>
  </r>
  <r>
    <n v="271"/>
    <n v="19048"/>
    <s v="bbe3d39582b8447a86ca511da9540b60"/>
    <s v="Accept"/>
    <s v="yes"/>
    <m/>
    <m/>
    <s v="غاده محمد عطا خورشيد"/>
    <x v="1"/>
    <x v="1"/>
    <n v="78"/>
    <s v="هشام + ابراهيم"/>
    <s v="I.R"/>
    <m/>
    <m/>
    <m/>
    <m/>
    <m/>
    <n v="3.3"/>
    <m/>
    <m/>
    <m/>
    <m/>
    <m/>
    <m/>
    <m/>
    <m/>
    <m/>
    <m/>
    <m/>
    <m/>
    <m/>
    <m/>
    <m/>
    <m/>
    <m/>
    <m/>
    <m/>
    <m/>
    <m/>
    <m/>
    <m/>
    <m/>
    <m/>
    <m/>
    <m/>
    <m/>
    <m/>
    <m/>
    <m/>
    <m/>
    <m/>
    <m/>
    <m/>
    <m/>
    <m/>
    <m/>
    <m/>
    <m/>
    <m/>
    <m/>
    <m/>
    <m/>
    <m/>
    <m/>
    <m/>
    <m/>
    <m/>
    <m/>
    <m/>
    <m/>
    <m/>
    <m/>
    <m/>
    <m/>
    <m/>
    <m/>
    <m/>
    <m/>
    <m/>
    <m/>
    <m/>
    <m/>
    <m/>
    <m/>
    <m/>
    <m/>
    <n v="5.38"/>
    <m/>
    <m/>
    <m/>
    <m/>
    <m/>
    <n v="7.18"/>
    <n v="1"/>
    <n v="1"/>
    <m/>
    <m/>
    <m/>
    <n v="1"/>
    <n v="1"/>
    <n v="1.2"/>
    <m/>
    <m/>
    <m/>
    <m/>
    <m/>
    <m/>
    <m/>
    <m/>
    <m/>
    <m/>
    <m/>
    <m/>
    <n v="1"/>
    <m/>
    <m/>
    <m/>
    <m/>
    <m/>
    <m/>
    <m/>
    <m/>
    <m/>
    <m/>
    <m/>
    <m/>
    <m/>
    <m/>
    <m/>
    <m/>
    <m/>
    <m/>
    <m/>
    <m/>
    <m/>
    <m/>
    <m/>
    <m/>
    <m/>
    <m/>
    <n v="1023.8999999999999"/>
  </r>
  <r>
    <n v="272"/>
    <n v="24276"/>
    <s v="8d0f2ebc0a99476dbba4742f7eb6165b"/>
    <s v="Accept"/>
    <s v="yes"/>
    <m/>
    <m/>
    <s v="محمد عطا عبد السلام خورشيد"/>
    <x v="1"/>
    <x v="1"/>
    <n v="78"/>
    <s v="هشام - ابراهيم"/>
    <s v="I.R"/>
    <m/>
    <m/>
    <m/>
    <m/>
    <m/>
    <n v="0.2"/>
    <m/>
    <m/>
    <m/>
    <m/>
    <m/>
    <m/>
    <m/>
    <m/>
    <m/>
    <m/>
    <m/>
    <m/>
    <m/>
    <m/>
    <m/>
    <m/>
    <m/>
    <m/>
    <m/>
    <m/>
    <m/>
    <m/>
    <m/>
    <m/>
    <m/>
    <m/>
    <m/>
    <m/>
    <m/>
    <m/>
    <m/>
    <m/>
    <m/>
    <m/>
    <m/>
    <m/>
    <m/>
    <m/>
    <m/>
    <m/>
    <m/>
    <m/>
    <m/>
    <m/>
    <m/>
    <m/>
    <m/>
    <m/>
    <m/>
    <m/>
    <m/>
    <m/>
    <m/>
    <m/>
    <m/>
    <m/>
    <m/>
    <m/>
    <m/>
    <m/>
    <m/>
    <m/>
    <n v="8"/>
    <n v="1"/>
    <n v="3"/>
    <m/>
    <m/>
    <m/>
    <n v="1.8"/>
    <m/>
    <m/>
    <m/>
    <m/>
    <m/>
    <m/>
    <n v="2"/>
    <n v="2"/>
    <n v="1"/>
    <m/>
    <n v="1"/>
    <m/>
    <m/>
    <n v="1.2"/>
    <m/>
    <n v="1"/>
    <m/>
    <m/>
    <m/>
    <m/>
    <m/>
    <m/>
    <m/>
    <m/>
    <m/>
    <m/>
    <n v="1"/>
    <m/>
    <m/>
    <m/>
    <m/>
    <m/>
    <m/>
    <m/>
    <m/>
    <m/>
    <m/>
    <m/>
    <m/>
    <m/>
    <m/>
    <m/>
    <m/>
    <m/>
    <n v="1"/>
    <m/>
    <n v="1"/>
    <m/>
    <n v="1"/>
    <m/>
    <m/>
    <m/>
    <n v="10"/>
    <n v="762.57999999999993"/>
  </r>
  <r>
    <n v="273"/>
    <n v="283144"/>
    <s v="0d20e8e2d6d54f80b261635202464d8e"/>
    <s v="Accept"/>
    <s v="yes"/>
    <m/>
    <m/>
    <s v="جهاد ابراهيم العثمان"/>
    <x v="0"/>
    <x v="1"/>
    <n v="78"/>
    <s v="هشام -ابراهيم"/>
    <s v="I.R"/>
    <m/>
    <m/>
    <m/>
    <m/>
    <m/>
    <m/>
    <m/>
    <m/>
    <m/>
    <m/>
    <m/>
    <m/>
    <m/>
    <m/>
    <m/>
    <m/>
    <m/>
    <m/>
    <n v="170"/>
    <m/>
    <m/>
    <m/>
    <m/>
    <m/>
    <m/>
    <m/>
    <m/>
    <m/>
    <m/>
    <m/>
    <m/>
    <m/>
    <m/>
    <m/>
    <m/>
    <m/>
    <m/>
    <m/>
    <m/>
    <m/>
    <m/>
    <m/>
    <m/>
    <m/>
    <m/>
    <m/>
    <m/>
    <m/>
    <m/>
    <m/>
    <m/>
    <m/>
    <m/>
    <m/>
    <m/>
    <m/>
    <m/>
    <m/>
    <m/>
    <m/>
    <m/>
    <m/>
    <m/>
    <m/>
    <m/>
    <m/>
    <m/>
    <m/>
    <n v="10"/>
    <m/>
    <m/>
    <m/>
    <m/>
    <m/>
    <n v="0"/>
    <m/>
    <m/>
    <m/>
    <m/>
    <m/>
    <n v="0"/>
    <n v="4"/>
    <n v="6"/>
    <n v="1"/>
    <m/>
    <n v="1"/>
    <n v="2"/>
    <m/>
    <n v="1.2"/>
    <m/>
    <m/>
    <m/>
    <n v="1"/>
    <m/>
    <m/>
    <m/>
    <m/>
    <m/>
    <m/>
    <m/>
    <m/>
    <n v="1"/>
    <m/>
    <m/>
    <m/>
    <m/>
    <m/>
    <m/>
    <m/>
    <m/>
    <m/>
    <m/>
    <m/>
    <m/>
    <m/>
    <m/>
    <m/>
    <m/>
    <m/>
    <m/>
    <m/>
    <m/>
    <m/>
    <m/>
    <m/>
    <m/>
    <m/>
    <m/>
    <n v="1003.8999999999999"/>
  </r>
  <r>
    <n v="274"/>
    <n v="313330"/>
    <s v="236d6ae5839842a9bda009d80cd2aa59"/>
    <s v="Accept"/>
    <s v="yes"/>
    <m/>
    <m/>
    <s v="منى خالد شرهان"/>
    <x v="0"/>
    <x v="1"/>
    <n v="78"/>
    <s v="هشام -ابراهيم"/>
    <s v="I.R"/>
    <m/>
    <m/>
    <m/>
    <m/>
    <m/>
    <m/>
    <m/>
    <m/>
    <m/>
    <m/>
    <m/>
    <m/>
    <m/>
    <n v="85"/>
    <m/>
    <m/>
    <m/>
    <m/>
    <n v="95"/>
    <m/>
    <m/>
    <m/>
    <m/>
    <m/>
    <m/>
    <m/>
    <m/>
    <m/>
    <m/>
    <m/>
    <m/>
    <m/>
    <m/>
    <m/>
    <m/>
    <m/>
    <m/>
    <m/>
    <m/>
    <m/>
    <m/>
    <m/>
    <m/>
    <m/>
    <m/>
    <m/>
    <m/>
    <m/>
    <m/>
    <m/>
    <m/>
    <m/>
    <m/>
    <m/>
    <m/>
    <m/>
    <m/>
    <m/>
    <m/>
    <m/>
    <m/>
    <m/>
    <m/>
    <m/>
    <m/>
    <m/>
    <m/>
    <m/>
    <m/>
    <m/>
    <m/>
    <m/>
    <m/>
    <m/>
    <m/>
    <m/>
    <m/>
    <m/>
    <m/>
    <m/>
    <m/>
    <n v="2"/>
    <n v="1"/>
    <m/>
    <m/>
    <n v="2"/>
    <n v="2"/>
    <n v="1"/>
    <n v="1.2"/>
    <m/>
    <m/>
    <n v="1"/>
    <m/>
    <m/>
    <n v="3"/>
    <m/>
    <m/>
    <n v="10"/>
    <m/>
    <m/>
    <m/>
    <m/>
    <m/>
    <m/>
    <m/>
    <m/>
    <m/>
    <m/>
    <m/>
    <m/>
    <m/>
    <m/>
    <m/>
    <m/>
    <m/>
    <m/>
    <m/>
    <m/>
    <m/>
    <n v="1"/>
    <m/>
    <n v="1"/>
    <m/>
    <n v="1"/>
    <m/>
    <m/>
    <m/>
    <n v="10"/>
    <n v="783"/>
  </r>
  <r>
    <n v="275"/>
    <n v="6368"/>
    <s v="462b7ca19bed4b578574e0bb9615019a"/>
    <s v="Accept"/>
    <s v="yes"/>
    <m/>
    <m/>
    <s v="جميل احمد عبد الحي"/>
    <x v="1"/>
    <x v="1"/>
    <n v="78"/>
    <s v="هشام - إبراهيم"/>
    <s v="I.R"/>
    <m/>
    <m/>
    <m/>
    <m/>
    <m/>
    <n v="1.81"/>
    <m/>
    <m/>
    <m/>
    <m/>
    <m/>
    <n v="0.11"/>
    <m/>
    <m/>
    <m/>
    <m/>
    <m/>
    <m/>
    <n v="95"/>
    <m/>
    <m/>
    <m/>
    <m/>
    <m/>
    <m/>
    <m/>
    <m/>
    <m/>
    <m/>
    <m/>
    <m/>
    <m/>
    <m/>
    <m/>
    <m/>
    <m/>
    <m/>
    <m/>
    <m/>
    <m/>
    <m/>
    <m/>
    <m/>
    <m/>
    <m/>
    <m/>
    <m/>
    <m/>
    <m/>
    <m/>
    <m/>
    <n v="1"/>
    <m/>
    <m/>
    <m/>
    <m/>
    <m/>
    <m/>
    <m/>
    <m/>
    <m/>
    <m/>
    <m/>
    <m/>
    <m/>
    <m/>
    <m/>
    <m/>
    <n v="8"/>
    <n v="1"/>
    <m/>
    <m/>
    <m/>
    <m/>
    <m/>
    <m/>
    <m/>
    <m/>
    <m/>
    <m/>
    <m/>
    <n v="1"/>
    <n v="1"/>
    <m/>
    <m/>
    <m/>
    <m/>
    <m/>
    <m/>
    <m/>
    <n v="1"/>
    <m/>
    <m/>
    <m/>
    <m/>
    <m/>
    <m/>
    <m/>
    <m/>
    <m/>
    <m/>
    <m/>
    <m/>
    <m/>
    <m/>
    <m/>
    <m/>
    <m/>
    <m/>
    <m/>
    <m/>
    <m/>
    <m/>
    <m/>
    <m/>
    <m/>
    <m/>
    <m/>
    <m/>
    <n v="1"/>
    <m/>
    <n v="1"/>
    <m/>
    <n v="1"/>
    <m/>
    <m/>
    <m/>
    <n v="10"/>
    <n v="814.9799999999999"/>
  </r>
  <r>
    <n v="276"/>
    <n v="283800"/>
    <s v="a13375f139a74ef1b509c0be89deb453"/>
    <s v="Accept"/>
    <s v="yes"/>
    <m/>
    <m/>
    <s v="محمد ملاش الجاسم"/>
    <x v="0"/>
    <x v="1"/>
    <n v="78"/>
    <s v="هشام + ابراهيم"/>
    <s v="I.R"/>
    <m/>
    <m/>
    <m/>
    <m/>
    <m/>
    <m/>
    <m/>
    <m/>
    <m/>
    <m/>
    <m/>
    <m/>
    <m/>
    <m/>
    <m/>
    <m/>
    <m/>
    <m/>
    <n v="133"/>
    <m/>
    <m/>
    <m/>
    <m/>
    <m/>
    <m/>
    <m/>
    <m/>
    <m/>
    <m/>
    <m/>
    <m/>
    <m/>
    <m/>
    <m/>
    <m/>
    <m/>
    <m/>
    <m/>
    <m/>
    <m/>
    <m/>
    <m/>
    <m/>
    <m/>
    <m/>
    <m/>
    <m/>
    <m/>
    <m/>
    <m/>
    <m/>
    <n v="1"/>
    <m/>
    <m/>
    <m/>
    <m/>
    <m/>
    <m/>
    <m/>
    <m/>
    <m/>
    <m/>
    <m/>
    <m/>
    <m/>
    <m/>
    <m/>
    <m/>
    <m/>
    <m/>
    <n v="34"/>
    <m/>
    <m/>
    <m/>
    <m/>
    <m/>
    <m/>
    <m/>
    <m/>
    <m/>
    <m/>
    <n v="3"/>
    <n v="4"/>
    <n v="1"/>
    <m/>
    <n v="4"/>
    <m/>
    <n v="1"/>
    <m/>
    <m/>
    <m/>
    <m/>
    <m/>
    <m/>
    <n v="10"/>
    <m/>
    <m/>
    <n v="4"/>
    <m/>
    <m/>
    <m/>
    <n v="1"/>
    <m/>
    <m/>
    <m/>
    <m/>
    <m/>
    <m/>
    <m/>
    <m/>
    <m/>
    <m/>
    <m/>
    <m/>
    <m/>
    <m/>
    <m/>
    <m/>
    <m/>
    <m/>
    <m/>
    <m/>
    <m/>
    <m/>
    <m/>
    <m/>
    <m/>
    <m/>
    <n v="1066.3"/>
  </r>
  <r>
    <n v="277"/>
    <n v="175451"/>
    <s v="99a69a3182f24ee599acf07ed541c864"/>
    <s v="Accept"/>
    <s v="yes"/>
    <m/>
    <m/>
    <s v="ميسر علي المحمد الهليل"/>
    <x v="0"/>
    <x v="1"/>
    <n v="78"/>
    <s v="سراب ناصيف و سامر منصور"/>
    <s v="C.A"/>
    <m/>
    <m/>
    <m/>
    <m/>
    <m/>
    <m/>
    <m/>
    <m/>
    <m/>
    <m/>
    <m/>
    <m/>
    <m/>
    <m/>
    <m/>
    <m/>
    <m/>
    <m/>
    <n v="236"/>
    <m/>
    <m/>
    <m/>
    <m/>
    <m/>
    <m/>
    <m/>
    <m/>
    <m/>
    <n v="9"/>
    <m/>
    <m/>
    <m/>
    <m/>
    <m/>
    <m/>
    <m/>
    <m/>
    <m/>
    <m/>
    <m/>
    <m/>
    <m/>
    <m/>
    <m/>
    <m/>
    <m/>
    <m/>
    <m/>
    <m/>
    <m/>
    <m/>
    <m/>
    <m/>
    <m/>
    <m/>
    <n v="1"/>
    <m/>
    <m/>
    <m/>
    <m/>
    <m/>
    <m/>
    <m/>
    <m/>
    <m/>
    <m/>
    <m/>
    <m/>
    <m/>
    <m/>
    <m/>
    <m/>
    <m/>
    <m/>
    <n v="0.24"/>
    <m/>
    <m/>
    <m/>
    <m/>
    <m/>
    <m/>
    <n v="1"/>
    <n v="6"/>
    <n v="1"/>
    <m/>
    <n v="1"/>
    <n v="1"/>
    <n v="1"/>
    <m/>
    <m/>
    <m/>
    <m/>
    <n v="2"/>
    <m/>
    <n v="10"/>
    <m/>
    <n v="2"/>
    <n v="15"/>
    <m/>
    <m/>
    <m/>
    <n v="1"/>
    <m/>
    <m/>
    <m/>
    <m/>
    <m/>
    <m/>
    <m/>
    <m/>
    <m/>
    <m/>
    <m/>
    <m/>
    <m/>
    <m/>
    <m/>
    <m/>
    <m/>
    <m/>
    <m/>
    <m/>
    <m/>
    <m/>
    <m/>
    <m/>
    <m/>
    <m/>
    <n v="1150.05"/>
  </r>
  <r>
    <n v="278"/>
    <n v="249209"/>
    <s v="70d8edbee4d14496bf6c080c52ce24ac"/>
    <s v="Accept"/>
    <s v="yes"/>
    <m/>
    <m/>
    <s v="نوري ابراهيم عثمان"/>
    <x v="0"/>
    <x v="1"/>
    <n v="78"/>
    <s v="سراب .. عمر"/>
    <s v="I.R"/>
    <m/>
    <m/>
    <m/>
    <m/>
    <m/>
    <m/>
    <m/>
    <m/>
    <m/>
    <m/>
    <m/>
    <m/>
    <m/>
    <m/>
    <m/>
    <m/>
    <m/>
    <m/>
    <m/>
    <m/>
    <m/>
    <m/>
    <m/>
    <m/>
    <m/>
    <m/>
    <m/>
    <m/>
    <n v="4"/>
    <m/>
    <m/>
    <m/>
    <m/>
    <m/>
    <m/>
    <m/>
    <m/>
    <m/>
    <m/>
    <m/>
    <m/>
    <m/>
    <m/>
    <m/>
    <m/>
    <m/>
    <m/>
    <m/>
    <m/>
    <m/>
    <m/>
    <m/>
    <m/>
    <m/>
    <m/>
    <m/>
    <m/>
    <m/>
    <m/>
    <m/>
    <m/>
    <m/>
    <m/>
    <m/>
    <m/>
    <m/>
    <m/>
    <m/>
    <m/>
    <m/>
    <m/>
    <m/>
    <m/>
    <m/>
    <m/>
    <m/>
    <m/>
    <m/>
    <m/>
    <m/>
    <m/>
    <n v="4"/>
    <n v="5"/>
    <m/>
    <m/>
    <n v="2"/>
    <n v="1"/>
    <m/>
    <m/>
    <m/>
    <n v="1"/>
    <n v="1"/>
    <n v="2"/>
    <m/>
    <n v="10"/>
    <m/>
    <n v="2"/>
    <n v="15"/>
    <m/>
    <m/>
    <m/>
    <m/>
    <m/>
    <m/>
    <m/>
    <m/>
    <m/>
    <m/>
    <m/>
    <m/>
    <m/>
    <m/>
    <m/>
    <m/>
    <m/>
    <m/>
    <m/>
    <m/>
    <m/>
    <m/>
    <m/>
    <m/>
    <m/>
    <m/>
    <m/>
    <m/>
    <m/>
    <m/>
    <n v="498.95"/>
  </r>
  <r>
    <n v="279"/>
    <n v="160146"/>
    <s v="d6cdd6fa1621429d98defecde3ca780b"/>
    <s v="Accept"/>
    <s v="yes"/>
    <m/>
    <m/>
    <s v="يوسف خالد السفراني"/>
    <x v="0"/>
    <x v="1"/>
    <n v="78"/>
    <s v="هشام +ابراهيم"/>
    <s v="I.R"/>
    <m/>
    <m/>
    <m/>
    <m/>
    <m/>
    <n v="3"/>
    <m/>
    <m/>
    <m/>
    <m/>
    <m/>
    <m/>
    <m/>
    <m/>
    <m/>
    <m/>
    <m/>
    <m/>
    <n v="200"/>
    <m/>
    <m/>
    <m/>
    <m/>
    <m/>
    <m/>
    <m/>
    <m/>
    <m/>
    <m/>
    <m/>
    <m/>
    <m/>
    <m/>
    <m/>
    <m/>
    <m/>
    <m/>
    <m/>
    <m/>
    <m/>
    <m/>
    <m/>
    <m/>
    <m/>
    <m/>
    <m/>
    <m/>
    <m/>
    <m/>
    <m/>
    <m/>
    <n v="1"/>
    <m/>
    <m/>
    <m/>
    <m/>
    <m/>
    <m/>
    <m/>
    <m/>
    <m/>
    <m/>
    <m/>
    <m/>
    <m/>
    <m/>
    <m/>
    <m/>
    <m/>
    <m/>
    <m/>
    <m/>
    <m/>
    <m/>
    <n v="0"/>
    <n v="0.2"/>
    <n v="0.22"/>
    <m/>
    <m/>
    <m/>
    <n v="0"/>
    <n v="3"/>
    <n v="5"/>
    <n v="1"/>
    <m/>
    <n v="1"/>
    <n v="1"/>
    <n v="1"/>
    <n v="1.2"/>
    <m/>
    <m/>
    <m/>
    <m/>
    <m/>
    <m/>
    <m/>
    <m/>
    <m/>
    <m/>
    <m/>
    <m/>
    <n v="1"/>
    <m/>
    <m/>
    <m/>
    <m/>
    <m/>
    <m/>
    <m/>
    <m/>
    <m/>
    <m/>
    <m/>
    <m/>
    <m/>
    <m/>
    <m/>
    <m/>
    <m/>
    <m/>
    <m/>
    <m/>
    <m/>
    <m/>
    <m/>
    <m/>
    <m/>
    <m/>
    <n v="1277.8"/>
  </r>
  <r>
    <n v="280"/>
    <n v="256517"/>
    <s v="492e94990c834674a0bd8a2960f93622"/>
    <s v="Accept"/>
    <s v="yes"/>
    <m/>
    <m/>
    <s v="صالح محمد فارس"/>
    <x v="0"/>
    <x v="1"/>
    <n v="78"/>
    <s v="سامر منصور و سراب ناصيف"/>
    <s v="I.R"/>
    <m/>
    <m/>
    <m/>
    <m/>
    <m/>
    <n v="1.8"/>
    <m/>
    <m/>
    <m/>
    <m/>
    <m/>
    <m/>
    <m/>
    <m/>
    <m/>
    <m/>
    <m/>
    <m/>
    <n v="85"/>
    <m/>
    <m/>
    <m/>
    <m/>
    <m/>
    <m/>
    <m/>
    <m/>
    <m/>
    <n v="35"/>
    <m/>
    <m/>
    <m/>
    <m/>
    <m/>
    <m/>
    <m/>
    <m/>
    <m/>
    <m/>
    <m/>
    <m/>
    <m/>
    <m/>
    <m/>
    <m/>
    <m/>
    <m/>
    <m/>
    <m/>
    <m/>
    <m/>
    <m/>
    <m/>
    <m/>
    <m/>
    <m/>
    <m/>
    <m/>
    <m/>
    <m/>
    <m/>
    <m/>
    <m/>
    <m/>
    <m/>
    <m/>
    <m/>
    <m/>
    <m/>
    <m/>
    <m/>
    <m/>
    <m/>
    <m/>
    <n v="0.4"/>
    <m/>
    <m/>
    <m/>
    <m/>
    <m/>
    <m/>
    <n v="3"/>
    <n v="4"/>
    <n v="1"/>
    <m/>
    <n v="1"/>
    <m/>
    <n v="1"/>
    <m/>
    <m/>
    <n v="1"/>
    <n v="1"/>
    <n v="2"/>
    <m/>
    <n v="10"/>
    <m/>
    <n v="2"/>
    <n v="15"/>
    <m/>
    <m/>
    <m/>
    <n v="1"/>
    <m/>
    <m/>
    <m/>
    <m/>
    <m/>
    <m/>
    <m/>
    <m/>
    <m/>
    <m/>
    <m/>
    <m/>
    <m/>
    <m/>
    <m/>
    <m/>
    <m/>
    <m/>
    <m/>
    <m/>
    <m/>
    <m/>
    <m/>
    <m/>
    <m/>
    <m/>
    <n v="1122.6500000000001"/>
  </r>
  <r>
    <n v="281"/>
    <n v="249199"/>
    <s v="12567fdb81864e44843ef4055deafe8f"/>
    <s v="Accept"/>
    <s v="yes"/>
    <m/>
    <m/>
    <s v="حمدو اسعد العثمان"/>
    <x v="0"/>
    <x v="1"/>
    <n v="78"/>
    <s v="هشام + ابراهيم"/>
    <s v="I.R"/>
    <m/>
    <m/>
    <m/>
    <m/>
    <m/>
    <m/>
    <m/>
    <m/>
    <m/>
    <m/>
    <m/>
    <m/>
    <m/>
    <m/>
    <m/>
    <m/>
    <m/>
    <m/>
    <m/>
    <m/>
    <m/>
    <m/>
    <m/>
    <m/>
    <m/>
    <m/>
    <m/>
    <m/>
    <m/>
    <m/>
    <m/>
    <m/>
    <m/>
    <m/>
    <m/>
    <m/>
    <m/>
    <m/>
    <m/>
    <m/>
    <m/>
    <m/>
    <m/>
    <m/>
    <m/>
    <m/>
    <m/>
    <m/>
    <m/>
    <m/>
    <m/>
    <m/>
    <m/>
    <m/>
    <m/>
    <m/>
    <m/>
    <m/>
    <m/>
    <n v="0.72"/>
    <m/>
    <m/>
    <m/>
    <m/>
    <m/>
    <m/>
    <m/>
    <m/>
    <m/>
    <m/>
    <m/>
    <m/>
    <m/>
    <m/>
    <n v="2.0699999999999998"/>
    <m/>
    <m/>
    <m/>
    <m/>
    <m/>
    <m/>
    <n v="1"/>
    <n v="1"/>
    <m/>
    <m/>
    <n v="1"/>
    <m/>
    <n v="1"/>
    <n v="1.2"/>
    <m/>
    <m/>
    <m/>
    <m/>
    <m/>
    <m/>
    <m/>
    <m/>
    <m/>
    <m/>
    <m/>
    <m/>
    <n v="1"/>
    <m/>
    <m/>
    <m/>
    <m/>
    <m/>
    <m/>
    <m/>
    <m/>
    <m/>
    <m/>
    <m/>
    <m/>
    <m/>
    <m/>
    <m/>
    <m/>
    <m/>
    <n v="1"/>
    <m/>
    <n v="1"/>
    <m/>
    <n v="1"/>
    <m/>
    <m/>
    <m/>
    <n v="10"/>
    <n v="638.18000000000006"/>
  </r>
  <r>
    <n v="283"/>
    <n v="8929"/>
    <s v="26e69375443d41e7bdce94b1dd709285"/>
    <s v="Accept"/>
    <s v="yes"/>
    <m/>
    <m/>
    <s v="خالد محمد الجشعم الشمري"/>
    <x v="0"/>
    <x v="1"/>
    <n v="78"/>
    <s v="سراب .. عمر"/>
    <s v="I.R"/>
    <m/>
    <m/>
    <m/>
    <m/>
    <m/>
    <m/>
    <m/>
    <m/>
    <m/>
    <m/>
    <m/>
    <m/>
    <m/>
    <m/>
    <m/>
    <m/>
    <m/>
    <m/>
    <m/>
    <n v="155"/>
    <m/>
    <m/>
    <m/>
    <m/>
    <m/>
    <m/>
    <m/>
    <m/>
    <n v="4"/>
    <m/>
    <m/>
    <m/>
    <m/>
    <m/>
    <m/>
    <m/>
    <m/>
    <m/>
    <m/>
    <m/>
    <m/>
    <m/>
    <m/>
    <m/>
    <m/>
    <m/>
    <m/>
    <m/>
    <m/>
    <m/>
    <m/>
    <n v="1"/>
    <m/>
    <m/>
    <m/>
    <m/>
    <m/>
    <m/>
    <m/>
    <m/>
    <n v="0.8"/>
    <m/>
    <m/>
    <m/>
    <m/>
    <m/>
    <m/>
    <m/>
    <m/>
    <m/>
    <m/>
    <m/>
    <m/>
    <m/>
    <n v="0.8"/>
    <m/>
    <m/>
    <m/>
    <m/>
    <m/>
    <m/>
    <n v="2"/>
    <n v="2"/>
    <m/>
    <m/>
    <n v="2"/>
    <m/>
    <m/>
    <n v="1"/>
    <m/>
    <n v="1"/>
    <n v="1"/>
    <m/>
    <m/>
    <m/>
    <m/>
    <m/>
    <m/>
    <m/>
    <m/>
    <m/>
    <m/>
    <m/>
    <m/>
    <m/>
    <m/>
    <m/>
    <m/>
    <m/>
    <m/>
    <m/>
    <m/>
    <m/>
    <m/>
    <m/>
    <m/>
    <m/>
    <m/>
    <m/>
    <m/>
    <m/>
    <m/>
    <m/>
    <m/>
    <m/>
    <m/>
    <m/>
    <m/>
    <n v="696.80000000000007"/>
  </r>
  <r>
    <n v="284"/>
    <n v="181658"/>
    <s v="57b7e2f2c71f423ab3c9379b58e9d265"/>
    <s v="Accept"/>
    <s v="yes"/>
    <m/>
    <m/>
    <s v="يحيى ملاش الجاسم"/>
    <x v="0"/>
    <x v="1"/>
    <n v="78"/>
    <s v="هشام -ابراهيم"/>
    <s v="I.R"/>
    <m/>
    <m/>
    <m/>
    <m/>
    <m/>
    <m/>
    <m/>
    <m/>
    <m/>
    <m/>
    <m/>
    <m/>
    <m/>
    <n v="240"/>
    <m/>
    <m/>
    <m/>
    <m/>
    <n v="3"/>
    <m/>
    <m/>
    <m/>
    <m/>
    <m/>
    <m/>
    <m/>
    <m/>
    <m/>
    <m/>
    <m/>
    <m/>
    <m/>
    <m/>
    <m/>
    <m/>
    <m/>
    <m/>
    <m/>
    <m/>
    <m/>
    <m/>
    <m/>
    <m/>
    <m/>
    <m/>
    <m/>
    <m/>
    <m/>
    <m/>
    <m/>
    <m/>
    <n v="1"/>
    <m/>
    <m/>
    <m/>
    <m/>
    <m/>
    <m/>
    <m/>
    <m/>
    <m/>
    <m/>
    <m/>
    <m/>
    <m/>
    <m/>
    <m/>
    <m/>
    <m/>
    <m/>
    <m/>
    <m/>
    <m/>
    <m/>
    <m/>
    <m/>
    <m/>
    <m/>
    <m/>
    <m/>
    <m/>
    <n v="2"/>
    <n v="1"/>
    <n v="1"/>
    <m/>
    <n v="3"/>
    <n v="3"/>
    <n v="1"/>
    <n v="1.2"/>
    <m/>
    <m/>
    <n v="1"/>
    <m/>
    <m/>
    <m/>
    <m/>
    <m/>
    <n v="8"/>
    <m/>
    <m/>
    <m/>
    <n v="1"/>
    <m/>
    <m/>
    <m/>
    <m/>
    <m/>
    <m/>
    <m/>
    <m/>
    <m/>
    <m/>
    <m/>
    <m/>
    <m/>
    <m/>
    <m/>
    <m/>
    <m/>
    <m/>
    <m/>
    <m/>
    <m/>
    <m/>
    <m/>
    <m/>
    <m/>
    <m/>
    <n v="658"/>
  </r>
  <r>
    <n v="285"/>
    <n v="313321"/>
    <s v="a01fc250036d4937bf8b7974fb2a549c"/>
    <s v="Accept"/>
    <s v="yes"/>
    <m/>
    <m/>
    <s v="محمد حميد السليمان"/>
    <x v="0"/>
    <x v="1"/>
    <n v="78"/>
    <s v="سراب ... عمر"/>
    <s v="I.R"/>
    <m/>
    <m/>
    <m/>
    <m/>
    <m/>
    <m/>
    <m/>
    <m/>
    <m/>
    <m/>
    <m/>
    <m/>
    <m/>
    <m/>
    <m/>
    <m/>
    <m/>
    <m/>
    <n v="181"/>
    <m/>
    <m/>
    <m/>
    <m/>
    <m/>
    <m/>
    <m/>
    <m/>
    <m/>
    <n v="12"/>
    <m/>
    <m/>
    <m/>
    <m/>
    <m/>
    <m/>
    <m/>
    <m/>
    <m/>
    <m/>
    <m/>
    <m/>
    <m/>
    <m/>
    <m/>
    <m/>
    <m/>
    <m/>
    <m/>
    <m/>
    <m/>
    <m/>
    <n v="1"/>
    <m/>
    <m/>
    <m/>
    <m/>
    <m/>
    <m/>
    <m/>
    <m/>
    <m/>
    <m/>
    <m/>
    <m/>
    <m/>
    <m/>
    <m/>
    <m/>
    <m/>
    <m/>
    <m/>
    <m/>
    <m/>
    <m/>
    <m/>
    <m/>
    <m/>
    <m/>
    <m/>
    <m/>
    <m/>
    <n v="5"/>
    <n v="3"/>
    <n v="1"/>
    <m/>
    <n v="3"/>
    <n v="1"/>
    <n v="1"/>
    <n v="1"/>
    <n v="1"/>
    <m/>
    <n v="1"/>
    <n v="2"/>
    <m/>
    <n v="10"/>
    <m/>
    <n v="3"/>
    <n v="25"/>
    <m/>
    <m/>
    <m/>
    <n v="1"/>
    <m/>
    <m/>
    <m/>
    <m/>
    <m/>
    <m/>
    <m/>
    <m/>
    <m/>
    <m/>
    <m/>
    <m/>
    <m/>
    <m/>
    <m/>
    <m/>
    <m/>
    <m/>
    <m/>
    <m/>
    <m/>
    <m/>
    <m/>
    <m/>
    <m/>
    <m/>
    <n v="1289.2499999999998"/>
  </r>
  <r>
    <n v="286"/>
    <n v="99243"/>
    <s v="833bf80ff98e400b975f5c4cb1f498fa"/>
    <s v="Accept"/>
    <s v="yes"/>
    <m/>
    <m/>
    <s v="خالد احمد الشحاده"/>
    <x v="0"/>
    <x v="1"/>
    <n v="78"/>
    <s v="سامر منصور و سراب ناصيف"/>
    <s v="I.R"/>
    <m/>
    <m/>
    <m/>
    <m/>
    <m/>
    <n v="0.15"/>
    <m/>
    <m/>
    <m/>
    <m/>
    <m/>
    <m/>
    <m/>
    <n v="2"/>
    <m/>
    <m/>
    <m/>
    <m/>
    <n v="249"/>
    <m/>
    <m/>
    <m/>
    <m/>
    <m/>
    <m/>
    <m/>
    <m/>
    <m/>
    <n v="8"/>
    <m/>
    <m/>
    <m/>
    <m/>
    <m/>
    <m/>
    <m/>
    <m/>
    <m/>
    <m/>
    <m/>
    <m/>
    <m/>
    <m/>
    <m/>
    <m/>
    <m/>
    <m/>
    <m/>
    <m/>
    <m/>
    <m/>
    <n v="1"/>
    <m/>
    <m/>
    <m/>
    <m/>
    <m/>
    <m/>
    <m/>
    <m/>
    <m/>
    <m/>
    <m/>
    <m/>
    <m/>
    <m/>
    <m/>
    <m/>
    <m/>
    <m/>
    <m/>
    <m/>
    <m/>
    <m/>
    <n v="0.5"/>
    <m/>
    <m/>
    <m/>
    <m/>
    <m/>
    <m/>
    <n v="3"/>
    <n v="7"/>
    <m/>
    <m/>
    <m/>
    <m/>
    <n v="1"/>
    <m/>
    <m/>
    <m/>
    <m/>
    <n v="2"/>
    <m/>
    <n v="10"/>
    <m/>
    <n v="2"/>
    <n v="15"/>
    <m/>
    <m/>
    <m/>
    <n v="1"/>
    <m/>
    <m/>
    <m/>
    <m/>
    <m/>
    <m/>
    <m/>
    <m/>
    <m/>
    <m/>
    <m/>
    <m/>
    <m/>
    <m/>
    <m/>
    <m/>
    <m/>
    <m/>
    <m/>
    <m/>
    <m/>
    <m/>
    <m/>
    <m/>
    <m/>
    <m/>
    <n v="1372.59"/>
  </r>
  <r>
    <n v="287"/>
    <n v="296522"/>
    <s v="5d86708ccb8e41ba90d4cf832d55cb6c"/>
    <s v="Accept"/>
    <s v="yes"/>
    <m/>
    <m/>
    <s v="ابراهيم قاسم علوش"/>
    <x v="0"/>
    <x v="14"/>
    <n v="80"/>
    <s v="نور + عبدالهادي"/>
    <s v="I.R"/>
    <n v="0"/>
    <n v="0"/>
    <n v="0"/>
    <n v="0"/>
    <n v="0"/>
    <n v="0"/>
    <n v="0"/>
    <n v="0"/>
    <n v="0"/>
    <n v="0"/>
    <n v="0"/>
    <n v="0"/>
    <n v="0"/>
    <n v="0"/>
    <n v="0"/>
    <n v="0"/>
    <n v="0"/>
    <n v="5"/>
    <n v="0"/>
    <n v="0"/>
    <n v="0"/>
    <n v="0"/>
    <n v="0"/>
    <n v="0"/>
    <n v="0"/>
    <n v="0"/>
    <n v="0"/>
    <n v="0"/>
    <n v="17.2"/>
    <n v="0"/>
    <n v="0"/>
    <n v="0"/>
    <n v="0"/>
    <n v="0"/>
    <m/>
    <m/>
    <n v="0"/>
    <n v="0"/>
    <n v="0"/>
    <n v="0"/>
    <n v="0"/>
    <n v="0"/>
    <n v="0"/>
    <n v="0"/>
    <n v="0"/>
    <n v="0"/>
    <n v="0"/>
    <n v="0"/>
    <n v="0"/>
    <n v="0"/>
    <n v="0"/>
    <n v="0"/>
    <n v="0"/>
    <n v="0"/>
    <n v="0"/>
    <n v="0"/>
    <n v="0"/>
    <n v="0"/>
    <n v="0"/>
    <n v="0"/>
    <n v="0"/>
    <n v="0"/>
    <n v="0"/>
    <n v="0"/>
    <n v="0"/>
    <n v="0"/>
    <n v="0"/>
    <n v="0"/>
    <n v="0"/>
    <n v="0"/>
    <n v="0"/>
    <n v="0"/>
    <n v="0"/>
    <n v="0"/>
    <n v="1.9"/>
    <n v="0"/>
    <n v="0.2"/>
    <n v="0"/>
    <n v="1.3"/>
    <n v="3"/>
    <n v="3.85"/>
    <n v="1"/>
    <n v="0"/>
    <n v="1"/>
    <n v="0"/>
    <n v="2"/>
    <n v="2"/>
    <n v="1"/>
    <n v="1.2"/>
    <n v="0"/>
    <n v="0"/>
    <n v="0"/>
    <n v="0"/>
    <n v="0"/>
    <n v="4"/>
    <n v="0"/>
    <n v="2"/>
    <n v="0"/>
    <n v="0"/>
    <n v="0"/>
    <n v="0"/>
    <n v="1"/>
    <n v="0"/>
    <n v="0"/>
    <n v="0"/>
    <n v="0"/>
    <n v="0"/>
    <n v="0"/>
    <n v="0"/>
    <n v="0"/>
    <n v="0"/>
    <n v="0"/>
    <n v="0"/>
    <n v="0"/>
    <n v="0"/>
    <n v="0"/>
    <n v="0"/>
    <n v="0"/>
    <n v="0"/>
    <n v="0"/>
    <n v="0"/>
    <n v="0"/>
    <n v="0"/>
    <n v="0"/>
    <n v="0"/>
    <n v="0"/>
    <n v="0"/>
    <n v="0"/>
    <n v="809.05000000000007"/>
  </r>
  <r>
    <n v="288"/>
    <n v="152060"/>
    <s v="c33f563509cb4f20b20f5b9beb1a32f1"/>
    <s v="Accept"/>
    <s v="yes"/>
    <m/>
    <m/>
    <s v="احمد ابراهيم الدغيم"/>
    <x v="0"/>
    <x v="14"/>
    <n v="80"/>
    <s v="نور + عبدالهادي"/>
    <s v="I.R"/>
    <n v="0"/>
    <n v="0"/>
    <n v="0"/>
    <n v="0"/>
    <n v="0"/>
    <n v="0.8"/>
    <n v="0"/>
    <n v="0"/>
    <n v="0"/>
    <n v="1"/>
    <n v="0"/>
    <n v="0"/>
    <n v="0"/>
    <n v="180"/>
    <n v="0"/>
    <n v="0"/>
    <n v="0"/>
    <n v="0"/>
    <n v="43"/>
    <n v="0"/>
    <n v="0"/>
    <n v="0"/>
    <n v="0"/>
    <n v="0"/>
    <n v="0"/>
    <n v="0"/>
    <n v="20"/>
    <n v="0"/>
    <n v="0"/>
    <n v="0"/>
    <n v="0"/>
    <n v="0"/>
    <n v="0"/>
    <n v="0"/>
    <m/>
    <m/>
    <n v="0"/>
    <n v="0"/>
    <n v="0"/>
    <n v="0"/>
    <n v="0"/>
    <n v="0"/>
    <n v="0"/>
    <n v="0"/>
    <n v="0"/>
    <n v="0"/>
    <n v="0"/>
    <n v="0"/>
    <n v="0"/>
    <n v="0"/>
    <n v="0"/>
    <n v="0"/>
    <n v="0"/>
    <n v="0"/>
    <n v="0"/>
    <n v="1"/>
    <n v="0"/>
    <n v="1"/>
    <n v="0"/>
    <n v="3.5"/>
    <n v="0"/>
    <n v="0"/>
    <n v="0"/>
    <n v="25"/>
    <n v="0"/>
    <n v="0"/>
    <n v="0"/>
    <n v="0"/>
    <n v="0"/>
    <n v="0"/>
    <n v="0"/>
    <n v="0"/>
    <n v="0"/>
    <n v="0"/>
    <n v="0"/>
    <n v="0.5"/>
    <n v="0.16"/>
    <n v="0"/>
    <n v="0"/>
    <n v="0"/>
    <n v="0"/>
    <n v="2"/>
    <n v="1"/>
    <n v="1"/>
    <n v="0"/>
    <n v="3"/>
    <n v="0"/>
    <n v="1"/>
    <n v="1.2"/>
    <n v="0"/>
    <n v="0"/>
    <n v="0"/>
    <n v="2"/>
    <n v="0"/>
    <n v="10"/>
    <n v="0"/>
    <n v="2"/>
    <n v="9"/>
    <n v="0"/>
    <n v="0"/>
    <n v="0"/>
    <n v="1"/>
    <n v="0"/>
    <n v="0"/>
    <n v="0"/>
    <n v="0"/>
    <n v="0"/>
    <n v="0"/>
    <n v="0"/>
    <n v="0"/>
    <n v="0"/>
    <n v="0"/>
    <n v="0"/>
    <n v="0"/>
    <n v="0"/>
    <n v="0"/>
    <n v="0"/>
    <n v="0"/>
    <n v="0"/>
    <n v="0"/>
    <n v="0"/>
    <n v="0"/>
    <n v="0"/>
    <n v="0"/>
    <n v="0"/>
    <n v="0"/>
    <n v="0"/>
    <n v="0"/>
    <n v="898.65"/>
  </r>
  <r>
    <n v="289"/>
    <n v="257115"/>
    <s v="4d76f581cfa64e59a9260694d6532551"/>
    <s v="Accept"/>
    <s v="yes"/>
    <m/>
    <m/>
    <s v="حسين نجيب الاطرش"/>
    <x v="0"/>
    <x v="14"/>
    <n v="80"/>
    <s v="نور + عبدالهادي"/>
    <s v="I.R"/>
    <n v="0"/>
    <n v="0"/>
    <n v="0"/>
    <n v="0"/>
    <n v="0"/>
    <n v="0"/>
    <n v="0"/>
    <n v="0"/>
    <n v="0"/>
    <n v="0"/>
    <n v="0"/>
    <n v="0"/>
    <n v="0"/>
    <n v="0"/>
    <n v="0"/>
    <n v="0"/>
    <n v="0"/>
    <n v="0"/>
    <n v="0"/>
    <n v="0"/>
    <n v="0"/>
    <n v="0"/>
    <n v="0"/>
    <n v="0"/>
    <n v="0"/>
    <n v="0"/>
    <n v="0"/>
    <n v="0"/>
    <n v="20"/>
    <n v="47.5"/>
    <n v="0"/>
    <n v="0"/>
    <n v="0"/>
    <n v="0"/>
    <m/>
    <m/>
    <n v="0"/>
    <n v="0"/>
    <n v="0"/>
    <n v="0"/>
    <n v="0"/>
    <n v="0"/>
    <n v="0"/>
    <n v="0"/>
    <n v="0"/>
    <n v="0"/>
    <n v="0"/>
    <n v="0"/>
    <n v="0"/>
    <n v="0"/>
    <n v="0"/>
    <n v="0"/>
    <n v="0"/>
    <n v="0"/>
    <n v="0"/>
    <n v="0"/>
    <n v="0"/>
    <n v="0"/>
    <n v="0"/>
    <n v="0"/>
    <n v="0"/>
    <n v="0"/>
    <n v="0"/>
    <n v="20"/>
    <n v="0"/>
    <n v="0"/>
    <n v="0"/>
    <n v="0"/>
    <n v="0"/>
    <n v="0"/>
    <n v="0"/>
    <n v="0"/>
    <n v="0"/>
    <n v="0"/>
    <n v="0"/>
    <n v="0"/>
    <n v="0.35"/>
    <n v="0"/>
    <n v="0"/>
    <n v="0"/>
    <n v="0"/>
    <n v="4"/>
    <n v="6"/>
    <n v="1"/>
    <n v="0"/>
    <n v="0"/>
    <n v="1"/>
    <n v="1"/>
    <n v="1.2"/>
    <n v="0"/>
    <n v="0"/>
    <n v="0"/>
    <n v="0"/>
    <n v="0"/>
    <n v="0"/>
    <n v="0"/>
    <n v="0"/>
    <n v="0"/>
    <n v="0"/>
    <n v="0"/>
    <n v="0"/>
    <n v="0"/>
    <n v="0"/>
    <n v="0"/>
    <n v="0"/>
    <n v="0"/>
    <n v="0"/>
    <n v="0"/>
    <n v="0"/>
    <n v="0"/>
    <n v="0"/>
    <n v="0"/>
    <n v="0"/>
    <n v="0"/>
    <n v="0"/>
    <n v="0"/>
    <n v="0"/>
    <n v="0"/>
    <n v="0"/>
    <n v="0"/>
    <n v="0"/>
    <n v="0"/>
    <n v="0"/>
    <n v="0"/>
    <n v="0"/>
    <n v="0"/>
    <n v="0"/>
    <n v="0"/>
    <n v="970.3"/>
  </r>
  <r>
    <n v="290"/>
    <n v="283359"/>
    <s v="211c7feb889b4792b24305c123d94588"/>
    <s v="Accept"/>
    <s v="yes"/>
    <m/>
    <m/>
    <s v="محمد فرحان الجمعة"/>
    <x v="0"/>
    <x v="14"/>
    <n v="80"/>
    <s v="نور + عبدالهادي"/>
    <s v="I.R"/>
    <n v="0"/>
    <n v="0"/>
    <n v="0"/>
    <n v="0"/>
    <n v="0"/>
    <n v="1.6"/>
    <n v="0"/>
    <n v="0"/>
    <n v="0"/>
    <n v="0"/>
    <n v="0"/>
    <n v="0"/>
    <n v="0"/>
    <n v="0"/>
    <n v="0"/>
    <n v="0"/>
    <n v="0"/>
    <n v="0"/>
    <n v="224.5"/>
    <n v="0"/>
    <n v="0"/>
    <n v="0"/>
    <n v="0"/>
    <n v="0"/>
    <n v="0"/>
    <n v="0"/>
    <n v="0"/>
    <n v="0"/>
    <n v="0"/>
    <n v="0"/>
    <n v="0"/>
    <n v="0"/>
    <n v="0"/>
    <n v="0"/>
    <m/>
    <m/>
    <n v="0"/>
    <n v="0"/>
    <n v="0"/>
    <n v="0"/>
    <n v="0"/>
    <n v="0"/>
    <n v="0"/>
    <n v="0"/>
    <n v="0"/>
    <n v="0"/>
    <n v="0"/>
    <n v="0"/>
    <n v="0"/>
    <n v="0"/>
    <n v="0"/>
    <n v="0"/>
    <n v="0"/>
    <n v="0"/>
    <n v="0"/>
    <n v="0"/>
    <n v="0"/>
    <n v="0"/>
    <n v="0"/>
    <n v="0"/>
    <n v="0"/>
    <n v="0"/>
    <n v="0"/>
    <n v="0"/>
    <n v="0"/>
    <n v="0"/>
    <n v="0"/>
    <n v="0"/>
    <n v="0"/>
    <n v="0"/>
    <n v="0"/>
    <n v="0"/>
    <n v="0"/>
    <n v="10"/>
    <n v="0"/>
    <n v="0"/>
    <n v="0.32"/>
    <n v="0"/>
    <n v="0"/>
    <n v="0"/>
    <n v="0"/>
    <n v="4"/>
    <n v="6"/>
    <n v="1"/>
    <n v="0"/>
    <n v="3"/>
    <n v="0"/>
    <n v="1"/>
    <n v="1.2"/>
    <n v="0"/>
    <n v="0"/>
    <n v="0"/>
    <n v="3"/>
    <n v="0"/>
    <n v="11"/>
    <n v="0"/>
    <n v="2"/>
    <n v="9"/>
    <n v="0"/>
    <n v="0"/>
    <n v="0"/>
    <n v="0"/>
    <n v="0"/>
    <n v="0"/>
    <n v="0"/>
    <n v="0"/>
    <n v="0"/>
    <n v="0"/>
    <n v="0"/>
    <n v="0"/>
    <n v="0"/>
    <n v="0"/>
    <n v="0"/>
    <n v="0"/>
    <n v="0"/>
    <n v="0"/>
    <n v="0"/>
    <n v="0"/>
    <n v="0"/>
    <n v="0"/>
    <n v="0"/>
    <n v="0"/>
    <n v="0"/>
    <n v="0"/>
    <n v="0"/>
    <n v="0"/>
    <n v="0"/>
    <n v="0"/>
    <n v="1169.3999999999999"/>
  </r>
  <r>
    <n v="291"/>
    <n v="302363"/>
    <s v="f1f4986d272a4e37be262dad5dc487b7"/>
    <s v="Accept"/>
    <s v="yes"/>
    <m/>
    <m/>
    <s v="عبد المجيد رجب عقدي"/>
    <x v="0"/>
    <x v="14"/>
    <n v="80"/>
    <s v="عارف قرمو"/>
    <s v="I.R"/>
    <m/>
    <m/>
    <m/>
    <m/>
    <m/>
    <m/>
    <m/>
    <m/>
    <m/>
    <m/>
    <m/>
    <m/>
    <m/>
    <m/>
    <m/>
    <m/>
    <m/>
    <m/>
    <n v="230"/>
    <m/>
    <m/>
    <m/>
    <m/>
    <m/>
    <m/>
    <m/>
    <m/>
    <m/>
    <m/>
    <m/>
    <m/>
    <m/>
    <m/>
    <m/>
    <m/>
    <m/>
    <m/>
    <m/>
    <m/>
    <m/>
    <m/>
    <m/>
    <m/>
    <m/>
    <m/>
    <m/>
    <m/>
    <m/>
    <m/>
    <m/>
    <m/>
    <m/>
    <m/>
    <m/>
    <m/>
    <m/>
    <m/>
    <m/>
    <m/>
    <m/>
    <m/>
    <m/>
    <m/>
    <m/>
    <m/>
    <m/>
    <m/>
    <m/>
    <m/>
    <m/>
    <m/>
    <m/>
    <m/>
    <m/>
    <m/>
    <m/>
    <m/>
    <m/>
    <m/>
    <m/>
    <m/>
    <n v="3"/>
    <n v="3"/>
    <n v="1"/>
    <m/>
    <n v="2"/>
    <m/>
    <n v="1"/>
    <n v="1"/>
    <m/>
    <m/>
    <m/>
    <m/>
    <n v="10"/>
    <m/>
    <m/>
    <m/>
    <m/>
    <m/>
    <m/>
    <m/>
    <n v="1"/>
    <m/>
    <m/>
    <m/>
    <m/>
    <m/>
    <m/>
    <m/>
    <m/>
    <m/>
    <m/>
    <m/>
    <m/>
    <m/>
    <m/>
    <m/>
    <m/>
    <m/>
    <m/>
    <m/>
    <m/>
    <m/>
    <m/>
    <m/>
    <m/>
    <m/>
    <m/>
    <n v="1001.9"/>
  </r>
  <r>
    <n v="292"/>
    <n v="21483"/>
    <s v="e63980b1e7ce41f892474b7b82f0b927"/>
    <s v="Accept"/>
    <s v="yes"/>
    <m/>
    <m/>
    <s v="محمد احمد ذكور"/>
    <x v="1"/>
    <x v="14"/>
    <n v="80"/>
    <s v="عارف قرمو"/>
    <s v="I.R"/>
    <m/>
    <m/>
    <m/>
    <m/>
    <m/>
    <m/>
    <n v="2"/>
    <m/>
    <m/>
    <m/>
    <m/>
    <m/>
    <m/>
    <m/>
    <m/>
    <m/>
    <m/>
    <m/>
    <n v="60"/>
    <m/>
    <m/>
    <m/>
    <m/>
    <m/>
    <m/>
    <m/>
    <m/>
    <m/>
    <m/>
    <m/>
    <m/>
    <m/>
    <m/>
    <m/>
    <m/>
    <m/>
    <m/>
    <m/>
    <m/>
    <m/>
    <m/>
    <m/>
    <m/>
    <m/>
    <m/>
    <m/>
    <m/>
    <m/>
    <m/>
    <m/>
    <m/>
    <n v="1"/>
    <m/>
    <m/>
    <m/>
    <m/>
    <m/>
    <m/>
    <m/>
    <m/>
    <m/>
    <m/>
    <m/>
    <m/>
    <m/>
    <m/>
    <m/>
    <m/>
    <m/>
    <m/>
    <m/>
    <m/>
    <m/>
    <m/>
    <m/>
    <m/>
    <m/>
    <m/>
    <m/>
    <m/>
    <m/>
    <n v="5"/>
    <n v="2"/>
    <m/>
    <m/>
    <m/>
    <m/>
    <m/>
    <m/>
    <m/>
    <m/>
    <m/>
    <m/>
    <m/>
    <m/>
    <m/>
    <m/>
    <m/>
    <m/>
    <m/>
    <m/>
    <n v="1"/>
    <m/>
    <m/>
    <m/>
    <m/>
    <m/>
    <m/>
    <m/>
    <m/>
    <m/>
    <m/>
    <m/>
    <m/>
    <m/>
    <m/>
    <m/>
    <m/>
    <m/>
    <n v="1"/>
    <m/>
    <m/>
    <m/>
    <n v="1"/>
    <m/>
    <m/>
    <m/>
    <n v="15"/>
    <n v="933.6"/>
  </r>
  <r>
    <n v="293"/>
    <n v="320570"/>
    <s v="4b4870cafbee4c9b86ba48f59486ff8f"/>
    <s v="Accept"/>
    <s v="yes"/>
    <m/>
    <m/>
    <s v="كامل جاسم النجار"/>
    <x v="0"/>
    <x v="14"/>
    <n v="80"/>
    <s v="عارف قرمو"/>
    <s v="I.R"/>
    <m/>
    <m/>
    <m/>
    <m/>
    <m/>
    <m/>
    <n v="4"/>
    <m/>
    <m/>
    <m/>
    <m/>
    <m/>
    <m/>
    <m/>
    <m/>
    <m/>
    <m/>
    <m/>
    <n v="200"/>
    <m/>
    <m/>
    <m/>
    <m/>
    <m/>
    <m/>
    <m/>
    <m/>
    <m/>
    <m/>
    <m/>
    <m/>
    <m/>
    <m/>
    <m/>
    <m/>
    <m/>
    <m/>
    <m/>
    <m/>
    <m/>
    <m/>
    <m/>
    <m/>
    <m/>
    <m/>
    <m/>
    <m/>
    <m/>
    <m/>
    <m/>
    <m/>
    <m/>
    <m/>
    <m/>
    <m/>
    <m/>
    <m/>
    <m/>
    <m/>
    <m/>
    <m/>
    <m/>
    <m/>
    <m/>
    <m/>
    <m/>
    <m/>
    <m/>
    <m/>
    <m/>
    <m/>
    <m/>
    <m/>
    <m/>
    <m/>
    <m/>
    <m/>
    <m/>
    <m/>
    <m/>
    <m/>
    <n v="3"/>
    <n v="3"/>
    <m/>
    <m/>
    <m/>
    <m/>
    <n v="1"/>
    <n v="1"/>
    <m/>
    <m/>
    <m/>
    <m/>
    <m/>
    <m/>
    <m/>
    <m/>
    <m/>
    <m/>
    <m/>
    <m/>
    <n v="1"/>
    <m/>
    <m/>
    <m/>
    <m/>
    <m/>
    <m/>
    <m/>
    <m/>
    <m/>
    <m/>
    <m/>
    <m/>
    <m/>
    <m/>
    <m/>
    <m/>
    <m/>
    <n v="1"/>
    <m/>
    <m/>
    <m/>
    <n v="1"/>
    <m/>
    <m/>
    <m/>
    <n v="15"/>
    <n v="1247.4000000000001"/>
  </r>
  <r>
    <n v="294"/>
    <n v="23734"/>
    <s v="f51e92b9020246f48429160fe2ce1ca0"/>
    <s v="Accept"/>
    <s v="yes"/>
    <m/>
    <m/>
    <s v="محمد عبد الصمد حسين"/>
    <x v="1"/>
    <x v="14"/>
    <n v="80"/>
    <s v="احمد ارمنازي"/>
    <s v="I.R"/>
    <m/>
    <m/>
    <m/>
    <m/>
    <m/>
    <m/>
    <m/>
    <m/>
    <m/>
    <n v="2"/>
    <m/>
    <m/>
    <n v="90"/>
    <m/>
    <m/>
    <m/>
    <m/>
    <m/>
    <n v="85"/>
    <m/>
    <m/>
    <m/>
    <m/>
    <m/>
    <m/>
    <m/>
    <m/>
    <m/>
    <m/>
    <m/>
    <m/>
    <m/>
    <m/>
    <m/>
    <m/>
    <m/>
    <m/>
    <m/>
    <m/>
    <m/>
    <m/>
    <m/>
    <m/>
    <m/>
    <m/>
    <m/>
    <m/>
    <m/>
    <m/>
    <m/>
    <m/>
    <m/>
    <m/>
    <m/>
    <m/>
    <m/>
    <m/>
    <m/>
    <m/>
    <m/>
    <m/>
    <m/>
    <m/>
    <m/>
    <m/>
    <m/>
    <m/>
    <m/>
    <m/>
    <m/>
    <m/>
    <m/>
    <m/>
    <m/>
    <m/>
    <m/>
    <m/>
    <m/>
    <m/>
    <m/>
    <m/>
    <n v="2"/>
    <n v="1"/>
    <m/>
    <m/>
    <n v="2"/>
    <m/>
    <n v="1"/>
    <n v="1"/>
    <m/>
    <m/>
    <m/>
    <m/>
    <n v="15"/>
    <m/>
    <m/>
    <m/>
    <m/>
    <m/>
    <m/>
    <m/>
    <n v="1"/>
    <m/>
    <m/>
    <m/>
    <m/>
    <m/>
    <m/>
    <m/>
    <m/>
    <m/>
    <m/>
    <m/>
    <m/>
    <m/>
    <m/>
    <m/>
    <m/>
    <m/>
    <m/>
    <m/>
    <m/>
    <m/>
    <m/>
    <m/>
    <m/>
    <m/>
    <m/>
    <n v="775.84999999999991"/>
  </r>
  <r>
    <n v="295"/>
    <n v="25631"/>
    <s v="4fd65f1985e94e7bb0f2ccd569e5f0c8"/>
    <s v="Accept"/>
    <s v="yes"/>
    <m/>
    <m/>
    <s v="محمد نجيب الشيخ علي"/>
    <x v="1"/>
    <x v="14"/>
    <n v="80"/>
    <s v="احمد ارمنازي"/>
    <s v="I.R"/>
    <m/>
    <m/>
    <m/>
    <m/>
    <m/>
    <m/>
    <n v="6.6"/>
    <m/>
    <m/>
    <m/>
    <m/>
    <m/>
    <m/>
    <m/>
    <m/>
    <m/>
    <m/>
    <m/>
    <n v="110"/>
    <m/>
    <m/>
    <m/>
    <m/>
    <m/>
    <m/>
    <m/>
    <m/>
    <m/>
    <m/>
    <m/>
    <m/>
    <m/>
    <m/>
    <m/>
    <m/>
    <m/>
    <m/>
    <m/>
    <m/>
    <m/>
    <m/>
    <m/>
    <m/>
    <m/>
    <m/>
    <m/>
    <m/>
    <m/>
    <m/>
    <m/>
    <m/>
    <m/>
    <m/>
    <m/>
    <m/>
    <m/>
    <m/>
    <m/>
    <m/>
    <m/>
    <m/>
    <m/>
    <m/>
    <m/>
    <m/>
    <m/>
    <m/>
    <m/>
    <m/>
    <m/>
    <m/>
    <m/>
    <m/>
    <m/>
    <m/>
    <m/>
    <m/>
    <m/>
    <m/>
    <m/>
    <m/>
    <n v="2"/>
    <n v="2"/>
    <m/>
    <m/>
    <n v="3"/>
    <m/>
    <n v="1"/>
    <n v="1"/>
    <m/>
    <m/>
    <n v="1"/>
    <m/>
    <n v="10"/>
    <m/>
    <m/>
    <m/>
    <m/>
    <m/>
    <m/>
    <m/>
    <n v="1"/>
    <m/>
    <m/>
    <m/>
    <m/>
    <m/>
    <m/>
    <m/>
    <m/>
    <m/>
    <m/>
    <m/>
    <m/>
    <m/>
    <m/>
    <m/>
    <m/>
    <m/>
    <m/>
    <m/>
    <m/>
    <m/>
    <m/>
    <m/>
    <m/>
    <m/>
    <m/>
    <n v="828.6"/>
  </r>
  <r>
    <n v="296"/>
    <n v="224293"/>
    <s v="c37d152c2d174c389ef5d983580b8646"/>
    <s v="Accept"/>
    <s v="yes"/>
    <m/>
    <m/>
    <s v="محمد علي نايف المصطفى"/>
    <x v="0"/>
    <x v="14"/>
    <n v="80"/>
    <s v="حسام عبدالله_براء نبعة"/>
    <s v="I.R"/>
    <n v="6"/>
    <m/>
    <m/>
    <m/>
    <m/>
    <m/>
    <m/>
    <m/>
    <n v="0.5"/>
    <n v="0.2"/>
    <m/>
    <m/>
    <m/>
    <m/>
    <m/>
    <n v="12"/>
    <m/>
    <m/>
    <n v="30"/>
    <m/>
    <m/>
    <m/>
    <m/>
    <m/>
    <m/>
    <m/>
    <m/>
    <m/>
    <n v="4"/>
    <m/>
    <m/>
    <m/>
    <m/>
    <m/>
    <m/>
    <m/>
    <m/>
    <m/>
    <m/>
    <m/>
    <m/>
    <m/>
    <m/>
    <m/>
    <m/>
    <m/>
    <m/>
    <m/>
    <m/>
    <m/>
    <m/>
    <m/>
    <m/>
    <m/>
    <m/>
    <m/>
    <m/>
    <m/>
    <m/>
    <m/>
    <m/>
    <m/>
    <m/>
    <m/>
    <m/>
    <m/>
    <m/>
    <m/>
    <m/>
    <m/>
    <m/>
    <m/>
    <m/>
    <m/>
    <m/>
    <m/>
    <n v="0.2"/>
    <m/>
    <m/>
    <m/>
    <m/>
    <n v="2"/>
    <n v="3"/>
    <m/>
    <m/>
    <n v="3"/>
    <m/>
    <n v="1"/>
    <n v="1"/>
    <m/>
    <m/>
    <m/>
    <m/>
    <m/>
    <n v="20"/>
    <m/>
    <m/>
    <n v="10"/>
    <m/>
    <m/>
    <m/>
    <n v="1"/>
    <m/>
    <m/>
    <m/>
    <m/>
    <m/>
    <m/>
    <m/>
    <m/>
    <m/>
    <m/>
    <m/>
    <m/>
    <m/>
    <m/>
    <m/>
    <m/>
    <m/>
    <m/>
    <m/>
    <m/>
    <m/>
    <m/>
    <m/>
    <m/>
    <m/>
    <m/>
    <n v="730.9"/>
  </r>
  <r>
    <n v="297"/>
    <n v="4291"/>
    <s v="396f11a2f6f640b18308807c53104500"/>
    <s v="Accept"/>
    <s v="yes"/>
    <m/>
    <m/>
    <s v="وطفة محمد ديب قدور"/>
    <x v="1"/>
    <x v="14"/>
    <n v="80"/>
    <s v="احمد ارمنازي"/>
    <s v="I.R"/>
    <m/>
    <m/>
    <m/>
    <m/>
    <m/>
    <m/>
    <m/>
    <m/>
    <m/>
    <m/>
    <m/>
    <m/>
    <m/>
    <m/>
    <m/>
    <m/>
    <m/>
    <m/>
    <n v="175"/>
    <m/>
    <m/>
    <m/>
    <m/>
    <m/>
    <m/>
    <m/>
    <m/>
    <m/>
    <m/>
    <m/>
    <m/>
    <m/>
    <m/>
    <m/>
    <m/>
    <m/>
    <m/>
    <m/>
    <m/>
    <m/>
    <m/>
    <m/>
    <m/>
    <m/>
    <m/>
    <m/>
    <m/>
    <m/>
    <m/>
    <m/>
    <m/>
    <n v="1"/>
    <m/>
    <m/>
    <m/>
    <m/>
    <m/>
    <m/>
    <m/>
    <m/>
    <m/>
    <m/>
    <m/>
    <m/>
    <m/>
    <m/>
    <m/>
    <m/>
    <m/>
    <m/>
    <m/>
    <m/>
    <m/>
    <m/>
    <m/>
    <m/>
    <m/>
    <m/>
    <m/>
    <m/>
    <m/>
    <n v="1"/>
    <n v="2"/>
    <m/>
    <m/>
    <m/>
    <m/>
    <m/>
    <m/>
    <m/>
    <n v="1"/>
    <m/>
    <m/>
    <m/>
    <m/>
    <m/>
    <m/>
    <m/>
    <m/>
    <m/>
    <n v="1"/>
    <m/>
    <m/>
    <m/>
    <m/>
    <m/>
    <m/>
    <m/>
    <m/>
    <m/>
    <m/>
    <m/>
    <m/>
    <m/>
    <m/>
    <m/>
    <m/>
    <m/>
    <m/>
    <m/>
    <m/>
    <m/>
    <m/>
    <m/>
    <m/>
    <m/>
    <m/>
    <m/>
    <n v="731.1"/>
  </r>
  <r>
    <n v="298"/>
    <n v="28068"/>
    <s v="0fb8ea2f45894ee6b89885f694ae9606"/>
    <s v="Accept"/>
    <s v="yes"/>
    <m/>
    <m/>
    <s v="سمر عبدالصمد حسين"/>
    <x v="1"/>
    <x v="14"/>
    <n v="80"/>
    <s v="احمد ارمنازي"/>
    <s v="I.R"/>
    <m/>
    <m/>
    <m/>
    <m/>
    <m/>
    <m/>
    <n v="1.4"/>
    <m/>
    <m/>
    <m/>
    <m/>
    <m/>
    <n v="80"/>
    <m/>
    <m/>
    <m/>
    <m/>
    <m/>
    <n v="90"/>
    <m/>
    <m/>
    <m/>
    <m/>
    <m/>
    <m/>
    <m/>
    <m/>
    <m/>
    <m/>
    <m/>
    <m/>
    <m/>
    <m/>
    <m/>
    <m/>
    <m/>
    <m/>
    <m/>
    <m/>
    <m/>
    <m/>
    <m/>
    <m/>
    <m/>
    <m/>
    <m/>
    <m/>
    <m/>
    <m/>
    <m/>
    <m/>
    <n v="1"/>
    <m/>
    <m/>
    <m/>
    <m/>
    <m/>
    <m/>
    <m/>
    <m/>
    <m/>
    <m/>
    <m/>
    <m/>
    <m/>
    <m/>
    <m/>
    <m/>
    <m/>
    <m/>
    <m/>
    <m/>
    <m/>
    <m/>
    <m/>
    <m/>
    <m/>
    <m/>
    <m/>
    <m/>
    <m/>
    <n v="1"/>
    <n v="1"/>
    <m/>
    <m/>
    <n v="1"/>
    <m/>
    <n v="1"/>
    <n v="1"/>
    <m/>
    <m/>
    <m/>
    <m/>
    <n v="10"/>
    <m/>
    <m/>
    <m/>
    <m/>
    <m/>
    <m/>
    <m/>
    <n v="1"/>
    <m/>
    <m/>
    <m/>
    <m/>
    <m/>
    <m/>
    <m/>
    <m/>
    <m/>
    <m/>
    <m/>
    <m/>
    <m/>
    <m/>
    <m/>
    <m/>
    <m/>
    <m/>
    <m/>
    <m/>
    <m/>
    <m/>
    <m/>
    <m/>
    <m/>
    <m/>
    <n v="700.9"/>
  </r>
  <r>
    <n v="299"/>
    <n v="304486"/>
    <s v="6269e1b1300d48b38b8d15b094308274"/>
    <s v="Accept"/>
    <s v="yes"/>
    <m/>
    <m/>
    <s v="نبيهه احمد عبد الرزاق"/>
    <x v="1"/>
    <x v="14"/>
    <n v="80"/>
    <s v="احمد ارمنازي"/>
    <s v="I.R"/>
    <m/>
    <m/>
    <m/>
    <m/>
    <m/>
    <m/>
    <m/>
    <m/>
    <m/>
    <m/>
    <m/>
    <m/>
    <m/>
    <m/>
    <m/>
    <m/>
    <m/>
    <m/>
    <n v="20"/>
    <m/>
    <m/>
    <m/>
    <m/>
    <m/>
    <m/>
    <m/>
    <m/>
    <m/>
    <m/>
    <m/>
    <m/>
    <m/>
    <m/>
    <m/>
    <m/>
    <m/>
    <m/>
    <m/>
    <m/>
    <m/>
    <m/>
    <m/>
    <m/>
    <m/>
    <m/>
    <m/>
    <m/>
    <m/>
    <m/>
    <m/>
    <m/>
    <m/>
    <m/>
    <m/>
    <m/>
    <m/>
    <m/>
    <m/>
    <m/>
    <m/>
    <m/>
    <m/>
    <m/>
    <m/>
    <m/>
    <m/>
    <m/>
    <m/>
    <m/>
    <m/>
    <m/>
    <m/>
    <m/>
    <m/>
    <m/>
    <m/>
    <m/>
    <m/>
    <m/>
    <m/>
    <m/>
    <m/>
    <n v="2"/>
    <m/>
    <m/>
    <m/>
    <m/>
    <n v="1"/>
    <n v="0.5"/>
    <m/>
    <m/>
    <m/>
    <m/>
    <n v="5"/>
    <m/>
    <m/>
    <m/>
    <m/>
    <m/>
    <m/>
    <m/>
    <n v="1"/>
    <m/>
    <m/>
    <m/>
    <m/>
    <m/>
    <m/>
    <m/>
    <m/>
    <m/>
    <m/>
    <m/>
    <m/>
    <m/>
    <m/>
    <n v="1"/>
    <m/>
    <m/>
    <n v="1"/>
    <m/>
    <m/>
    <m/>
    <n v="1"/>
    <m/>
    <m/>
    <m/>
    <n v="10"/>
    <n v="532.35"/>
  </r>
  <r>
    <n v="300"/>
    <n v="257132"/>
    <s v="b10b8a05f01c4001b0184d4bfee605c3"/>
    <s v="Accept"/>
    <s v="yes"/>
    <m/>
    <m/>
    <s v="محمد علي خالد المصطفى"/>
    <x v="0"/>
    <x v="14"/>
    <n v="80"/>
    <s v="عارف قرمو"/>
    <s v="I.R"/>
    <m/>
    <m/>
    <m/>
    <m/>
    <m/>
    <m/>
    <m/>
    <m/>
    <m/>
    <m/>
    <m/>
    <m/>
    <m/>
    <m/>
    <m/>
    <m/>
    <m/>
    <m/>
    <n v="150"/>
    <m/>
    <m/>
    <m/>
    <m/>
    <m/>
    <m/>
    <m/>
    <m/>
    <m/>
    <m/>
    <m/>
    <m/>
    <m/>
    <m/>
    <m/>
    <m/>
    <m/>
    <m/>
    <m/>
    <m/>
    <m/>
    <m/>
    <m/>
    <m/>
    <m/>
    <m/>
    <m/>
    <m/>
    <m/>
    <m/>
    <m/>
    <m/>
    <m/>
    <m/>
    <m/>
    <m/>
    <m/>
    <m/>
    <m/>
    <m/>
    <m/>
    <m/>
    <m/>
    <m/>
    <m/>
    <m/>
    <m/>
    <m/>
    <m/>
    <m/>
    <m/>
    <m/>
    <m/>
    <m/>
    <m/>
    <m/>
    <m/>
    <m/>
    <m/>
    <m/>
    <m/>
    <m/>
    <n v="3"/>
    <n v="2"/>
    <m/>
    <m/>
    <n v="2"/>
    <m/>
    <n v="1"/>
    <n v="1"/>
    <m/>
    <m/>
    <m/>
    <m/>
    <m/>
    <m/>
    <m/>
    <m/>
    <m/>
    <m/>
    <m/>
    <m/>
    <n v="1"/>
    <m/>
    <m/>
    <m/>
    <m/>
    <m/>
    <m/>
    <m/>
    <m/>
    <m/>
    <m/>
    <m/>
    <m/>
    <m/>
    <m/>
    <m/>
    <m/>
    <m/>
    <m/>
    <m/>
    <m/>
    <m/>
    <m/>
    <m/>
    <m/>
    <m/>
    <m/>
    <n v="748.6"/>
  </r>
  <r>
    <n v="301"/>
    <n v="7871"/>
    <s v="b32a94222c7c4961844d229b4e5481bd"/>
    <s v="Accept"/>
    <s v="yes"/>
    <m/>
    <m/>
    <s v="حسين فخر الدين خيرو"/>
    <x v="1"/>
    <x v="14"/>
    <n v="80"/>
    <s v="عارف قرمو"/>
    <s v="I.R"/>
    <m/>
    <m/>
    <m/>
    <m/>
    <m/>
    <m/>
    <m/>
    <m/>
    <m/>
    <n v="1"/>
    <m/>
    <m/>
    <m/>
    <m/>
    <m/>
    <m/>
    <m/>
    <m/>
    <n v="50"/>
    <m/>
    <m/>
    <m/>
    <m/>
    <m/>
    <m/>
    <m/>
    <m/>
    <m/>
    <m/>
    <m/>
    <m/>
    <m/>
    <m/>
    <m/>
    <m/>
    <m/>
    <m/>
    <m/>
    <m/>
    <m/>
    <m/>
    <m/>
    <m/>
    <m/>
    <m/>
    <m/>
    <m/>
    <m/>
    <m/>
    <m/>
    <m/>
    <n v="1"/>
    <m/>
    <m/>
    <m/>
    <m/>
    <m/>
    <m/>
    <m/>
    <m/>
    <m/>
    <m/>
    <m/>
    <m/>
    <m/>
    <m/>
    <m/>
    <m/>
    <m/>
    <m/>
    <m/>
    <m/>
    <m/>
    <m/>
    <m/>
    <m/>
    <m/>
    <m/>
    <m/>
    <m/>
    <m/>
    <n v="2"/>
    <n v="3"/>
    <m/>
    <m/>
    <n v="1"/>
    <m/>
    <n v="1"/>
    <n v="1"/>
    <m/>
    <m/>
    <m/>
    <m/>
    <m/>
    <m/>
    <m/>
    <m/>
    <m/>
    <m/>
    <m/>
    <m/>
    <n v="1"/>
    <m/>
    <m/>
    <m/>
    <m/>
    <m/>
    <m/>
    <m/>
    <m/>
    <m/>
    <m/>
    <m/>
    <m/>
    <m/>
    <m/>
    <m/>
    <m/>
    <m/>
    <n v="1"/>
    <m/>
    <m/>
    <m/>
    <n v="1"/>
    <m/>
    <m/>
    <m/>
    <n v="15"/>
    <n v="972.4"/>
  </r>
  <r>
    <n v="302"/>
    <n v="10031"/>
    <s v="0718a4e0d6ad4f14bd2e5b62621c0cb4"/>
    <s v="Accept"/>
    <s v="yes"/>
    <m/>
    <m/>
    <s v="رقوش امين عبد الغني"/>
    <x v="1"/>
    <x v="14"/>
    <n v="80"/>
    <s v="عارف قرمو"/>
    <s v="I.R"/>
    <m/>
    <m/>
    <m/>
    <m/>
    <m/>
    <m/>
    <n v="2"/>
    <m/>
    <m/>
    <m/>
    <m/>
    <m/>
    <m/>
    <m/>
    <m/>
    <m/>
    <m/>
    <m/>
    <n v="50"/>
    <m/>
    <m/>
    <m/>
    <m/>
    <m/>
    <m/>
    <m/>
    <m/>
    <m/>
    <m/>
    <m/>
    <m/>
    <m/>
    <m/>
    <m/>
    <m/>
    <m/>
    <m/>
    <m/>
    <m/>
    <m/>
    <m/>
    <m/>
    <m/>
    <m/>
    <m/>
    <m/>
    <m/>
    <m/>
    <m/>
    <m/>
    <m/>
    <m/>
    <m/>
    <m/>
    <m/>
    <m/>
    <m/>
    <m/>
    <m/>
    <m/>
    <m/>
    <m/>
    <m/>
    <m/>
    <m/>
    <m/>
    <m/>
    <m/>
    <m/>
    <m/>
    <m/>
    <m/>
    <m/>
    <m/>
    <m/>
    <m/>
    <m/>
    <m/>
    <m/>
    <m/>
    <m/>
    <n v="5"/>
    <n v="5"/>
    <m/>
    <m/>
    <n v="2"/>
    <m/>
    <m/>
    <m/>
    <m/>
    <m/>
    <m/>
    <m/>
    <m/>
    <m/>
    <m/>
    <m/>
    <m/>
    <m/>
    <m/>
    <m/>
    <n v="1"/>
    <m/>
    <m/>
    <m/>
    <m/>
    <m/>
    <m/>
    <m/>
    <m/>
    <m/>
    <m/>
    <m/>
    <m/>
    <m/>
    <m/>
    <m/>
    <m/>
    <m/>
    <n v="1"/>
    <m/>
    <m/>
    <m/>
    <n v="1"/>
    <m/>
    <m/>
    <m/>
    <n v="15"/>
    <n v="906"/>
  </r>
  <r>
    <n v="303"/>
    <n v="25618"/>
    <s v="cc2332be2b0943289f76d35d3b4ce113"/>
    <s v="Accept"/>
    <s v="yes"/>
    <m/>
    <m/>
    <s v="محمد نايف قرمو"/>
    <x v="0"/>
    <x v="14"/>
    <n v="80"/>
    <s v="شادي دراش"/>
    <s v="I.R"/>
    <m/>
    <m/>
    <m/>
    <m/>
    <m/>
    <m/>
    <m/>
    <m/>
    <m/>
    <n v="1"/>
    <m/>
    <m/>
    <n v="300"/>
    <m/>
    <m/>
    <m/>
    <m/>
    <m/>
    <n v="60"/>
    <m/>
    <m/>
    <m/>
    <m/>
    <m/>
    <m/>
    <m/>
    <m/>
    <m/>
    <m/>
    <m/>
    <m/>
    <m/>
    <m/>
    <m/>
    <m/>
    <m/>
    <m/>
    <m/>
    <m/>
    <m/>
    <m/>
    <m/>
    <m/>
    <m/>
    <m/>
    <m/>
    <m/>
    <m/>
    <m/>
    <m/>
    <m/>
    <n v="1"/>
    <m/>
    <m/>
    <m/>
    <m/>
    <m/>
    <m/>
    <m/>
    <m/>
    <m/>
    <m/>
    <m/>
    <m/>
    <m/>
    <m/>
    <m/>
    <m/>
    <m/>
    <m/>
    <m/>
    <m/>
    <m/>
    <m/>
    <m/>
    <m/>
    <m/>
    <m/>
    <m/>
    <m/>
    <m/>
    <n v="3"/>
    <n v="2"/>
    <m/>
    <m/>
    <n v="2"/>
    <m/>
    <n v="1"/>
    <n v="1"/>
    <m/>
    <m/>
    <m/>
    <m/>
    <m/>
    <m/>
    <m/>
    <m/>
    <m/>
    <m/>
    <m/>
    <m/>
    <n v="1"/>
    <m/>
    <m/>
    <m/>
    <m/>
    <m/>
    <m/>
    <m/>
    <m/>
    <m/>
    <m/>
    <m/>
    <m/>
    <m/>
    <m/>
    <m/>
    <m/>
    <m/>
    <m/>
    <m/>
    <m/>
    <m/>
    <m/>
    <m/>
    <m/>
    <m/>
    <m/>
    <n v="907.6"/>
  </r>
  <r>
    <n v="304"/>
    <n v="22086"/>
    <s v="d3214601dbdb42a29bd7d1608e0cfe33"/>
    <s v="Accept"/>
    <s v="yes"/>
    <m/>
    <m/>
    <s v="محمد جمعه عيسى حماده"/>
    <x v="1"/>
    <x v="14"/>
    <n v="80"/>
    <s v="حسام عبدالله _براء نبعه"/>
    <s v="I.R"/>
    <m/>
    <m/>
    <m/>
    <m/>
    <m/>
    <m/>
    <m/>
    <m/>
    <n v="1"/>
    <m/>
    <m/>
    <m/>
    <n v="100"/>
    <m/>
    <m/>
    <m/>
    <m/>
    <m/>
    <n v="50"/>
    <m/>
    <m/>
    <m/>
    <m/>
    <m/>
    <m/>
    <m/>
    <m/>
    <m/>
    <m/>
    <m/>
    <m/>
    <m/>
    <m/>
    <m/>
    <m/>
    <m/>
    <m/>
    <m/>
    <m/>
    <m/>
    <m/>
    <m/>
    <m/>
    <m/>
    <m/>
    <m/>
    <m/>
    <m/>
    <m/>
    <m/>
    <m/>
    <m/>
    <m/>
    <m/>
    <m/>
    <m/>
    <m/>
    <m/>
    <m/>
    <m/>
    <m/>
    <m/>
    <m/>
    <m/>
    <m/>
    <m/>
    <m/>
    <m/>
    <m/>
    <m/>
    <m/>
    <m/>
    <m/>
    <m/>
    <m/>
    <m/>
    <m/>
    <m/>
    <m/>
    <m/>
    <m/>
    <n v="2"/>
    <n v="2"/>
    <m/>
    <m/>
    <m/>
    <n v="2"/>
    <n v="1"/>
    <n v="1.2"/>
    <m/>
    <m/>
    <m/>
    <m/>
    <m/>
    <n v="12"/>
    <m/>
    <m/>
    <m/>
    <m/>
    <m/>
    <m/>
    <m/>
    <m/>
    <m/>
    <m/>
    <m/>
    <m/>
    <m/>
    <m/>
    <m/>
    <m/>
    <m/>
    <m/>
    <m/>
    <m/>
    <m/>
    <m/>
    <m/>
    <m/>
    <m/>
    <m/>
    <m/>
    <m/>
    <m/>
    <m/>
    <m/>
    <m/>
    <m/>
    <n v="555.6"/>
  </r>
  <r>
    <n v="305"/>
    <n v="100765"/>
    <s v="f6c7a784546440199886ef019fa76626"/>
    <s v="Accept"/>
    <s v="yes"/>
    <m/>
    <m/>
    <s v="حميدة علي قرمو"/>
    <x v="1"/>
    <x v="14"/>
    <n v="80"/>
    <s v="عارف قرمو"/>
    <s v="I.R"/>
    <m/>
    <m/>
    <m/>
    <m/>
    <m/>
    <m/>
    <n v="2"/>
    <m/>
    <m/>
    <m/>
    <m/>
    <m/>
    <n v="190"/>
    <m/>
    <m/>
    <m/>
    <m/>
    <m/>
    <n v="140"/>
    <m/>
    <m/>
    <m/>
    <m/>
    <m/>
    <m/>
    <m/>
    <m/>
    <m/>
    <m/>
    <m/>
    <m/>
    <m/>
    <m/>
    <m/>
    <m/>
    <m/>
    <m/>
    <m/>
    <m/>
    <m/>
    <m/>
    <m/>
    <m/>
    <m/>
    <m/>
    <m/>
    <m/>
    <m/>
    <m/>
    <m/>
    <m/>
    <n v="1"/>
    <m/>
    <m/>
    <m/>
    <m/>
    <m/>
    <m/>
    <m/>
    <m/>
    <m/>
    <m/>
    <m/>
    <m/>
    <m/>
    <m/>
    <m/>
    <m/>
    <m/>
    <m/>
    <m/>
    <m/>
    <m/>
    <m/>
    <m/>
    <m/>
    <m/>
    <m/>
    <m/>
    <m/>
    <m/>
    <n v="4"/>
    <n v="4"/>
    <m/>
    <m/>
    <n v="2"/>
    <m/>
    <n v="1"/>
    <n v="1"/>
    <m/>
    <m/>
    <m/>
    <m/>
    <m/>
    <m/>
    <m/>
    <m/>
    <m/>
    <m/>
    <m/>
    <m/>
    <n v="1"/>
    <m/>
    <m/>
    <m/>
    <m/>
    <m/>
    <m/>
    <m/>
    <m/>
    <m/>
    <m/>
    <m/>
    <m/>
    <m/>
    <m/>
    <m/>
    <m/>
    <m/>
    <n v="1"/>
    <m/>
    <m/>
    <m/>
    <n v="1"/>
    <m/>
    <m/>
    <m/>
    <n v="15"/>
    <n v="1350.5"/>
  </r>
  <r>
    <n v="306"/>
    <n v="15921"/>
    <s v="dc61c1907c464374ace6a902a9a9c015"/>
    <s v="Accept"/>
    <s v="yes"/>
    <m/>
    <m/>
    <s v="عبدالمغيث محمد عبدالغني"/>
    <x v="1"/>
    <x v="14"/>
    <n v="80"/>
    <s v="عارف قرمو"/>
    <s v="I.R"/>
    <m/>
    <m/>
    <m/>
    <m/>
    <m/>
    <m/>
    <m/>
    <m/>
    <m/>
    <m/>
    <m/>
    <m/>
    <n v="250"/>
    <m/>
    <m/>
    <m/>
    <m/>
    <m/>
    <n v="140"/>
    <m/>
    <m/>
    <m/>
    <m/>
    <m/>
    <m/>
    <m/>
    <m/>
    <m/>
    <m/>
    <m/>
    <m/>
    <m/>
    <m/>
    <m/>
    <m/>
    <m/>
    <m/>
    <m/>
    <m/>
    <m/>
    <m/>
    <m/>
    <m/>
    <m/>
    <m/>
    <m/>
    <m/>
    <m/>
    <m/>
    <m/>
    <m/>
    <m/>
    <m/>
    <m/>
    <m/>
    <m/>
    <m/>
    <m/>
    <m/>
    <m/>
    <m/>
    <m/>
    <m/>
    <m/>
    <m/>
    <m/>
    <m/>
    <m/>
    <m/>
    <m/>
    <m/>
    <m/>
    <m/>
    <m/>
    <m/>
    <m/>
    <m/>
    <m/>
    <m/>
    <m/>
    <m/>
    <n v="3"/>
    <n v="4"/>
    <m/>
    <m/>
    <n v="1"/>
    <m/>
    <n v="1"/>
    <n v="1"/>
    <m/>
    <m/>
    <m/>
    <m/>
    <n v="10"/>
    <m/>
    <m/>
    <m/>
    <m/>
    <m/>
    <m/>
    <m/>
    <n v="1"/>
    <m/>
    <m/>
    <m/>
    <m/>
    <m/>
    <m/>
    <m/>
    <m/>
    <m/>
    <m/>
    <m/>
    <m/>
    <m/>
    <m/>
    <m/>
    <m/>
    <m/>
    <n v="1"/>
    <m/>
    <m/>
    <m/>
    <n v="1"/>
    <m/>
    <m/>
    <m/>
    <n v="15"/>
    <n v="1156.2"/>
  </r>
  <r>
    <n v="307"/>
    <n v="29980"/>
    <s v="707111bbace945de8f7d17905fe571f3"/>
    <s v="Accept"/>
    <s v="yes"/>
    <m/>
    <m/>
    <s v="رامية نديم حاج احمد"/>
    <x v="1"/>
    <x v="14"/>
    <n v="80"/>
    <s v="احمد ارمنازي"/>
    <s v="I.R"/>
    <m/>
    <m/>
    <m/>
    <m/>
    <m/>
    <m/>
    <n v="1"/>
    <m/>
    <m/>
    <m/>
    <m/>
    <m/>
    <m/>
    <m/>
    <m/>
    <m/>
    <m/>
    <m/>
    <n v="45"/>
    <m/>
    <m/>
    <m/>
    <m/>
    <m/>
    <m/>
    <m/>
    <m/>
    <m/>
    <m/>
    <m/>
    <m/>
    <m/>
    <m/>
    <m/>
    <m/>
    <m/>
    <m/>
    <m/>
    <m/>
    <m/>
    <m/>
    <m/>
    <m/>
    <m/>
    <m/>
    <m/>
    <m/>
    <m/>
    <m/>
    <m/>
    <m/>
    <m/>
    <m/>
    <m/>
    <m/>
    <m/>
    <m/>
    <m/>
    <m/>
    <m/>
    <m/>
    <m/>
    <m/>
    <m/>
    <m/>
    <m/>
    <m/>
    <m/>
    <m/>
    <m/>
    <m/>
    <m/>
    <m/>
    <m/>
    <m/>
    <m/>
    <m/>
    <m/>
    <m/>
    <m/>
    <m/>
    <n v="1"/>
    <n v="1"/>
    <n v="1"/>
    <m/>
    <n v="2"/>
    <m/>
    <n v="1"/>
    <n v="1"/>
    <m/>
    <m/>
    <n v="1"/>
    <m/>
    <n v="10"/>
    <m/>
    <m/>
    <m/>
    <m/>
    <m/>
    <m/>
    <n v="1"/>
    <n v="1"/>
    <m/>
    <m/>
    <m/>
    <m/>
    <m/>
    <m/>
    <m/>
    <m/>
    <m/>
    <m/>
    <m/>
    <m/>
    <m/>
    <m/>
    <m/>
    <m/>
    <m/>
    <m/>
    <m/>
    <m/>
    <m/>
    <m/>
    <m/>
    <m/>
    <m/>
    <m/>
    <n v="489.3"/>
  </r>
  <r>
    <n v="308"/>
    <n v="26189"/>
    <s v="219a349b517d479e99c98c9d96d398fc"/>
    <s v="Accept"/>
    <s v="yes"/>
    <m/>
    <m/>
    <s v="حياه عارف بذار"/>
    <x v="1"/>
    <x v="14"/>
    <n v="80"/>
    <s v="عارف قرمو"/>
    <s v="I.R"/>
    <m/>
    <m/>
    <m/>
    <m/>
    <m/>
    <m/>
    <n v="3.5"/>
    <m/>
    <m/>
    <m/>
    <m/>
    <m/>
    <m/>
    <m/>
    <m/>
    <m/>
    <m/>
    <m/>
    <n v="160"/>
    <m/>
    <m/>
    <m/>
    <m/>
    <m/>
    <m/>
    <m/>
    <m/>
    <m/>
    <m/>
    <m/>
    <m/>
    <m/>
    <m/>
    <m/>
    <m/>
    <m/>
    <m/>
    <m/>
    <m/>
    <m/>
    <m/>
    <m/>
    <m/>
    <m/>
    <m/>
    <m/>
    <m/>
    <m/>
    <m/>
    <m/>
    <m/>
    <m/>
    <m/>
    <m/>
    <m/>
    <m/>
    <m/>
    <m/>
    <m/>
    <m/>
    <m/>
    <m/>
    <m/>
    <n v="50"/>
    <m/>
    <m/>
    <m/>
    <m/>
    <m/>
    <m/>
    <m/>
    <m/>
    <m/>
    <m/>
    <m/>
    <m/>
    <m/>
    <m/>
    <m/>
    <m/>
    <m/>
    <n v="2"/>
    <n v="3"/>
    <m/>
    <m/>
    <n v="2"/>
    <m/>
    <n v="1"/>
    <m/>
    <m/>
    <m/>
    <m/>
    <m/>
    <m/>
    <m/>
    <m/>
    <m/>
    <m/>
    <m/>
    <m/>
    <m/>
    <n v="1"/>
    <m/>
    <m/>
    <m/>
    <m/>
    <m/>
    <m/>
    <m/>
    <m/>
    <m/>
    <m/>
    <m/>
    <m/>
    <m/>
    <m/>
    <m/>
    <m/>
    <m/>
    <n v="1"/>
    <m/>
    <n v="1"/>
    <m/>
    <n v="1"/>
    <m/>
    <m/>
    <m/>
    <n v="15"/>
    <n v="1159.4000000000001"/>
  </r>
  <r>
    <n v="309"/>
    <n v="303966"/>
    <s v="de39b1de08cc4cc19bb2008317dbbff5"/>
    <s v="Accept"/>
    <s v="yes"/>
    <m/>
    <m/>
    <s v="محمد علي الجازي"/>
    <x v="0"/>
    <x v="14"/>
    <n v="80"/>
    <s v="عارف قرمو"/>
    <s v="I.R"/>
    <m/>
    <m/>
    <m/>
    <m/>
    <m/>
    <m/>
    <m/>
    <m/>
    <m/>
    <m/>
    <m/>
    <m/>
    <m/>
    <m/>
    <m/>
    <m/>
    <m/>
    <m/>
    <n v="240"/>
    <m/>
    <m/>
    <m/>
    <m/>
    <m/>
    <m/>
    <m/>
    <m/>
    <m/>
    <m/>
    <m/>
    <m/>
    <m/>
    <m/>
    <m/>
    <m/>
    <m/>
    <m/>
    <m/>
    <m/>
    <m/>
    <m/>
    <m/>
    <m/>
    <m/>
    <m/>
    <m/>
    <m/>
    <m/>
    <m/>
    <m/>
    <m/>
    <m/>
    <m/>
    <m/>
    <m/>
    <m/>
    <m/>
    <m/>
    <m/>
    <m/>
    <m/>
    <m/>
    <m/>
    <m/>
    <m/>
    <m/>
    <m/>
    <m/>
    <m/>
    <m/>
    <m/>
    <m/>
    <m/>
    <m/>
    <m/>
    <m/>
    <m/>
    <m/>
    <m/>
    <m/>
    <m/>
    <n v="4"/>
    <n v="5"/>
    <n v="1"/>
    <m/>
    <n v="2"/>
    <m/>
    <n v="1"/>
    <n v="1"/>
    <m/>
    <m/>
    <m/>
    <m/>
    <m/>
    <m/>
    <m/>
    <m/>
    <m/>
    <m/>
    <m/>
    <m/>
    <m/>
    <m/>
    <m/>
    <m/>
    <m/>
    <m/>
    <m/>
    <m/>
    <m/>
    <m/>
    <m/>
    <m/>
    <m/>
    <m/>
    <m/>
    <m/>
    <m/>
    <m/>
    <m/>
    <m/>
    <m/>
    <m/>
    <m/>
    <m/>
    <m/>
    <m/>
    <m/>
    <n v="1031"/>
  </r>
  <r>
    <n v="310"/>
    <n v="22264"/>
    <s v="a539f4ab591f415d89bcfc886822ee2d"/>
    <s v="Accept"/>
    <s v="yes"/>
    <m/>
    <m/>
    <s v="محمد حسن ذكور"/>
    <x v="1"/>
    <x v="14"/>
    <n v="80"/>
    <s v="عارف قرمو"/>
    <s v="I.R"/>
    <m/>
    <m/>
    <m/>
    <m/>
    <m/>
    <m/>
    <m/>
    <m/>
    <m/>
    <m/>
    <m/>
    <m/>
    <m/>
    <m/>
    <m/>
    <m/>
    <m/>
    <m/>
    <m/>
    <m/>
    <m/>
    <m/>
    <m/>
    <m/>
    <m/>
    <m/>
    <m/>
    <m/>
    <m/>
    <m/>
    <m/>
    <m/>
    <m/>
    <m/>
    <m/>
    <m/>
    <m/>
    <m/>
    <m/>
    <m/>
    <m/>
    <m/>
    <m/>
    <m/>
    <m/>
    <m/>
    <m/>
    <m/>
    <m/>
    <m/>
    <m/>
    <n v="1"/>
    <m/>
    <m/>
    <m/>
    <m/>
    <m/>
    <m/>
    <m/>
    <m/>
    <m/>
    <m/>
    <m/>
    <m/>
    <m/>
    <m/>
    <m/>
    <m/>
    <m/>
    <m/>
    <m/>
    <m/>
    <m/>
    <m/>
    <m/>
    <m/>
    <m/>
    <m/>
    <m/>
    <m/>
    <m/>
    <n v="4"/>
    <n v="4"/>
    <m/>
    <m/>
    <n v="1"/>
    <m/>
    <n v="1"/>
    <n v="1"/>
    <m/>
    <n v="1"/>
    <m/>
    <m/>
    <m/>
    <m/>
    <m/>
    <m/>
    <m/>
    <m/>
    <m/>
    <m/>
    <n v="1"/>
    <m/>
    <m/>
    <m/>
    <m/>
    <m/>
    <m/>
    <m/>
    <m/>
    <m/>
    <m/>
    <m/>
    <m/>
    <m/>
    <m/>
    <m/>
    <m/>
    <m/>
    <n v="1"/>
    <m/>
    <n v="1"/>
    <m/>
    <n v="1"/>
    <m/>
    <m/>
    <m/>
    <n v="15"/>
    <n v="943.2"/>
  </r>
  <r>
    <n v="311"/>
    <n v="12957"/>
    <s v="5abfb9ba61554a66b281608c4201c496"/>
    <s v="Accept"/>
    <s v="yes"/>
    <m/>
    <m/>
    <s v="عادل نجيب الشيخ علي"/>
    <x v="1"/>
    <x v="14"/>
    <n v="80"/>
    <s v="عارف قرمو"/>
    <s v="I.R"/>
    <m/>
    <m/>
    <m/>
    <m/>
    <m/>
    <m/>
    <m/>
    <m/>
    <m/>
    <m/>
    <m/>
    <m/>
    <m/>
    <m/>
    <m/>
    <m/>
    <m/>
    <m/>
    <n v="180"/>
    <m/>
    <m/>
    <m/>
    <m/>
    <m/>
    <m/>
    <m/>
    <m/>
    <m/>
    <m/>
    <m/>
    <m/>
    <m/>
    <m/>
    <m/>
    <m/>
    <m/>
    <m/>
    <m/>
    <m/>
    <m/>
    <m/>
    <m/>
    <m/>
    <m/>
    <m/>
    <m/>
    <m/>
    <m/>
    <m/>
    <m/>
    <m/>
    <n v="1"/>
    <m/>
    <m/>
    <m/>
    <m/>
    <m/>
    <m/>
    <m/>
    <m/>
    <m/>
    <m/>
    <m/>
    <m/>
    <m/>
    <m/>
    <m/>
    <m/>
    <m/>
    <m/>
    <m/>
    <m/>
    <m/>
    <m/>
    <m/>
    <m/>
    <m/>
    <m/>
    <m/>
    <m/>
    <m/>
    <n v="4"/>
    <n v="2"/>
    <m/>
    <m/>
    <n v="1"/>
    <m/>
    <m/>
    <m/>
    <m/>
    <m/>
    <m/>
    <m/>
    <n v="10"/>
    <m/>
    <m/>
    <m/>
    <m/>
    <m/>
    <m/>
    <m/>
    <n v="1"/>
    <m/>
    <m/>
    <m/>
    <m/>
    <m/>
    <m/>
    <m/>
    <m/>
    <m/>
    <m/>
    <m/>
    <m/>
    <m/>
    <m/>
    <m/>
    <m/>
    <m/>
    <n v="1"/>
    <m/>
    <m/>
    <m/>
    <n v="1"/>
    <m/>
    <m/>
    <m/>
    <n v="15"/>
    <n v="1122.0999999999999"/>
  </r>
  <r>
    <n v="312"/>
    <n v="29662"/>
    <s v="ac331ebc8b8447849c189375f871b1ce"/>
    <s v="Accept"/>
    <s v="yes"/>
    <m/>
    <m/>
    <s v="نوح محمد نايف"/>
    <x v="1"/>
    <x v="14"/>
    <n v="80"/>
    <s v="حسام عبدالله_براء نبعه"/>
    <s v="I.R"/>
    <m/>
    <m/>
    <m/>
    <m/>
    <m/>
    <m/>
    <n v="1"/>
    <m/>
    <m/>
    <m/>
    <m/>
    <m/>
    <m/>
    <m/>
    <m/>
    <m/>
    <m/>
    <m/>
    <n v="64"/>
    <m/>
    <m/>
    <m/>
    <m/>
    <m/>
    <m/>
    <m/>
    <m/>
    <m/>
    <m/>
    <m/>
    <m/>
    <m/>
    <m/>
    <m/>
    <m/>
    <m/>
    <m/>
    <m/>
    <m/>
    <m/>
    <m/>
    <m/>
    <m/>
    <m/>
    <m/>
    <m/>
    <m/>
    <m/>
    <m/>
    <m/>
    <m/>
    <m/>
    <m/>
    <m/>
    <m/>
    <m/>
    <m/>
    <m/>
    <m/>
    <m/>
    <m/>
    <m/>
    <m/>
    <m/>
    <m/>
    <m/>
    <m/>
    <m/>
    <m/>
    <m/>
    <m/>
    <m/>
    <m/>
    <m/>
    <m/>
    <m/>
    <n v="0.28000000000000003"/>
    <m/>
    <m/>
    <m/>
    <m/>
    <n v="3"/>
    <n v="1"/>
    <n v="1"/>
    <m/>
    <m/>
    <n v="1"/>
    <n v="1"/>
    <n v="1.2"/>
    <m/>
    <n v="1"/>
    <m/>
    <m/>
    <m/>
    <m/>
    <m/>
    <m/>
    <m/>
    <m/>
    <m/>
    <m/>
    <m/>
    <m/>
    <m/>
    <m/>
    <m/>
    <m/>
    <m/>
    <m/>
    <m/>
    <m/>
    <m/>
    <m/>
    <m/>
    <m/>
    <m/>
    <m/>
    <m/>
    <m/>
    <m/>
    <m/>
    <m/>
    <m/>
    <m/>
    <m/>
    <m/>
    <m/>
    <m/>
    <n v="548.20000000000005"/>
  </r>
  <r>
    <n v="313"/>
    <n v="31062"/>
    <s v="867eff96c427486aae22d8b217ac9f4c"/>
    <s v="Accept"/>
    <s v="yes"/>
    <m/>
    <m/>
    <s v="يوسف حسن زكور"/>
    <x v="1"/>
    <x v="14"/>
    <n v="80"/>
    <s v="ريم - احمد ارمنازي"/>
    <s v="I.R"/>
    <m/>
    <m/>
    <m/>
    <m/>
    <m/>
    <m/>
    <m/>
    <m/>
    <m/>
    <m/>
    <m/>
    <m/>
    <m/>
    <m/>
    <m/>
    <m/>
    <m/>
    <m/>
    <m/>
    <m/>
    <m/>
    <m/>
    <m/>
    <m/>
    <m/>
    <m/>
    <m/>
    <m/>
    <m/>
    <m/>
    <m/>
    <m/>
    <m/>
    <m/>
    <m/>
    <m/>
    <m/>
    <m/>
    <m/>
    <m/>
    <m/>
    <m/>
    <m/>
    <m/>
    <m/>
    <m/>
    <m/>
    <m/>
    <m/>
    <m/>
    <m/>
    <n v="1"/>
    <m/>
    <m/>
    <m/>
    <m/>
    <m/>
    <m/>
    <m/>
    <m/>
    <m/>
    <m/>
    <m/>
    <m/>
    <m/>
    <m/>
    <m/>
    <m/>
    <m/>
    <m/>
    <m/>
    <m/>
    <m/>
    <m/>
    <m/>
    <m/>
    <m/>
    <m/>
    <m/>
    <m/>
    <m/>
    <n v="3"/>
    <n v="3"/>
    <m/>
    <m/>
    <m/>
    <m/>
    <m/>
    <m/>
    <m/>
    <m/>
    <m/>
    <m/>
    <m/>
    <m/>
    <m/>
    <m/>
    <m/>
    <m/>
    <m/>
    <m/>
    <m/>
    <m/>
    <m/>
    <m/>
    <m/>
    <m/>
    <m/>
    <m/>
    <m/>
    <m/>
    <m/>
    <m/>
    <m/>
    <m/>
    <m/>
    <m/>
    <m/>
    <m/>
    <n v="1"/>
    <m/>
    <m/>
    <m/>
    <n v="1"/>
    <m/>
    <m/>
    <m/>
    <n v="10"/>
    <n v="583.4"/>
  </r>
  <r>
    <n v="314"/>
    <n v="25258"/>
    <s v="fb5f328b1f8846bdbba02d39155d42a0"/>
    <s v="Accept"/>
    <s v="yes"/>
    <m/>
    <m/>
    <s v="حسناء محمد رجب حسين"/>
    <x v="1"/>
    <x v="14"/>
    <n v="80"/>
    <s v="عارف قرمو"/>
    <s v="I.R"/>
    <m/>
    <m/>
    <m/>
    <m/>
    <m/>
    <m/>
    <m/>
    <m/>
    <m/>
    <m/>
    <m/>
    <m/>
    <n v="600"/>
    <m/>
    <m/>
    <m/>
    <m/>
    <m/>
    <n v="150"/>
    <m/>
    <m/>
    <m/>
    <m/>
    <m/>
    <m/>
    <m/>
    <m/>
    <m/>
    <m/>
    <m/>
    <m/>
    <m/>
    <m/>
    <m/>
    <m/>
    <m/>
    <m/>
    <m/>
    <m/>
    <m/>
    <m/>
    <m/>
    <m/>
    <m/>
    <m/>
    <m/>
    <m/>
    <m/>
    <m/>
    <m/>
    <m/>
    <n v="1"/>
    <m/>
    <m/>
    <m/>
    <m/>
    <m/>
    <m/>
    <m/>
    <m/>
    <m/>
    <m/>
    <m/>
    <m/>
    <m/>
    <m/>
    <m/>
    <m/>
    <m/>
    <m/>
    <m/>
    <m/>
    <m/>
    <m/>
    <m/>
    <m/>
    <m/>
    <m/>
    <m/>
    <m/>
    <m/>
    <n v="2"/>
    <n v="1"/>
    <m/>
    <m/>
    <m/>
    <m/>
    <m/>
    <m/>
    <m/>
    <m/>
    <m/>
    <m/>
    <m/>
    <m/>
    <m/>
    <m/>
    <m/>
    <m/>
    <m/>
    <m/>
    <n v="1"/>
    <m/>
    <m/>
    <m/>
    <m/>
    <m/>
    <m/>
    <m/>
    <m/>
    <m/>
    <m/>
    <m/>
    <m/>
    <m/>
    <m/>
    <m/>
    <m/>
    <m/>
    <m/>
    <m/>
    <m/>
    <m/>
    <m/>
    <m/>
    <m/>
    <m/>
    <m/>
    <n v="968.8"/>
  </r>
  <r>
    <n v="315"/>
    <n v="303553"/>
    <s v="163b19be735d4bdb858570bf12f89803"/>
    <s v="Accept"/>
    <s v="yes"/>
    <m/>
    <m/>
    <s v="محمد مصطفى حسين"/>
    <x v="1"/>
    <x v="14"/>
    <n v="80"/>
    <s v="حسام عبدالله_براء نبعه"/>
    <s v="I.R"/>
    <m/>
    <m/>
    <m/>
    <m/>
    <m/>
    <m/>
    <m/>
    <m/>
    <m/>
    <m/>
    <m/>
    <m/>
    <m/>
    <m/>
    <m/>
    <m/>
    <m/>
    <m/>
    <m/>
    <m/>
    <m/>
    <m/>
    <m/>
    <m/>
    <m/>
    <m/>
    <m/>
    <m/>
    <m/>
    <m/>
    <m/>
    <m/>
    <m/>
    <m/>
    <m/>
    <m/>
    <m/>
    <m/>
    <m/>
    <m/>
    <m/>
    <m/>
    <m/>
    <m/>
    <m/>
    <m/>
    <m/>
    <m/>
    <m/>
    <m/>
    <m/>
    <m/>
    <m/>
    <m/>
    <m/>
    <m/>
    <m/>
    <m/>
    <m/>
    <m/>
    <m/>
    <m/>
    <m/>
    <m/>
    <m/>
    <m/>
    <m/>
    <m/>
    <m/>
    <m/>
    <m/>
    <m/>
    <m/>
    <m/>
    <m/>
    <m/>
    <n v="0.2"/>
    <m/>
    <m/>
    <m/>
    <m/>
    <n v="3"/>
    <n v="1"/>
    <m/>
    <m/>
    <n v="4"/>
    <m/>
    <n v="1"/>
    <n v="1"/>
    <m/>
    <n v="1"/>
    <m/>
    <m/>
    <m/>
    <m/>
    <m/>
    <m/>
    <m/>
    <m/>
    <m/>
    <m/>
    <n v="1"/>
    <m/>
    <m/>
    <m/>
    <m/>
    <m/>
    <m/>
    <m/>
    <m/>
    <m/>
    <m/>
    <m/>
    <m/>
    <m/>
    <m/>
    <m/>
    <m/>
    <m/>
    <m/>
    <m/>
    <m/>
    <m/>
    <m/>
    <m/>
    <m/>
    <m/>
    <m/>
    <n v="439.8"/>
  </r>
  <r>
    <n v="316"/>
    <n v="27022"/>
    <s v="ee635cbb3e1a4945870ddb7cc8180276"/>
    <s v="Accept"/>
    <s v="yes"/>
    <m/>
    <m/>
    <s v="مسطو عبد الرحمن حسين"/>
    <x v="1"/>
    <x v="14"/>
    <n v="80"/>
    <s v="عارف قرمو"/>
    <s v="I.R"/>
    <m/>
    <m/>
    <m/>
    <m/>
    <m/>
    <m/>
    <m/>
    <m/>
    <m/>
    <m/>
    <m/>
    <m/>
    <m/>
    <m/>
    <m/>
    <m/>
    <m/>
    <m/>
    <n v="80"/>
    <m/>
    <m/>
    <m/>
    <m/>
    <m/>
    <m/>
    <m/>
    <m/>
    <m/>
    <m/>
    <m/>
    <m/>
    <m/>
    <m/>
    <m/>
    <m/>
    <m/>
    <m/>
    <m/>
    <m/>
    <m/>
    <m/>
    <m/>
    <m/>
    <m/>
    <m/>
    <m/>
    <m/>
    <m/>
    <m/>
    <m/>
    <m/>
    <n v="1"/>
    <m/>
    <m/>
    <m/>
    <m/>
    <m/>
    <m/>
    <m/>
    <m/>
    <m/>
    <m/>
    <m/>
    <m/>
    <m/>
    <m/>
    <m/>
    <m/>
    <m/>
    <m/>
    <m/>
    <m/>
    <m/>
    <m/>
    <n v="0.4"/>
    <m/>
    <m/>
    <m/>
    <m/>
    <m/>
    <m/>
    <n v="5"/>
    <n v="4"/>
    <n v="1"/>
    <m/>
    <n v="3"/>
    <m/>
    <n v="1"/>
    <n v="1"/>
    <m/>
    <m/>
    <m/>
    <m/>
    <n v="15"/>
    <m/>
    <m/>
    <m/>
    <m/>
    <m/>
    <m/>
    <m/>
    <n v="1"/>
    <m/>
    <m/>
    <m/>
    <m/>
    <m/>
    <m/>
    <m/>
    <m/>
    <m/>
    <m/>
    <m/>
    <m/>
    <m/>
    <m/>
    <m/>
    <m/>
    <m/>
    <m/>
    <m/>
    <m/>
    <m/>
    <m/>
    <m/>
    <m/>
    <m/>
    <m/>
    <n v="927.45"/>
  </r>
  <r>
    <n v="317"/>
    <n v="300541"/>
    <s v="87efe5803ab44feb8d087bcada56c2b7"/>
    <s v="Accept"/>
    <s v="yes"/>
    <m/>
    <m/>
    <s v="محمد احمد الجازي"/>
    <x v="0"/>
    <x v="14"/>
    <n v="80"/>
    <s v="حسام عبدالله_براء نبعه"/>
    <s v="I.R"/>
    <m/>
    <m/>
    <m/>
    <m/>
    <m/>
    <m/>
    <m/>
    <m/>
    <m/>
    <m/>
    <m/>
    <m/>
    <m/>
    <m/>
    <m/>
    <m/>
    <m/>
    <m/>
    <n v="217"/>
    <m/>
    <m/>
    <m/>
    <m/>
    <m/>
    <m/>
    <m/>
    <m/>
    <m/>
    <m/>
    <m/>
    <m/>
    <m/>
    <m/>
    <m/>
    <m/>
    <m/>
    <m/>
    <m/>
    <m/>
    <m/>
    <m/>
    <m/>
    <m/>
    <m/>
    <m/>
    <m/>
    <m/>
    <m/>
    <m/>
    <m/>
    <m/>
    <m/>
    <m/>
    <m/>
    <m/>
    <m/>
    <m/>
    <m/>
    <m/>
    <m/>
    <m/>
    <m/>
    <m/>
    <m/>
    <m/>
    <m/>
    <m/>
    <m/>
    <m/>
    <m/>
    <m/>
    <m/>
    <m/>
    <m/>
    <m/>
    <m/>
    <m/>
    <m/>
    <m/>
    <m/>
    <m/>
    <n v="3"/>
    <n v="5"/>
    <m/>
    <m/>
    <m/>
    <n v="2"/>
    <n v="1"/>
    <n v="1"/>
    <m/>
    <n v="1"/>
    <m/>
    <m/>
    <m/>
    <n v="18"/>
    <m/>
    <m/>
    <m/>
    <m/>
    <m/>
    <m/>
    <m/>
    <m/>
    <m/>
    <m/>
    <m/>
    <m/>
    <m/>
    <m/>
    <m/>
    <m/>
    <m/>
    <m/>
    <m/>
    <m/>
    <m/>
    <m/>
    <m/>
    <m/>
    <m/>
    <m/>
    <m/>
    <m/>
    <m/>
    <m/>
    <m/>
    <m/>
    <m/>
    <n v="1006.0999999999999"/>
  </r>
  <r>
    <n v="318"/>
    <n v="15248"/>
    <s v="82d0bdd47b6b46e582fa3f67882db3bb"/>
    <s v="Accept"/>
    <s v="yes"/>
    <m/>
    <m/>
    <s v="رضيه خيرو خيرو"/>
    <x v="1"/>
    <x v="14"/>
    <n v="80"/>
    <s v="عارف قرمو"/>
    <s v="I.R"/>
    <m/>
    <m/>
    <m/>
    <m/>
    <m/>
    <m/>
    <n v="2"/>
    <m/>
    <m/>
    <m/>
    <m/>
    <m/>
    <m/>
    <m/>
    <m/>
    <m/>
    <m/>
    <m/>
    <n v="80"/>
    <m/>
    <m/>
    <m/>
    <m/>
    <m/>
    <m/>
    <m/>
    <m/>
    <m/>
    <m/>
    <m/>
    <m/>
    <m/>
    <m/>
    <m/>
    <m/>
    <m/>
    <m/>
    <m/>
    <m/>
    <m/>
    <m/>
    <m/>
    <m/>
    <m/>
    <m/>
    <m/>
    <m/>
    <m/>
    <m/>
    <m/>
    <m/>
    <n v="1"/>
    <m/>
    <m/>
    <m/>
    <m/>
    <m/>
    <m/>
    <m/>
    <m/>
    <m/>
    <m/>
    <m/>
    <m/>
    <m/>
    <m/>
    <m/>
    <m/>
    <m/>
    <m/>
    <m/>
    <m/>
    <m/>
    <m/>
    <m/>
    <m/>
    <m/>
    <m/>
    <m/>
    <m/>
    <m/>
    <n v="1"/>
    <n v="2"/>
    <m/>
    <m/>
    <m/>
    <m/>
    <m/>
    <m/>
    <m/>
    <m/>
    <m/>
    <m/>
    <m/>
    <m/>
    <m/>
    <m/>
    <m/>
    <m/>
    <m/>
    <m/>
    <n v="1"/>
    <m/>
    <m/>
    <m/>
    <m/>
    <m/>
    <m/>
    <m/>
    <m/>
    <m/>
    <m/>
    <m/>
    <m/>
    <m/>
    <m/>
    <m/>
    <m/>
    <m/>
    <n v="1"/>
    <m/>
    <m/>
    <m/>
    <n v="1"/>
    <m/>
    <m/>
    <m/>
    <n v="10"/>
    <n v="810.6"/>
  </r>
  <r>
    <n v="319"/>
    <n v="245393"/>
    <s v="c126c9a3d1a142ac8d16847cf04e6ae5"/>
    <s v="Accept"/>
    <s v="yes"/>
    <m/>
    <m/>
    <s v="عبد الجبار سمير شيخ عبدو"/>
    <x v="0"/>
    <x v="14"/>
    <n v="80"/>
    <s v="عارف قرمو"/>
    <s v="I.R"/>
    <m/>
    <m/>
    <m/>
    <m/>
    <m/>
    <m/>
    <n v="2.5"/>
    <m/>
    <m/>
    <m/>
    <m/>
    <m/>
    <m/>
    <m/>
    <m/>
    <m/>
    <m/>
    <m/>
    <n v="190"/>
    <m/>
    <m/>
    <m/>
    <m/>
    <m/>
    <m/>
    <m/>
    <m/>
    <m/>
    <m/>
    <m/>
    <m/>
    <m/>
    <m/>
    <m/>
    <m/>
    <m/>
    <m/>
    <m/>
    <m/>
    <m/>
    <m/>
    <m/>
    <m/>
    <m/>
    <m/>
    <m/>
    <m/>
    <m/>
    <m/>
    <m/>
    <m/>
    <m/>
    <m/>
    <m/>
    <m/>
    <m/>
    <m/>
    <m/>
    <m/>
    <m/>
    <m/>
    <m/>
    <m/>
    <m/>
    <m/>
    <m/>
    <m/>
    <m/>
    <m/>
    <m/>
    <m/>
    <m/>
    <m/>
    <m/>
    <m/>
    <m/>
    <m/>
    <m/>
    <m/>
    <m/>
    <m/>
    <n v="5"/>
    <n v="4"/>
    <n v="1"/>
    <m/>
    <n v="1"/>
    <m/>
    <n v="1"/>
    <n v="1"/>
    <m/>
    <m/>
    <m/>
    <m/>
    <m/>
    <m/>
    <m/>
    <m/>
    <m/>
    <m/>
    <m/>
    <m/>
    <n v="1"/>
    <m/>
    <m/>
    <m/>
    <m/>
    <m/>
    <m/>
    <m/>
    <m/>
    <m/>
    <m/>
    <m/>
    <m/>
    <m/>
    <m/>
    <m/>
    <m/>
    <m/>
    <m/>
    <m/>
    <m/>
    <m/>
    <m/>
    <m/>
    <m/>
    <m/>
    <m/>
    <n v="1089.2"/>
  </r>
  <r>
    <n v="320"/>
    <n v="27283"/>
    <s v="b9c21b186bf04f33b6e57c11c57d844e"/>
    <s v="Accept"/>
    <s v="yes"/>
    <m/>
    <m/>
    <s v="سلطان مصطفى ناصر"/>
    <x v="1"/>
    <x v="14"/>
    <n v="80"/>
    <s v="ريم .أحمد"/>
    <s v="I.R"/>
    <m/>
    <m/>
    <m/>
    <m/>
    <m/>
    <m/>
    <n v="7.6"/>
    <m/>
    <m/>
    <m/>
    <m/>
    <m/>
    <m/>
    <m/>
    <m/>
    <m/>
    <m/>
    <m/>
    <n v="80"/>
    <m/>
    <m/>
    <m/>
    <m/>
    <m/>
    <m/>
    <m/>
    <m/>
    <m/>
    <m/>
    <m/>
    <m/>
    <m/>
    <m/>
    <m/>
    <m/>
    <m/>
    <m/>
    <m/>
    <m/>
    <m/>
    <m/>
    <m/>
    <m/>
    <m/>
    <m/>
    <m/>
    <m/>
    <m/>
    <m/>
    <m/>
    <m/>
    <m/>
    <m/>
    <m/>
    <m/>
    <m/>
    <m/>
    <m/>
    <m/>
    <m/>
    <m/>
    <m/>
    <m/>
    <m/>
    <m/>
    <m/>
    <m/>
    <m/>
    <m/>
    <m/>
    <m/>
    <m/>
    <m/>
    <m/>
    <m/>
    <m/>
    <m/>
    <m/>
    <m/>
    <m/>
    <m/>
    <n v="1"/>
    <m/>
    <m/>
    <m/>
    <n v="2"/>
    <m/>
    <n v="1"/>
    <n v="1"/>
    <m/>
    <m/>
    <n v="1"/>
    <m/>
    <n v="10"/>
    <m/>
    <m/>
    <m/>
    <m/>
    <m/>
    <m/>
    <m/>
    <n v="1"/>
    <n v="1"/>
    <m/>
    <m/>
    <m/>
    <m/>
    <m/>
    <m/>
    <m/>
    <m/>
    <m/>
    <m/>
    <m/>
    <m/>
    <m/>
    <m/>
    <m/>
    <m/>
    <m/>
    <m/>
    <m/>
    <m/>
    <m/>
    <m/>
    <m/>
    <m/>
    <m/>
    <n v="821"/>
  </r>
  <r>
    <n v="321"/>
    <n v="128656"/>
    <s v="2d4cc85567834c56b1ee8ab30d20d751"/>
    <s v="Accept"/>
    <s v="yes"/>
    <m/>
    <m/>
    <s v="عيوش عطا وحيد"/>
    <x v="1"/>
    <x v="14"/>
    <n v="80"/>
    <s v="احمد ارمنازي"/>
    <s v="I.R"/>
    <m/>
    <m/>
    <m/>
    <m/>
    <m/>
    <m/>
    <m/>
    <m/>
    <m/>
    <n v="0.2"/>
    <m/>
    <m/>
    <m/>
    <m/>
    <m/>
    <m/>
    <m/>
    <m/>
    <n v="20"/>
    <m/>
    <m/>
    <m/>
    <m/>
    <m/>
    <m/>
    <m/>
    <m/>
    <m/>
    <m/>
    <m/>
    <m/>
    <m/>
    <m/>
    <m/>
    <m/>
    <m/>
    <m/>
    <m/>
    <m/>
    <m/>
    <m/>
    <m/>
    <m/>
    <m/>
    <m/>
    <m/>
    <m/>
    <m/>
    <m/>
    <m/>
    <m/>
    <m/>
    <m/>
    <m/>
    <m/>
    <m/>
    <m/>
    <m/>
    <m/>
    <m/>
    <m/>
    <m/>
    <m/>
    <m/>
    <m/>
    <m/>
    <m/>
    <m/>
    <m/>
    <m/>
    <m/>
    <m/>
    <m/>
    <m/>
    <m/>
    <m/>
    <m/>
    <m/>
    <m/>
    <m/>
    <m/>
    <n v="3"/>
    <n v="2"/>
    <m/>
    <m/>
    <n v="2"/>
    <m/>
    <n v="5"/>
    <m/>
    <m/>
    <m/>
    <m/>
    <m/>
    <n v="8"/>
    <m/>
    <m/>
    <m/>
    <m/>
    <m/>
    <m/>
    <m/>
    <n v="1"/>
    <m/>
    <m/>
    <m/>
    <m/>
    <m/>
    <m/>
    <m/>
    <m/>
    <m/>
    <m/>
    <m/>
    <m/>
    <m/>
    <m/>
    <m/>
    <m/>
    <m/>
    <m/>
    <m/>
    <m/>
    <m/>
    <m/>
    <m/>
    <m/>
    <m/>
    <m/>
    <n v="675.6"/>
  </r>
  <r>
    <n v="322"/>
    <n v="39122"/>
    <s v="6362aa317a2643e8baa74e6e94e5c9e6"/>
    <s v="Accept"/>
    <s v="yes"/>
    <m/>
    <m/>
    <s v="امينة محمد صفورية"/>
    <x v="1"/>
    <x v="3"/>
    <n v="219"/>
    <s v="مهند حديد"/>
    <s v="I.R"/>
    <m/>
    <m/>
    <m/>
    <m/>
    <m/>
    <m/>
    <n v="0.6"/>
    <m/>
    <m/>
    <m/>
    <m/>
    <m/>
    <n v="120"/>
    <m/>
    <m/>
    <m/>
    <m/>
    <m/>
    <n v="38"/>
    <m/>
    <m/>
    <m/>
    <m/>
    <m/>
    <m/>
    <m/>
    <m/>
    <m/>
    <n v="4"/>
    <m/>
    <m/>
    <m/>
    <m/>
    <m/>
    <m/>
    <m/>
    <m/>
    <m/>
    <m/>
    <m/>
    <m/>
    <m/>
    <m/>
    <m/>
    <m/>
    <m/>
    <m/>
    <m/>
    <m/>
    <m/>
    <m/>
    <m/>
    <m/>
    <m/>
    <m/>
    <m/>
    <n v="1"/>
    <m/>
    <m/>
    <m/>
    <m/>
    <m/>
    <m/>
    <m/>
    <m/>
    <m/>
    <m/>
    <m/>
    <m/>
    <m/>
    <m/>
    <m/>
    <m/>
    <m/>
    <m/>
    <m/>
    <n v="0.32"/>
    <m/>
    <m/>
    <m/>
    <m/>
    <n v="3"/>
    <n v="1"/>
    <n v="1"/>
    <n v="1"/>
    <m/>
    <n v="2"/>
    <m/>
    <n v="0.5"/>
    <m/>
    <m/>
    <m/>
    <m/>
    <m/>
    <n v="10"/>
    <m/>
    <m/>
    <m/>
    <m/>
    <m/>
    <m/>
    <m/>
    <m/>
    <m/>
    <m/>
    <m/>
    <m/>
    <m/>
    <m/>
    <m/>
    <m/>
    <m/>
    <m/>
    <m/>
    <m/>
    <m/>
    <m/>
    <m/>
    <m/>
    <n v="1"/>
    <m/>
    <n v="1"/>
    <m/>
    <n v="1"/>
    <n v="1"/>
    <m/>
    <m/>
    <n v="10"/>
    <n v="920.40000000000009"/>
  </r>
  <r>
    <n v="323"/>
    <n v="61302"/>
    <s v="0ebd39fd4b70479788347f7a2790b080"/>
    <s v="Accept"/>
    <s v="yes"/>
    <m/>
    <m/>
    <s v="خديجة مصطفى كمال الغين"/>
    <x v="1"/>
    <x v="3"/>
    <n v="219"/>
    <s v="مهند حديد"/>
    <s v="I.R"/>
    <m/>
    <m/>
    <m/>
    <m/>
    <m/>
    <m/>
    <m/>
    <m/>
    <m/>
    <m/>
    <m/>
    <m/>
    <n v="150"/>
    <m/>
    <m/>
    <m/>
    <m/>
    <m/>
    <n v="15"/>
    <m/>
    <m/>
    <m/>
    <m/>
    <m/>
    <m/>
    <m/>
    <m/>
    <m/>
    <m/>
    <m/>
    <m/>
    <m/>
    <m/>
    <m/>
    <m/>
    <m/>
    <m/>
    <m/>
    <m/>
    <m/>
    <m/>
    <m/>
    <m/>
    <m/>
    <m/>
    <m/>
    <m/>
    <m/>
    <m/>
    <m/>
    <m/>
    <m/>
    <m/>
    <m/>
    <m/>
    <m/>
    <m/>
    <m/>
    <m/>
    <m/>
    <m/>
    <m/>
    <m/>
    <m/>
    <m/>
    <m/>
    <m/>
    <m/>
    <m/>
    <m/>
    <m/>
    <m/>
    <m/>
    <m/>
    <m/>
    <m/>
    <m/>
    <m/>
    <m/>
    <m/>
    <m/>
    <n v="3"/>
    <n v="1"/>
    <n v="1"/>
    <n v="1"/>
    <m/>
    <n v="2"/>
    <m/>
    <n v="0.5"/>
    <m/>
    <m/>
    <m/>
    <m/>
    <m/>
    <n v="10"/>
    <m/>
    <m/>
    <m/>
    <m/>
    <m/>
    <m/>
    <n v="1"/>
    <m/>
    <m/>
    <m/>
    <m/>
    <m/>
    <m/>
    <m/>
    <m/>
    <m/>
    <m/>
    <m/>
    <m/>
    <m/>
    <m/>
    <m/>
    <m/>
    <m/>
    <n v="1"/>
    <m/>
    <n v="1"/>
    <m/>
    <n v="1"/>
    <n v="1"/>
    <m/>
    <m/>
    <m/>
    <n v="885.8"/>
  </r>
  <r>
    <n v="324"/>
    <n v="233188"/>
    <s v="866408bcad03488db72b9c563a2cf7d6"/>
    <s v="Accept"/>
    <s v="yes"/>
    <m/>
    <m/>
    <s v="رستم امين قره علي"/>
    <x v="0"/>
    <x v="3"/>
    <n v="219"/>
    <s v="مهند حديد"/>
    <s v="I.R"/>
    <m/>
    <m/>
    <m/>
    <m/>
    <m/>
    <m/>
    <m/>
    <m/>
    <m/>
    <m/>
    <m/>
    <m/>
    <m/>
    <m/>
    <m/>
    <m/>
    <m/>
    <m/>
    <n v="45"/>
    <m/>
    <m/>
    <m/>
    <m/>
    <m/>
    <m/>
    <m/>
    <m/>
    <m/>
    <m/>
    <m/>
    <m/>
    <m/>
    <m/>
    <m/>
    <m/>
    <m/>
    <m/>
    <m/>
    <m/>
    <m/>
    <m/>
    <m/>
    <m/>
    <m/>
    <m/>
    <m/>
    <m/>
    <m/>
    <m/>
    <m/>
    <m/>
    <m/>
    <m/>
    <m/>
    <m/>
    <m/>
    <m/>
    <m/>
    <m/>
    <m/>
    <m/>
    <m/>
    <m/>
    <m/>
    <m/>
    <m/>
    <m/>
    <m/>
    <m/>
    <m/>
    <m/>
    <m/>
    <m/>
    <m/>
    <m/>
    <m/>
    <n v="0.2"/>
    <m/>
    <m/>
    <m/>
    <m/>
    <n v="3"/>
    <n v="1"/>
    <n v="1"/>
    <m/>
    <m/>
    <n v="2"/>
    <m/>
    <m/>
    <m/>
    <m/>
    <m/>
    <m/>
    <m/>
    <m/>
    <m/>
    <m/>
    <m/>
    <m/>
    <m/>
    <m/>
    <n v="1"/>
    <m/>
    <m/>
    <m/>
    <m/>
    <m/>
    <m/>
    <m/>
    <m/>
    <m/>
    <m/>
    <m/>
    <m/>
    <m/>
    <m/>
    <m/>
    <m/>
    <m/>
    <n v="1"/>
    <m/>
    <n v="1"/>
    <m/>
    <n v="1"/>
    <n v="1"/>
    <m/>
    <m/>
    <n v="10"/>
    <n v="830.3"/>
  </r>
  <r>
    <n v="325"/>
    <n v="256069"/>
    <s v="eca7b0a7be304e6fbd33d3d4c6efd832"/>
    <s v="Accept"/>
    <s v="yes"/>
    <m/>
    <m/>
    <s v="حسن مصطفى الحرامي"/>
    <x v="0"/>
    <x v="3"/>
    <n v="219"/>
    <s v="مهند حديد"/>
    <s v="I.R"/>
    <m/>
    <m/>
    <m/>
    <m/>
    <m/>
    <m/>
    <m/>
    <m/>
    <n v="0.2"/>
    <m/>
    <m/>
    <m/>
    <n v="50"/>
    <m/>
    <m/>
    <m/>
    <m/>
    <m/>
    <n v="5"/>
    <m/>
    <m/>
    <m/>
    <m/>
    <m/>
    <m/>
    <m/>
    <m/>
    <m/>
    <m/>
    <m/>
    <m/>
    <m/>
    <m/>
    <m/>
    <m/>
    <m/>
    <m/>
    <m/>
    <m/>
    <m/>
    <m/>
    <m/>
    <m/>
    <m/>
    <m/>
    <m/>
    <m/>
    <m/>
    <m/>
    <m/>
    <m/>
    <m/>
    <m/>
    <m/>
    <m/>
    <m/>
    <m/>
    <m/>
    <m/>
    <m/>
    <m/>
    <m/>
    <m/>
    <m/>
    <m/>
    <m/>
    <m/>
    <m/>
    <m/>
    <m/>
    <m/>
    <m/>
    <m/>
    <m/>
    <m/>
    <m/>
    <m/>
    <m/>
    <m/>
    <m/>
    <m/>
    <n v="3"/>
    <n v="1"/>
    <n v="1"/>
    <n v="1"/>
    <m/>
    <n v="2"/>
    <m/>
    <n v="0.5"/>
    <m/>
    <m/>
    <m/>
    <m/>
    <m/>
    <m/>
    <m/>
    <m/>
    <m/>
    <m/>
    <m/>
    <m/>
    <m/>
    <m/>
    <m/>
    <m/>
    <m/>
    <m/>
    <m/>
    <m/>
    <m/>
    <m/>
    <m/>
    <m/>
    <m/>
    <m/>
    <m/>
    <m/>
    <m/>
    <m/>
    <n v="1"/>
    <m/>
    <n v="1"/>
    <m/>
    <n v="1"/>
    <n v="1"/>
    <m/>
    <m/>
    <n v="10"/>
    <n v="741.8"/>
  </r>
  <r>
    <n v="326"/>
    <n v="252469"/>
    <s v="578e328ea5ce4f569ec270fff6ec1044"/>
    <s v="Accept"/>
    <s v="yes"/>
    <m/>
    <m/>
    <s v="عمار زكريا السعيد"/>
    <x v="0"/>
    <x v="15"/>
    <n v="208"/>
    <s v="هشام+إبراهيم"/>
    <s v="I.R"/>
    <m/>
    <m/>
    <m/>
    <m/>
    <m/>
    <n v="1.5"/>
    <m/>
    <m/>
    <m/>
    <m/>
    <m/>
    <m/>
    <m/>
    <m/>
    <n v="100"/>
    <m/>
    <m/>
    <m/>
    <n v="16"/>
    <m/>
    <m/>
    <m/>
    <m/>
    <m/>
    <m/>
    <m/>
    <m/>
    <m/>
    <m/>
    <m/>
    <m/>
    <m/>
    <m/>
    <m/>
    <m/>
    <m/>
    <m/>
    <m/>
    <m/>
    <m/>
    <m/>
    <m/>
    <m/>
    <m/>
    <m/>
    <m/>
    <m/>
    <m/>
    <m/>
    <m/>
    <m/>
    <m/>
    <m/>
    <m/>
    <m/>
    <m/>
    <m/>
    <m/>
    <m/>
    <m/>
    <m/>
    <m/>
    <m/>
    <m/>
    <m/>
    <m/>
    <m/>
    <m/>
    <n v="2"/>
    <m/>
    <m/>
    <m/>
    <m/>
    <m/>
    <m/>
    <m/>
    <m/>
    <m/>
    <m/>
    <n v="2"/>
    <n v="2"/>
    <m/>
    <m/>
    <n v="2"/>
    <m/>
    <n v="1"/>
    <n v="0.6"/>
    <m/>
    <m/>
    <m/>
    <m/>
    <m/>
    <n v="10"/>
    <m/>
    <m/>
    <n v="10"/>
    <m/>
    <m/>
    <n v="1"/>
    <m/>
    <m/>
    <m/>
    <m/>
    <m/>
    <m/>
    <m/>
    <m/>
    <m/>
    <m/>
    <m/>
    <m/>
    <m/>
    <m/>
    <m/>
    <m/>
    <m/>
    <m/>
    <m/>
    <m/>
    <m/>
    <m/>
    <m/>
    <m/>
    <m/>
    <m/>
    <m/>
    <n v="456"/>
    <m/>
    <n v="811.32"/>
  </r>
  <r>
    <n v="327"/>
    <n v="41272"/>
    <s v="d592bd0630df4d1bba1f63534ec20c03"/>
    <s v="Accept"/>
    <s v="yes"/>
    <m/>
    <m/>
    <s v="حسنة طه العبيد"/>
    <x v="1"/>
    <x v="15"/>
    <n v="208"/>
    <s v="shadi"/>
    <s v="I.R"/>
    <m/>
    <m/>
    <m/>
    <m/>
    <m/>
    <m/>
    <m/>
    <m/>
    <m/>
    <n v="0.25"/>
    <m/>
    <m/>
    <m/>
    <m/>
    <m/>
    <m/>
    <m/>
    <m/>
    <m/>
    <m/>
    <m/>
    <m/>
    <m/>
    <m/>
    <m/>
    <m/>
    <m/>
    <m/>
    <m/>
    <m/>
    <m/>
    <m/>
    <m/>
    <m/>
    <m/>
    <m/>
    <m/>
    <m/>
    <m/>
    <m/>
    <m/>
    <m/>
    <m/>
    <m/>
    <m/>
    <m/>
    <m/>
    <m/>
    <m/>
    <m/>
    <m/>
    <n v="1"/>
    <m/>
    <m/>
    <m/>
    <m/>
    <m/>
    <m/>
    <m/>
    <m/>
    <m/>
    <m/>
    <m/>
    <m/>
    <m/>
    <m/>
    <m/>
    <m/>
    <m/>
    <m/>
    <m/>
    <m/>
    <m/>
    <m/>
    <m/>
    <m/>
    <m/>
    <m/>
    <m/>
    <m/>
    <m/>
    <n v="5"/>
    <n v="3"/>
    <n v="1"/>
    <m/>
    <n v="3"/>
    <m/>
    <n v="1"/>
    <n v="1"/>
    <m/>
    <m/>
    <m/>
    <m/>
    <m/>
    <m/>
    <m/>
    <m/>
    <m/>
    <m/>
    <m/>
    <m/>
    <n v="1"/>
    <m/>
    <m/>
    <m/>
    <m/>
    <m/>
    <m/>
    <m/>
    <m/>
    <m/>
    <m/>
    <m/>
    <m/>
    <m/>
    <m/>
    <m/>
    <m/>
    <m/>
    <n v="1"/>
    <m/>
    <m/>
    <m/>
    <n v="1"/>
    <m/>
    <m/>
    <m/>
    <n v="10"/>
    <n v="928.4"/>
  </r>
  <r>
    <n v="328"/>
    <n v="280791"/>
    <s v="7200d1df34404bb38375fa2ea9dcb072"/>
    <s v="Accept"/>
    <s v="yes"/>
    <m/>
    <m/>
    <s v="ثناء محمد الشمالي"/>
    <x v="0"/>
    <x v="15"/>
    <n v="208"/>
    <s v="shadi"/>
    <s v="I.R"/>
    <m/>
    <m/>
    <m/>
    <m/>
    <m/>
    <m/>
    <n v="5.5"/>
    <m/>
    <m/>
    <m/>
    <m/>
    <m/>
    <m/>
    <m/>
    <m/>
    <m/>
    <m/>
    <m/>
    <n v="155"/>
    <m/>
    <m/>
    <m/>
    <m/>
    <m/>
    <m/>
    <m/>
    <m/>
    <m/>
    <m/>
    <m/>
    <m/>
    <m/>
    <m/>
    <m/>
    <m/>
    <m/>
    <m/>
    <m/>
    <m/>
    <m/>
    <m/>
    <m/>
    <m/>
    <m/>
    <m/>
    <m/>
    <m/>
    <m/>
    <m/>
    <m/>
    <m/>
    <m/>
    <m/>
    <m/>
    <m/>
    <m/>
    <m/>
    <m/>
    <m/>
    <m/>
    <m/>
    <m/>
    <m/>
    <m/>
    <m/>
    <m/>
    <m/>
    <m/>
    <m/>
    <m/>
    <m/>
    <m/>
    <m/>
    <m/>
    <n v="0.75"/>
    <m/>
    <m/>
    <m/>
    <m/>
    <m/>
    <m/>
    <n v="3"/>
    <n v="2"/>
    <m/>
    <m/>
    <n v="1"/>
    <m/>
    <n v="1"/>
    <n v="1"/>
    <m/>
    <m/>
    <m/>
    <m/>
    <n v="10"/>
    <m/>
    <m/>
    <m/>
    <m/>
    <m/>
    <m/>
    <m/>
    <n v="1"/>
    <m/>
    <m/>
    <m/>
    <m/>
    <m/>
    <m/>
    <m/>
    <m/>
    <m/>
    <m/>
    <m/>
    <m/>
    <m/>
    <m/>
    <m/>
    <m/>
    <m/>
    <m/>
    <m/>
    <m/>
    <m/>
    <m/>
    <m/>
    <m/>
    <m/>
    <m/>
    <n v="965.1"/>
  </r>
  <r>
    <n v="329"/>
    <n v="222838"/>
    <s v="23c028cf-b747-4377-8ec8-4cd70dd1c895"/>
    <s v="Accept"/>
    <s v="yes"/>
    <m/>
    <m/>
    <s v="حليمة  صالح العوض "/>
    <x v="1"/>
    <x v="15"/>
    <n v="208"/>
    <s v="reem"/>
    <s v="I.R"/>
    <m/>
    <m/>
    <m/>
    <m/>
    <m/>
    <m/>
    <n v="4"/>
    <m/>
    <m/>
    <m/>
    <m/>
    <m/>
    <m/>
    <m/>
    <m/>
    <m/>
    <m/>
    <m/>
    <n v="30"/>
    <m/>
    <m/>
    <m/>
    <m/>
    <m/>
    <m/>
    <m/>
    <m/>
    <m/>
    <m/>
    <m/>
    <m/>
    <m/>
    <m/>
    <m/>
    <m/>
    <m/>
    <m/>
    <m/>
    <m/>
    <m/>
    <m/>
    <m/>
    <m/>
    <m/>
    <m/>
    <m/>
    <m/>
    <m/>
    <m/>
    <m/>
    <m/>
    <m/>
    <m/>
    <m/>
    <m/>
    <m/>
    <m/>
    <m/>
    <m/>
    <m/>
    <m/>
    <m/>
    <m/>
    <m/>
    <m/>
    <m/>
    <m/>
    <m/>
    <m/>
    <m/>
    <m/>
    <m/>
    <m/>
    <m/>
    <m/>
    <m/>
    <m/>
    <m/>
    <m/>
    <m/>
    <m/>
    <m/>
    <m/>
    <m/>
    <m/>
    <n v="1"/>
    <m/>
    <n v="1"/>
    <n v="1"/>
    <m/>
    <m/>
    <m/>
    <m/>
    <n v="10"/>
    <m/>
    <m/>
    <m/>
    <m/>
    <m/>
    <m/>
    <m/>
    <n v="1"/>
    <m/>
    <m/>
    <m/>
    <m/>
    <m/>
    <m/>
    <m/>
    <m/>
    <m/>
    <m/>
    <m/>
    <m/>
    <m/>
    <m/>
    <m/>
    <m/>
    <m/>
    <m/>
    <m/>
    <m/>
    <m/>
    <m/>
    <m/>
    <m/>
    <m/>
    <m/>
    <n v="401.5"/>
  </r>
  <r>
    <n v="330"/>
    <n v="319440"/>
    <s v="3252747f358d49148e0f3536c61ff6ed"/>
    <s v="Accept"/>
    <s v="yes"/>
    <m/>
    <m/>
    <s v="خالد عيسى محمدية"/>
    <x v="1"/>
    <x v="3"/>
    <n v="219"/>
    <s v="نور "/>
    <s v="I.R"/>
    <m/>
    <m/>
    <m/>
    <m/>
    <m/>
    <n v="3.91"/>
    <m/>
    <m/>
    <m/>
    <m/>
    <m/>
    <m/>
    <m/>
    <n v="80"/>
    <m/>
    <m/>
    <m/>
    <m/>
    <n v="21"/>
    <m/>
    <m/>
    <m/>
    <m/>
    <m/>
    <m/>
    <m/>
    <m/>
    <m/>
    <n v="3.2"/>
    <m/>
    <m/>
    <m/>
    <m/>
    <n v="1"/>
    <m/>
    <m/>
    <m/>
    <m/>
    <m/>
    <m/>
    <m/>
    <m/>
    <m/>
    <m/>
    <m/>
    <m/>
    <m/>
    <m/>
    <m/>
    <m/>
    <m/>
    <m/>
    <m/>
    <m/>
    <m/>
    <n v="1"/>
    <m/>
    <m/>
    <m/>
    <m/>
    <m/>
    <m/>
    <m/>
    <m/>
    <m/>
    <m/>
    <m/>
    <m/>
    <m/>
    <m/>
    <m/>
    <m/>
    <m/>
    <m/>
    <m/>
    <m/>
    <n v="0.25"/>
    <m/>
    <m/>
    <m/>
    <m/>
    <n v="2"/>
    <n v="3"/>
    <m/>
    <m/>
    <m/>
    <m/>
    <n v="1"/>
    <n v="1.2"/>
    <m/>
    <n v="1"/>
    <m/>
    <m/>
    <m/>
    <m/>
    <m/>
    <m/>
    <m/>
    <m/>
    <m/>
    <m/>
    <m/>
    <m/>
    <m/>
    <m/>
    <m/>
    <m/>
    <m/>
    <m/>
    <m/>
    <m/>
    <m/>
    <m/>
    <m/>
    <m/>
    <m/>
    <m/>
    <m/>
    <m/>
    <m/>
    <m/>
    <m/>
    <m/>
    <m/>
    <m/>
    <m/>
    <m/>
    <m/>
    <n v="646.29999999999995"/>
  </r>
  <r>
    <n v="331"/>
    <n v="63030"/>
    <s v="ab8fa448d20142789c4487cce3747daf"/>
    <s v="Accept"/>
    <s v="yes"/>
    <m/>
    <m/>
    <s v="فطوم حمدو موسى"/>
    <x v="1"/>
    <x v="3"/>
    <n v="219"/>
    <s v="عبدالهادي"/>
    <s v="I.R"/>
    <m/>
    <m/>
    <m/>
    <m/>
    <m/>
    <n v="3.6"/>
    <m/>
    <m/>
    <m/>
    <m/>
    <m/>
    <m/>
    <m/>
    <m/>
    <m/>
    <m/>
    <m/>
    <m/>
    <n v="112"/>
    <m/>
    <m/>
    <m/>
    <m/>
    <m/>
    <m/>
    <m/>
    <m/>
    <m/>
    <m/>
    <m/>
    <m/>
    <m/>
    <m/>
    <m/>
    <m/>
    <m/>
    <m/>
    <m/>
    <m/>
    <m/>
    <m/>
    <m/>
    <m/>
    <m/>
    <m/>
    <m/>
    <m/>
    <m/>
    <m/>
    <m/>
    <m/>
    <m/>
    <m/>
    <m/>
    <m/>
    <n v="2"/>
    <m/>
    <m/>
    <m/>
    <m/>
    <m/>
    <m/>
    <m/>
    <m/>
    <m/>
    <m/>
    <m/>
    <m/>
    <m/>
    <m/>
    <m/>
    <m/>
    <m/>
    <m/>
    <m/>
    <m/>
    <m/>
    <m/>
    <m/>
    <m/>
    <m/>
    <n v="1"/>
    <n v="2"/>
    <n v="1"/>
    <m/>
    <n v="3"/>
    <m/>
    <n v="1"/>
    <n v="1.2"/>
    <m/>
    <m/>
    <m/>
    <m/>
    <m/>
    <n v="12"/>
    <m/>
    <n v="2"/>
    <n v="18"/>
    <m/>
    <m/>
    <m/>
    <n v="1"/>
    <m/>
    <m/>
    <m/>
    <m/>
    <m/>
    <m/>
    <m/>
    <m/>
    <m/>
    <m/>
    <m/>
    <m/>
    <m/>
    <m/>
    <m/>
    <m/>
    <m/>
    <m/>
    <m/>
    <m/>
    <m/>
    <m/>
    <m/>
    <m/>
    <m/>
    <m/>
    <n v="840.9"/>
  </r>
  <r>
    <n v="332"/>
    <n v="41990"/>
    <s v="0004c840443643d195b0ef7311797b4e"/>
    <s v="Accept"/>
    <s v="yes"/>
    <m/>
    <m/>
    <s v="خيرية سليمان سعود"/>
    <x v="1"/>
    <x v="3"/>
    <n v="219"/>
    <s v="نور "/>
    <s v="I.R"/>
    <m/>
    <m/>
    <m/>
    <m/>
    <m/>
    <m/>
    <m/>
    <m/>
    <m/>
    <m/>
    <m/>
    <m/>
    <m/>
    <m/>
    <m/>
    <m/>
    <m/>
    <m/>
    <m/>
    <m/>
    <m/>
    <m/>
    <m/>
    <m/>
    <m/>
    <m/>
    <m/>
    <m/>
    <n v="9"/>
    <n v="27"/>
    <m/>
    <m/>
    <m/>
    <n v="1"/>
    <m/>
    <m/>
    <m/>
    <m/>
    <m/>
    <m/>
    <m/>
    <m/>
    <m/>
    <m/>
    <m/>
    <m/>
    <m/>
    <m/>
    <m/>
    <m/>
    <m/>
    <m/>
    <m/>
    <m/>
    <m/>
    <m/>
    <m/>
    <m/>
    <m/>
    <m/>
    <m/>
    <m/>
    <m/>
    <m/>
    <m/>
    <m/>
    <m/>
    <m/>
    <m/>
    <m/>
    <m/>
    <m/>
    <m/>
    <m/>
    <m/>
    <m/>
    <m/>
    <m/>
    <m/>
    <m/>
    <m/>
    <n v="1"/>
    <m/>
    <n v="1"/>
    <m/>
    <n v="2"/>
    <m/>
    <m/>
    <m/>
    <n v="1"/>
    <n v="1"/>
    <m/>
    <m/>
    <m/>
    <n v="8"/>
    <m/>
    <m/>
    <m/>
    <m/>
    <m/>
    <n v="1"/>
    <m/>
    <m/>
    <m/>
    <m/>
    <m/>
    <m/>
    <m/>
    <m/>
    <m/>
    <m/>
    <m/>
    <m/>
    <m/>
    <m/>
    <m/>
    <m/>
    <m/>
    <m/>
    <m/>
    <m/>
    <m/>
    <m/>
    <m/>
    <m/>
    <m/>
    <m/>
    <m/>
    <n v="408"/>
  </r>
  <r>
    <n v="333"/>
    <n v="282059"/>
    <s v="076465b3ab3346b68cbbba8f158ba083"/>
    <s v="Accept"/>
    <s v="yes"/>
    <m/>
    <m/>
    <s v="فضل احمد الخالد"/>
    <x v="0"/>
    <x v="3"/>
    <n v="219"/>
    <s v="عبدالهادي"/>
    <s v="I.R"/>
    <m/>
    <m/>
    <m/>
    <m/>
    <m/>
    <n v="0.32"/>
    <m/>
    <m/>
    <m/>
    <m/>
    <m/>
    <m/>
    <m/>
    <m/>
    <m/>
    <m/>
    <m/>
    <m/>
    <n v="211"/>
    <m/>
    <m/>
    <m/>
    <m/>
    <m/>
    <m/>
    <m/>
    <m/>
    <m/>
    <m/>
    <m/>
    <m/>
    <m/>
    <m/>
    <m/>
    <m/>
    <m/>
    <m/>
    <m/>
    <m/>
    <m/>
    <m/>
    <m/>
    <m/>
    <m/>
    <m/>
    <m/>
    <m/>
    <m/>
    <m/>
    <m/>
    <m/>
    <n v="1"/>
    <m/>
    <m/>
    <m/>
    <m/>
    <m/>
    <m/>
    <m/>
    <m/>
    <m/>
    <m/>
    <m/>
    <m/>
    <m/>
    <m/>
    <m/>
    <m/>
    <m/>
    <m/>
    <m/>
    <m/>
    <m/>
    <m/>
    <n v="3.65"/>
    <m/>
    <n v="0.32"/>
    <m/>
    <m/>
    <m/>
    <m/>
    <n v="3"/>
    <n v="1"/>
    <n v="1"/>
    <m/>
    <n v="2"/>
    <m/>
    <n v="1"/>
    <n v="1.2"/>
    <n v="1"/>
    <m/>
    <m/>
    <n v="1"/>
    <m/>
    <n v="13"/>
    <m/>
    <n v="2"/>
    <n v="14"/>
    <m/>
    <m/>
    <n v="1"/>
    <m/>
    <m/>
    <m/>
    <m/>
    <m/>
    <m/>
    <m/>
    <m/>
    <m/>
    <m/>
    <n v="4"/>
    <m/>
    <m/>
    <m/>
    <n v="4"/>
    <m/>
    <m/>
    <m/>
    <m/>
    <m/>
    <m/>
    <m/>
    <m/>
    <m/>
    <m/>
    <m/>
    <m/>
    <n v="1267.3999999999999"/>
  </r>
  <r>
    <n v="335"/>
    <n v="33626"/>
    <s v="7a23c6fd6556452cb14de77661fe9e8a"/>
    <s v="Accept"/>
    <s v="yes"/>
    <m/>
    <m/>
    <s v="حورية حسن دروبة"/>
    <x v="1"/>
    <x v="16"/>
    <n v="214"/>
    <s v="هشام+إبراهيم"/>
    <s v="I.R"/>
    <m/>
    <m/>
    <m/>
    <m/>
    <m/>
    <n v="0.1"/>
    <m/>
    <m/>
    <m/>
    <m/>
    <m/>
    <m/>
    <m/>
    <m/>
    <n v="100"/>
    <m/>
    <m/>
    <m/>
    <n v="45"/>
    <m/>
    <m/>
    <m/>
    <m/>
    <m/>
    <m/>
    <m/>
    <m/>
    <m/>
    <m/>
    <m/>
    <m/>
    <m/>
    <m/>
    <m/>
    <m/>
    <n v="19"/>
    <m/>
    <m/>
    <m/>
    <m/>
    <m/>
    <m/>
    <m/>
    <m/>
    <m/>
    <m/>
    <m/>
    <m/>
    <m/>
    <m/>
    <m/>
    <m/>
    <m/>
    <n v="1.74"/>
    <m/>
    <m/>
    <m/>
    <m/>
    <m/>
    <m/>
    <m/>
    <m/>
    <m/>
    <m/>
    <m/>
    <m/>
    <m/>
    <m/>
    <m/>
    <m/>
    <n v="2"/>
    <m/>
    <m/>
    <m/>
    <m/>
    <m/>
    <m/>
    <m/>
    <m/>
    <m/>
    <m/>
    <n v="3"/>
    <m/>
    <m/>
    <m/>
    <n v="3"/>
    <m/>
    <n v="1"/>
    <n v="1.2"/>
    <n v="1"/>
    <m/>
    <m/>
    <m/>
    <m/>
    <n v="20"/>
    <m/>
    <m/>
    <n v="15"/>
    <m/>
    <m/>
    <m/>
    <n v="1"/>
    <m/>
    <m/>
    <m/>
    <m/>
    <m/>
    <m/>
    <m/>
    <m/>
    <m/>
    <m/>
    <m/>
    <m/>
    <m/>
    <m/>
    <m/>
    <m/>
    <m/>
    <m/>
    <m/>
    <m/>
    <m/>
    <m/>
    <m/>
    <m/>
    <m/>
    <m/>
    <n v="615.54999999999995"/>
  </r>
  <r>
    <n v="336"/>
    <n v="139835"/>
    <s v="2a40b488e8e94c01968ad8ab4f109ebe"/>
    <s v="Accept"/>
    <s v="yes"/>
    <m/>
    <m/>
    <s v="غازي يحيى الشيوخ"/>
    <x v="0"/>
    <x v="16"/>
    <n v="214"/>
    <s v="هشام+إبراهيم"/>
    <s v="I.R"/>
    <m/>
    <m/>
    <m/>
    <m/>
    <m/>
    <m/>
    <m/>
    <m/>
    <m/>
    <m/>
    <m/>
    <m/>
    <m/>
    <m/>
    <m/>
    <m/>
    <m/>
    <m/>
    <n v="74"/>
    <m/>
    <m/>
    <m/>
    <m/>
    <m/>
    <m/>
    <m/>
    <m/>
    <m/>
    <m/>
    <m/>
    <m/>
    <m/>
    <m/>
    <m/>
    <m/>
    <m/>
    <m/>
    <m/>
    <m/>
    <m/>
    <m/>
    <m/>
    <m/>
    <m/>
    <m/>
    <m/>
    <m/>
    <m/>
    <m/>
    <m/>
    <m/>
    <n v="1"/>
    <m/>
    <m/>
    <m/>
    <m/>
    <m/>
    <m/>
    <m/>
    <m/>
    <m/>
    <m/>
    <m/>
    <m/>
    <m/>
    <m/>
    <m/>
    <m/>
    <m/>
    <m/>
    <m/>
    <m/>
    <m/>
    <m/>
    <m/>
    <m/>
    <n v="0.18"/>
    <m/>
    <m/>
    <m/>
    <m/>
    <n v="5"/>
    <n v="5"/>
    <n v="1"/>
    <m/>
    <n v="3"/>
    <n v="2"/>
    <n v="1"/>
    <n v="1.2"/>
    <m/>
    <n v="1"/>
    <m/>
    <n v="1"/>
    <m/>
    <m/>
    <m/>
    <m/>
    <m/>
    <m/>
    <m/>
    <m/>
    <n v="1"/>
    <m/>
    <m/>
    <m/>
    <m/>
    <m/>
    <m/>
    <m/>
    <m/>
    <m/>
    <m/>
    <m/>
    <m/>
    <m/>
    <m/>
    <m/>
    <m/>
    <m/>
    <m/>
    <m/>
    <m/>
    <m/>
    <m/>
    <m/>
    <m/>
    <m/>
    <m/>
    <n v="1020.9"/>
  </r>
  <r>
    <n v="337"/>
    <n v="137824"/>
    <s v="8a16b027549c46158149a11ecf8f9451"/>
    <s v="Accept"/>
    <s v="yes"/>
    <m/>
    <m/>
    <s v="رشا حسين السالم"/>
    <x v="0"/>
    <x v="16"/>
    <n v="214"/>
    <s v="هشام+إبراهيم"/>
    <s v="I.R"/>
    <m/>
    <m/>
    <m/>
    <m/>
    <m/>
    <n v="2.5"/>
    <m/>
    <m/>
    <m/>
    <m/>
    <m/>
    <m/>
    <m/>
    <m/>
    <m/>
    <m/>
    <m/>
    <m/>
    <n v="93"/>
    <m/>
    <m/>
    <m/>
    <m/>
    <m/>
    <m/>
    <m/>
    <m/>
    <m/>
    <m/>
    <m/>
    <m/>
    <m/>
    <m/>
    <m/>
    <m/>
    <m/>
    <m/>
    <m/>
    <m/>
    <m/>
    <m/>
    <m/>
    <m/>
    <m/>
    <m/>
    <m/>
    <m/>
    <m/>
    <m/>
    <m/>
    <m/>
    <m/>
    <m/>
    <m/>
    <m/>
    <n v="1"/>
    <m/>
    <m/>
    <m/>
    <m/>
    <m/>
    <n v="30"/>
    <m/>
    <m/>
    <m/>
    <m/>
    <m/>
    <m/>
    <m/>
    <m/>
    <m/>
    <m/>
    <m/>
    <m/>
    <m/>
    <m/>
    <n v="0.32"/>
    <m/>
    <m/>
    <m/>
    <m/>
    <n v="5"/>
    <n v="1"/>
    <n v="1"/>
    <m/>
    <n v="4"/>
    <m/>
    <n v="1"/>
    <n v="1.2"/>
    <m/>
    <m/>
    <m/>
    <n v="1"/>
    <m/>
    <n v="10"/>
    <m/>
    <m/>
    <n v="10"/>
    <m/>
    <m/>
    <m/>
    <n v="1"/>
    <m/>
    <m/>
    <m/>
    <m/>
    <m/>
    <m/>
    <m/>
    <m/>
    <m/>
    <m/>
    <m/>
    <m/>
    <m/>
    <m/>
    <m/>
    <m/>
    <m/>
    <m/>
    <m/>
    <m/>
    <m/>
    <m/>
    <m/>
    <m/>
    <m/>
    <m/>
    <n v="906.5"/>
  </r>
  <r>
    <n v="338"/>
    <n v="255464"/>
    <s v="916f2bca3ef448fea1f262785bb22eb1"/>
    <s v="Accept"/>
    <s v="yes"/>
    <m/>
    <m/>
    <s v="زكريا محمود الشيوخ"/>
    <x v="0"/>
    <x v="16"/>
    <n v="214"/>
    <s v="هشام+إبراهيم"/>
    <s v="I.R"/>
    <m/>
    <m/>
    <m/>
    <m/>
    <m/>
    <n v="0.87"/>
    <m/>
    <m/>
    <m/>
    <m/>
    <m/>
    <m/>
    <m/>
    <m/>
    <n v="75"/>
    <m/>
    <m/>
    <m/>
    <n v="171"/>
    <m/>
    <m/>
    <m/>
    <m/>
    <m/>
    <m/>
    <m/>
    <m/>
    <m/>
    <m/>
    <m/>
    <m/>
    <m/>
    <m/>
    <m/>
    <m/>
    <m/>
    <m/>
    <m/>
    <m/>
    <m/>
    <m/>
    <m/>
    <m/>
    <m/>
    <m/>
    <m/>
    <m/>
    <m/>
    <m/>
    <m/>
    <m/>
    <n v="1"/>
    <m/>
    <m/>
    <m/>
    <m/>
    <m/>
    <m/>
    <m/>
    <m/>
    <m/>
    <m/>
    <m/>
    <m/>
    <m/>
    <m/>
    <m/>
    <m/>
    <m/>
    <m/>
    <n v="2"/>
    <m/>
    <m/>
    <m/>
    <m/>
    <m/>
    <n v="0.32"/>
    <m/>
    <m/>
    <m/>
    <m/>
    <n v="5"/>
    <n v="4"/>
    <m/>
    <m/>
    <n v="3"/>
    <m/>
    <n v="1"/>
    <n v="1.2"/>
    <m/>
    <m/>
    <m/>
    <m/>
    <m/>
    <n v="10"/>
    <m/>
    <m/>
    <n v="10"/>
    <m/>
    <m/>
    <m/>
    <n v="1"/>
    <m/>
    <m/>
    <m/>
    <m/>
    <m/>
    <m/>
    <m/>
    <m/>
    <m/>
    <m/>
    <m/>
    <m/>
    <m/>
    <m/>
    <m/>
    <m/>
    <m/>
    <m/>
    <m/>
    <m/>
    <m/>
    <m/>
    <m/>
    <m/>
    <m/>
    <m/>
    <n v="1196.9499999999998"/>
  </r>
  <r>
    <n v="339"/>
    <n v="39349"/>
    <s v="acd8f4fe71f54e39bf854b82cb05cdf9"/>
    <s v="Accept"/>
    <s v="yes"/>
    <m/>
    <m/>
    <s v="مجيدة حسن دروبة"/>
    <x v="1"/>
    <x v="16"/>
    <n v="214"/>
    <s v="هشام+إبراهيم"/>
    <s v="I.R"/>
    <m/>
    <m/>
    <m/>
    <m/>
    <m/>
    <n v="0.25"/>
    <m/>
    <m/>
    <m/>
    <m/>
    <m/>
    <m/>
    <m/>
    <m/>
    <n v="225"/>
    <m/>
    <m/>
    <m/>
    <n v="55"/>
    <m/>
    <m/>
    <m/>
    <m/>
    <m/>
    <m/>
    <m/>
    <m/>
    <m/>
    <m/>
    <m/>
    <m/>
    <m/>
    <m/>
    <m/>
    <m/>
    <m/>
    <m/>
    <m/>
    <m/>
    <m/>
    <m/>
    <m/>
    <m/>
    <m/>
    <m/>
    <m/>
    <m/>
    <m/>
    <m/>
    <m/>
    <m/>
    <n v="1"/>
    <m/>
    <m/>
    <m/>
    <n v="2"/>
    <m/>
    <m/>
    <m/>
    <m/>
    <m/>
    <m/>
    <m/>
    <n v="10"/>
    <m/>
    <m/>
    <m/>
    <m/>
    <m/>
    <m/>
    <n v="4"/>
    <m/>
    <m/>
    <m/>
    <m/>
    <m/>
    <m/>
    <m/>
    <m/>
    <m/>
    <m/>
    <n v="1"/>
    <n v="3"/>
    <m/>
    <m/>
    <n v="2"/>
    <m/>
    <m/>
    <m/>
    <m/>
    <m/>
    <m/>
    <m/>
    <m/>
    <n v="10"/>
    <m/>
    <m/>
    <m/>
    <m/>
    <m/>
    <m/>
    <n v="1"/>
    <m/>
    <m/>
    <m/>
    <m/>
    <m/>
    <m/>
    <m/>
    <m/>
    <m/>
    <m/>
    <m/>
    <m/>
    <m/>
    <m/>
    <m/>
    <m/>
    <n v="1"/>
    <m/>
    <m/>
    <n v="1"/>
    <m/>
    <n v="1"/>
    <m/>
    <m/>
    <m/>
    <n v="10"/>
    <n v="892.35"/>
  </r>
  <r>
    <n v="340"/>
    <n v="60676"/>
    <s v="0ba296328b4746e4ae6b67d56f5f5f59"/>
    <s v="Accept"/>
    <s v="yes"/>
    <m/>
    <m/>
    <s v="خديجة جمعة العبدو"/>
    <x v="1"/>
    <x v="16"/>
    <n v="214"/>
    <s v="عبدالهادي"/>
    <s v="I.R"/>
    <m/>
    <m/>
    <m/>
    <m/>
    <m/>
    <n v="6.35"/>
    <m/>
    <m/>
    <m/>
    <m/>
    <m/>
    <m/>
    <m/>
    <m/>
    <m/>
    <m/>
    <m/>
    <m/>
    <n v="176.3"/>
    <m/>
    <m/>
    <m/>
    <m/>
    <m/>
    <m/>
    <m/>
    <m/>
    <m/>
    <m/>
    <m/>
    <m/>
    <m/>
    <m/>
    <m/>
    <m/>
    <m/>
    <m/>
    <m/>
    <m/>
    <n v="1.65"/>
    <m/>
    <m/>
    <m/>
    <m/>
    <n v="1"/>
    <m/>
    <n v="1"/>
    <m/>
    <m/>
    <m/>
    <m/>
    <n v="1"/>
    <m/>
    <m/>
    <m/>
    <m/>
    <m/>
    <m/>
    <m/>
    <m/>
    <m/>
    <m/>
    <m/>
    <m/>
    <m/>
    <m/>
    <m/>
    <m/>
    <m/>
    <m/>
    <m/>
    <m/>
    <m/>
    <m/>
    <m/>
    <m/>
    <n v="0.35"/>
    <m/>
    <m/>
    <m/>
    <m/>
    <n v="3"/>
    <n v="4"/>
    <n v="1"/>
    <m/>
    <n v="2"/>
    <n v="2"/>
    <n v="1"/>
    <n v="1.2"/>
    <n v="1"/>
    <m/>
    <m/>
    <n v="1"/>
    <m/>
    <m/>
    <m/>
    <n v="2"/>
    <n v="18"/>
    <m/>
    <m/>
    <m/>
    <m/>
    <m/>
    <m/>
    <m/>
    <m/>
    <m/>
    <m/>
    <m/>
    <m/>
    <m/>
    <m/>
    <m/>
    <m/>
    <m/>
    <m/>
    <m/>
    <m/>
    <m/>
    <m/>
    <m/>
    <m/>
    <m/>
    <m/>
    <m/>
    <m/>
    <m/>
    <m/>
    <n v="1391.14"/>
  </r>
  <r>
    <n v="341"/>
    <n v="288417"/>
    <s v="039ea068838249bb9b6eafc859feb64e"/>
    <s v="Accept"/>
    <s v="yes"/>
    <m/>
    <m/>
    <s v="احمد  نعسان االحلوم"/>
    <x v="0"/>
    <x v="16"/>
    <n v="214"/>
    <s v="نور"/>
    <s v="I.R"/>
    <m/>
    <m/>
    <m/>
    <m/>
    <m/>
    <n v="0.5"/>
    <m/>
    <m/>
    <m/>
    <m/>
    <m/>
    <m/>
    <m/>
    <m/>
    <m/>
    <m/>
    <m/>
    <m/>
    <n v="253.5"/>
    <m/>
    <m/>
    <m/>
    <m/>
    <m/>
    <m/>
    <m/>
    <m/>
    <m/>
    <m/>
    <m/>
    <m/>
    <m/>
    <m/>
    <m/>
    <m/>
    <m/>
    <m/>
    <m/>
    <m/>
    <m/>
    <m/>
    <m/>
    <m/>
    <m/>
    <m/>
    <m/>
    <m/>
    <m/>
    <m/>
    <m/>
    <m/>
    <m/>
    <m/>
    <m/>
    <m/>
    <m/>
    <m/>
    <m/>
    <m/>
    <m/>
    <m/>
    <m/>
    <m/>
    <m/>
    <m/>
    <m/>
    <m/>
    <m/>
    <m/>
    <m/>
    <m/>
    <m/>
    <m/>
    <m/>
    <m/>
    <m/>
    <n v="0.36"/>
    <m/>
    <m/>
    <m/>
    <m/>
    <n v="4"/>
    <n v="6"/>
    <n v="1"/>
    <m/>
    <n v="2"/>
    <n v="2"/>
    <n v="1"/>
    <n v="1.2"/>
    <n v="1"/>
    <m/>
    <m/>
    <n v="1"/>
    <m/>
    <m/>
    <m/>
    <m/>
    <m/>
    <m/>
    <m/>
    <m/>
    <m/>
    <m/>
    <m/>
    <m/>
    <m/>
    <m/>
    <m/>
    <m/>
    <m/>
    <m/>
    <m/>
    <m/>
    <m/>
    <m/>
    <m/>
    <m/>
    <m/>
    <m/>
    <m/>
    <m/>
    <m/>
    <m/>
    <m/>
    <m/>
    <m/>
    <m/>
    <m/>
    <n v="1197.75"/>
  </r>
  <r>
    <n v="342"/>
    <n v="50490"/>
    <s v="a9865f75fadc47c992634e04a36d8dbb"/>
    <s v="Accept"/>
    <s v="yes"/>
    <m/>
    <m/>
    <s v="علي صطام العبد"/>
    <x v="1"/>
    <x v="16"/>
    <n v="214"/>
    <s v="عبدالهادي"/>
    <s v="I.R"/>
    <m/>
    <m/>
    <m/>
    <m/>
    <m/>
    <m/>
    <m/>
    <m/>
    <n v="0.25"/>
    <n v="0.8"/>
    <m/>
    <m/>
    <m/>
    <n v="60"/>
    <m/>
    <m/>
    <m/>
    <m/>
    <n v="203"/>
    <m/>
    <m/>
    <m/>
    <m/>
    <m/>
    <m/>
    <m/>
    <m/>
    <m/>
    <n v="1.5"/>
    <m/>
    <m/>
    <m/>
    <m/>
    <m/>
    <m/>
    <m/>
    <m/>
    <m/>
    <m/>
    <m/>
    <m/>
    <m/>
    <m/>
    <m/>
    <n v="2"/>
    <m/>
    <n v="2"/>
    <m/>
    <m/>
    <m/>
    <m/>
    <m/>
    <m/>
    <n v="2"/>
    <m/>
    <n v="1"/>
    <m/>
    <m/>
    <m/>
    <n v="1.2"/>
    <m/>
    <m/>
    <m/>
    <m/>
    <m/>
    <m/>
    <m/>
    <m/>
    <m/>
    <m/>
    <m/>
    <m/>
    <m/>
    <m/>
    <m/>
    <m/>
    <m/>
    <m/>
    <m/>
    <m/>
    <m/>
    <n v="4"/>
    <n v="1"/>
    <n v="1"/>
    <m/>
    <n v="3"/>
    <m/>
    <n v="1"/>
    <n v="1.2"/>
    <n v="1"/>
    <m/>
    <m/>
    <m/>
    <m/>
    <n v="18"/>
    <m/>
    <m/>
    <n v="9"/>
    <m/>
    <m/>
    <m/>
    <n v="1"/>
    <m/>
    <m/>
    <m/>
    <m/>
    <m/>
    <m/>
    <m/>
    <m/>
    <m/>
    <m/>
    <m/>
    <m/>
    <m/>
    <m/>
    <m/>
    <m/>
    <m/>
    <m/>
    <m/>
    <m/>
    <m/>
    <m/>
    <m/>
    <m/>
    <m/>
    <m/>
    <n v="1226.9499999999998"/>
  </r>
  <r>
    <n v="343"/>
    <n v="320482"/>
    <s v="758094f1abc5478e9aca742516a0df0b"/>
    <s v="Accept"/>
    <s v="yes"/>
    <m/>
    <m/>
    <s v="خاتون علي الشيخ"/>
    <x v="0"/>
    <x v="16"/>
    <n v="214"/>
    <s v="عبدالهادي"/>
    <s v="I.R"/>
    <m/>
    <m/>
    <m/>
    <m/>
    <m/>
    <m/>
    <m/>
    <m/>
    <m/>
    <m/>
    <m/>
    <m/>
    <m/>
    <m/>
    <m/>
    <m/>
    <m/>
    <m/>
    <m/>
    <m/>
    <m/>
    <m/>
    <m/>
    <m/>
    <m/>
    <m/>
    <m/>
    <m/>
    <n v="7.5"/>
    <n v="20"/>
    <m/>
    <m/>
    <m/>
    <m/>
    <m/>
    <m/>
    <m/>
    <m/>
    <m/>
    <n v="1.85"/>
    <m/>
    <m/>
    <m/>
    <m/>
    <m/>
    <m/>
    <m/>
    <m/>
    <m/>
    <m/>
    <m/>
    <n v="1"/>
    <m/>
    <m/>
    <m/>
    <m/>
    <m/>
    <m/>
    <m/>
    <m/>
    <m/>
    <m/>
    <m/>
    <m/>
    <m/>
    <m/>
    <m/>
    <m/>
    <m/>
    <m/>
    <m/>
    <m/>
    <m/>
    <m/>
    <m/>
    <m/>
    <n v="0.24"/>
    <m/>
    <m/>
    <m/>
    <m/>
    <n v="2"/>
    <m/>
    <n v="1"/>
    <m/>
    <n v="3"/>
    <m/>
    <m/>
    <m/>
    <n v="1"/>
    <m/>
    <m/>
    <m/>
    <m/>
    <n v="6"/>
    <m/>
    <n v="2"/>
    <m/>
    <m/>
    <m/>
    <m/>
    <n v="1"/>
    <m/>
    <m/>
    <m/>
    <m/>
    <m/>
    <m/>
    <m/>
    <m/>
    <m/>
    <m/>
    <m/>
    <m/>
    <m/>
    <m/>
    <m/>
    <m/>
    <m/>
    <m/>
    <m/>
    <m/>
    <m/>
    <m/>
    <m/>
    <m/>
    <m/>
    <m/>
    <n v="631.05000000000007"/>
  </r>
  <r>
    <n v="344"/>
    <n v="312824"/>
    <s v="fabc1c84871f4fafaf7f1949dd218ebc"/>
    <s v="Accept"/>
    <s v="yes"/>
    <m/>
    <m/>
    <s v="علي حسن الشيخ"/>
    <x v="0"/>
    <x v="16"/>
    <n v="214"/>
    <s v="نور"/>
    <s v="I.R"/>
    <m/>
    <n v="10"/>
    <m/>
    <m/>
    <m/>
    <n v="6.5"/>
    <m/>
    <m/>
    <m/>
    <m/>
    <m/>
    <m/>
    <m/>
    <m/>
    <m/>
    <m/>
    <m/>
    <m/>
    <m/>
    <m/>
    <m/>
    <m/>
    <m/>
    <m/>
    <m/>
    <m/>
    <m/>
    <m/>
    <n v="10"/>
    <m/>
    <m/>
    <m/>
    <m/>
    <m/>
    <m/>
    <m/>
    <m/>
    <m/>
    <m/>
    <n v="3.1"/>
    <m/>
    <m/>
    <m/>
    <m/>
    <m/>
    <m/>
    <m/>
    <m/>
    <m/>
    <m/>
    <m/>
    <m/>
    <m/>
    <m/>
    <m/>
    <m/>
    <m/>
    <m/>
    <m/>
    <m/>
    <m/>
    <m/>
    <m/>
    <m/>
    <m/>
    <m/>
    <m/>
    <m/>
    <m/>
    <m/>
    <m/>
    <m/>
    <m/>
    <m/>
    <m/>
    <m/>
    <m/>
    <m/>
    <m/>
    <n v="2"/>
    <m/>
    <n v="1"/>
    <n v="1"/>
    <m/>
    <m/>
    <m/>
    <n v="1"/>
    <n v="1"/>
    <n v="1.8"/>
    <m/>
    <m/>
    <m/>
    <m/>
    <m/>
    <n v="10"/>
    <m/>
    <m/>
    <n v="10"/>
    <n v="12"/>
    <m/>
    <m/>
    <m/>
    <m/>
    <m/>
    <n v="6.25"/>
    <m/>
    <m/>
    <m/>
    <m/>
    <m/>
    <m/>
    <m/>
    <m/>
    <m/>
    <m/>
    <m/>
    <m/>
    <m/>
    <m/>
    <m/>
    <m/>
    <m/>
    <m/>
    <m/>
    <m/>
    <m/>
    <m/>
    <m/>
    <n v="977.8"/>
  </r>
  <r>
    <n v="345"/>
    <n v="57865"/>
    <s v="fa42da58bf0b42b58cfc6845ef37dbcf"/>
    <s v="Accept"/>
    <s v="yes"/>
    <m/>
    <m/>
    <s v="جيهان محمد العبدالله"/>
    <x v="1"/>
    <x v="16"/>
    <n v="214"/>
    <s v="مهندحديد"/>
    <s v="I.R"/>
    <m/>
    <m/>
    <m/>
    <m/>
    <m/>
    <m/>
    <m/>
    <m/>
    <m/>
    <m/>
    <m/>
    <m/>
    <m/>
    <m/>
    <m/>
    <m/>
    <m/>
    <m/>
    <n v="28"/>
    <m/>
    <m/>
    <m/>
    <m/>
    <m/>
    <m/>
    <m/>
    <m/>
    <m/>
    <n v="6"/>
    <m/>
    <m/>
    <m/>
    <m/>
    <m/>
    <m/>
    <m/>
    <m/>
    <m/>
    <m/>
    <m/>
    <m/>
    <m/>
    <m/>
    <m/>
    <m/>
    <m/>
    <m/>
    <m/>
    <m/>
    <m/>
    <m/>
    <m/>
    <m/>
    <m/>
    <m/>
    <m/>
    <m/>
    <m/>
    <m/>
    <m/>
    <m/>
    <m/>
    <m/>
    <m/>
    <m/>
    <m/>
    <m/>
    <m/>
    <m/>
    <m/>
    <m/>
    <m/>
    <m/>
    <m/>
    <m/>
    <m/>
    <n v="0.2"/>
    <m/>
    <m/>
    <m/>
    <m/>
    <n v="2"/>
    <m/>
    <n v="1"/>
    <n v="1"/>
    <m/>
    <n v="2"/>
    <m/>
    <n v="0.5"/>
    <m/>
    <m/>
    <m/>
    <m/>
    <m/>
    <n v="10"/>
    <m/>
    <m/>
    <m/>
    <m/>
    <m/>
    <m/>
    <n v="1"/>
    <m/>
    <m/>
    <n v="6"/>
    <m/>
    <m/>
    <m/>
    <m/>
    <m/>
    <m/>
    <m/>
    <m/>
    <m/>
    <m/>
    <m/>
    <m/>
    <m/>
    <m/>
    <n v="1"/>
    <m/>
    <n v="1"/>
    <m/>
    <n v="1"/>
    <n v="1"/>
    <m/>
    <m/>
    <n v="10"/>
    <n v="962.4"/>
  </r>
  <r>
    <n v="346"/>
    <n v="337519"/>
    <s v="cbb0c325dc034409a176ce8062f4e3c3"/>
    <s v="Accept"/>
    <s v="yes"/>
    <m/>
    <m/>
    <s v="نجاح احمد ناصيف"/>
    <x v="0"/>
    <x v="16"/>
    <n v="214"/>
    <s v="مهندحديد"/>
    <s v="I.R"/>
    <m/>
    <m/>
    <m/>
    <m/>
    <m/>
    <m/>
    <m/>
    <m/>
    <m/>
    <m/>
    <m/>
    <m/>
    <m/>
    <m/>
    <m/>
    <m/>
    <m/>
    <m/>
    <n v="165"/>
    <m/>
    <m/>
    <m/>
    <m/>
    <m/>
    <m/>
    <m/>
    <m/>
    <m/>
    <n v="5"/>
    <m/>
    <m/>
    <m/>
    <m/>
    <m/>
    <m/>
    <m/>
    <m/>
    <m/>
    <m/>
    <m/>
    <m/>
    <m/>
    <m/>
    <m/>
    <m/>
    <m/>
    <m/>
    <m/>
    <m/>
    <m/>
    <m/>
    <m/>
    <m/>
    <m/>
    <m/>
    <m/>
    <m/>
    <m/>
    <m/>
    <m/>
    <m/>
    <m/>
    <m/>
    <m/>
    <m/>
    <m/>
    <m/>
    <m/>
    <m/>
    <m/>
    <m/>
    <m/>
    <m/>
    <m/>
    <m/>
    <m/>
    <n v="0.1"/>
    <m/>
    <m/>
    <m/>
    <m/>
    <n v="2"/>
    <n v="3"/>
    <n v="1"/>
    <m/>
    <m/>
    <n v="1"/>
    <m/>
    <m/>
    <m/>
    <m/>
    <m/>
    <m/>
    <m/>
    <m/>
    <m/>
    <m/>
    <m/>
    <m/>
    <m/>
    <m/>
    <m/>
    <m/>
    <m/>
    <n v="6"/>
    <m/>
    <m/>
    <m/>
    <m/>
    <m/>
    <m/>
    <m/>
    <m/>
    <m/>
    <m/>
    <m/>
    <m/>
    <m/>
    <m/>
    <n v="1"/>
    <m/>
    <n v="1"/>
    <m/>
    <n v="1"/>
    <n v="1"/>
    <m/>
    <m/>
    <n v="10"/>
    <n v="1180.9000000000001"/>
  </r>
  <r>
    <n v="347"/>
    <n v="101119"/>
    <s v="d72c7f1a154b40a9ae8aea466ef008f5"/>
    <s v="Accept"/>
    <s v="yes"/>
    <m/>
    <m/>
    <s v="عفاف مصطفى معيري"/>
    <x v="0"/>
    <x v="16"/>
    <n v="214"/>
    <s v="مهندحديد"/>
    <s v="I.R"/>
    <m/>
    <m/>
    <m/>
    <m/>
    <m/>
    <m/>
    <m/>
    <m/>
    <m/>
    <m/>
    <m/>
    <m/>
    <m/>
    <m/>
    <m/>
    <m/>
    <m/>
    <m/>
    <m/>
    <m/>
    <m/>
    <m/>
    <m/>
    <m/>
    <m/>
    <m/>
    <m/>
    <m/>
    <m/>
    <m/>
    <m/>
    <m/>
    <m/>
    <m/>
    <m/>
    <m/>
    <m/>
    <m/>
    <m/>
    <m/>
    <m/>
    <m/>
    <m/>
    <m/>
    <m/>
    <m/>
    <m/>
    <m/>
    <m/>
    <m/>
    <m/>
    <m/>
    <m/>
    <m/>
    <m/>
    <m/>
    <m/>
    <m/>
    <m/>
    <m/>
    <m/>
    <m/>
    <m/>
    <m/>
    <m/>
    <m/>
    <m/>
    <m/>
    <m/>
    <m/>
    <m/>
    <m/>
    <m/>
    <m/>
    <m/>
    <m/>
    <m/>
    <m/>
    <m/>
    <m/>
    <m/>
    <n v="3"/>
    <n v="3"/>
    <n v="1"/>
    <n v="1"/>
    <m/>
    <n v="2"/>
    <m/>
    <n v="0.5"/>
    <m/>
    <m/>
    <m/>
    <m/>
    <m/>
    <n v="10"/>
    <m/>
    <m/>
    <m/>
    <m/>
    <m/>
    <m/>
    <n v="1"/>
    <m/>
    <m/>
    <n v="6"/>
    <m/>
    <m/>
    <m/>
    <m/>
    <m/>
    <m/>
    <m/>
    <m/>
    <m/>
    <m/>
    <m/>
    <m/>
    <m/>
    <m/>
    <n v="1"/>
    <m/>
    <n v="1"/>
    <m/>
    <n v="1"/>
    <n v="1"/>
    <m/>
    <m/>
    <n v="10"/>
    <n v="992.4"/>
  </r>
  <r>
    <n v="348"/>
    <n v="271653"/>
    <s v="7c099e7b5a674002a3601eea8622ce30"/>
    <s v="Accept"/>
    <s v="yes"/>
    <m/>
    <m/>
    <s v="محمدصالح ياسين شحود"/>
    <x v="0"/>
    <x v="16"/>
    <n v="214"/>
    <s v="مهندحديد"/>
    <s v="I.R"/>
    <m/>
    <m/>
    <m/>
    <m/>
    <m/>
    <m/>
    <n v="5.6"/>
    <m/>
    <n v="1"/>
    <m/>
    <m/>
    <m/>
    <m/>
    <m/>
    <m/>
    <m/>
    <m/>
    <m/>
    <n v="147"/>
    <m/>
    <m/>
    <m/>
    <m/>
    <m/>
    <m/>
    <m/>
    <m/>
    <m/>
    <n v="6"/>
    <m/>
    <m/>
    <m/>
    <m/>
    <m/>
    <m/>
    <m/>
    <m/>
    <m/>
    <m/>
    <m/>
    <m/>
    <m/>
    <m/>
    <m/>
    <m/>
    <m/>
    <m/>
    <m/>
    <m/>
    <m/>
    <m/>
    <n v="1"/>
    <m/>
    <m/>
    <m/>
    <m/>
    <m/>
    <m/>
    <m/>
    <m/>
    <m/>
    <m/>
    <m/>
    <n v="28"/>
    <m/>
    <m/>
    <m/>
    <m/>
    <m/>
    <m/>
    <m/>
    <m/>
    <m/>
    <m/>
    <m/>
    <m/>
    <n v="0.16"/>
    <m/>
    <m/>
    <m/>
    <m/>
    <n v="3"/>
    <n v="4"/>
    <n v="1"/>
    <n v="1"/>
    <m/>
    <n v="2"/>
    <m/>
    <n v="0.5"/>
    <n v="1"/>
    <m/>
    <m/>
    <n v="1"/>
    <m/>
    <n v="12"/>
    <m/>
    <m/>
    <m/>
    <m/>
    <m/>
    <m/>
    <n v="1"/>
    <m/>
    <m/>
    <m/>
    <m/>
    <n v="1"/>
    <m/>
    <m/>
    <m/>
    <m/>
    <m/>
    <m/>
    <m/>
    <m/>
    <m/>
    <m/>
    <m/>
    <m/>
    <m/>
    <m/>
    <m/>
    <m/>
    <m/>
    <m/>
    <m/>
    <m/>
    <m/>
    <n v="1363.1999999999998"/>
  </r>
  <r>
    <n v="349"/>
    <n v="280206"/>
    <s v="7a00fb57b49c40568e8a93a5dec70bb8"/>
    <s v="Accept"/>
    <s v="yes"/>
    <m/>
    <m/>
    <s v="احمد زكريا الاحمد"/>
    <x v="0"/>
    <x v="16"/>
    <n v="214"/>
    <s v="مهندحديد"/>
    <s v="I.R"/>
    <m/>
    <m/>
    <m/>
    <m/>
    <m/>
    <m/>
    <n v="5.8"/>
    <m/>
    <m/>
    <m/>
    <m/>
    <m/>
    <m/>
    <m/>
    <m/>
    <m/>
    <m/>
    <m/>
    <m/>
    <m/>
    <m/>
    <m/>
    <m/>
    <m/>
    <m/>
    <m/>
    <m/>
    <m/>
    <n v="5"/>
    <m/>
    <m/>
    <m/>
    <m/>
    <m/>
    <m/>
    <m/>
    <m/>
    <m/>
    <m/>
    <m/>
    <m/>
    <m/>
    <m/>
    <m/>
    <m/>
    <m/>
    <m/>
    <m/>
    <m/>
    <m/>
    <m/>
    <m/>
    <m/>
    <m/>
    <m/>
    <m/>
    <m/>
    <m/>
    <m/>
    <m/>
    <m/>
    <m/>
    <m/>
    <n v="50"/>
    <m/>
    <m/>
    <m/>
    <m/>
    <m/>
    <m/>
    <m/>
    <m/>
    <m/>
    <m/>
    <m/>
    <m/>
    <n v="0.1"/>
    <m/>
    <m/>
    <m/>
    <m/>
    <n v="4"/>
    <n v="6"/>
    <n v="1"/>
    <n v="1"/>
    <m/>
    <n v="2"/>
    <m/>
    <n v="0.5"/>
    <m/>
    <m/>
    <m/>
    <m/>
    <m/>
    <m/>
    <m/>
    <m/>
    <m/>
    <m/>
    <m/>
    <m/>
    <m/>
    <m/>
    <m/>
    <m/>
    <m/>
    <m/>
    <m/>
    <m/>
    <m/>
    <m/>
    <m/>
    <m/>
    <m/>
    <m/>
    <m/>
    <m/>
    <m/>
    <m/>
    <m/>
    <m/>
    <m/>
    <m/>
    <m/>
    <m/>
    <m/>
    <m/>
    <m/>
    <n v="798.8"/>
  </r>
  <r>
    <n v="350"/>
    <n v="320490"/>
    <s v="b6caba1536e54df7bb6f665cf97de65a"/>
    <s v="Accept"/>
    <s v="yes"/>
    <m/>
    <m/>
    <s v="احمد محمود الشمالي"/>
    <x v="0"/>
    <x v="16"/>
    <n v="214"/>
    <s v="مهندحديد"/>
    <s v="I.R"/>
    <m/>
    <m/>
    <m/>
    <m/>
    <m/>
    <m/>
    <m/>
    <m/>
    <m/>
    <m/>
    <m/>
    <m/>
    <m/>
    <m/>
    <m/>
    <m/>
    <m/>
    <m/>
    <n v="182"/>
    <m/>
    <m/>
    <m/>
    <m/>
    <m/>
    <m/>
    <m/>
    <m/>
    <m/>
    <m/>
    <m/>
    <m/>
    <m/>
    <m/>
    <m/>
    <m/>
    <m/>
    <m/>
    <m/>
    <m/>
    <m/>
    <m/>
    <m/>
    <m/>
    <m/>
    <m/>
    <m/>
    <m/>
    <m/>
    <m/>
    <m/>
    <m/>
    <n v="1"/>
    <m/>
    <m/>
    <m/>
    <m/>
    <m/>
    <m/>
    <m/>
    <m/>
    <m/>
    <m/>
    <m/>
    <n v="30"/>
    <m/>
    <m/>
    <m/>
    <m/>
    <m/>
    <m/>
    <m/>
    <m/>
    <m/>
    <m/>
    <m/>
    <m/>
    <n v="0.16"/>
    <m/>
    <m/>
    <m/>
    <m/>
    <n v="4"/>
    <n v="4"/>
    <n v="1"/>
    <n v="1"/>
    <m/>
    <n v="2"/>
    <m/>
    <n v="0.5"/>
    <m/>
    <m/>
    <m/>
    <m/>
    <m/>
    <m/>
    <m/>
    <m/>
    <m/>
    <m/>
    <m/>
    <m/>
    <m/>
    <m/>
    <m/>
    <m/>
    <m/>
    <m/>
    <m/>
    <m/>
    <m/>
    <m/>
    <m/>
    <m/>
    <m/>
    <m/>
    <m/>
    <m/>
    <m/>
    <m/>
    <m/>
    <m/>
    <m/>
    <m/>
    <m/>
    <m/>
    <m/>
    <m/>
    <m/>
    <n v="1027.1999999999998"/>
  </r>
  <r>
    <n v="352"/>
    <n v="229045"/>
    <s v="84b8e330b69545288fcaa779167bcc28"/>
    <s v="Accept"/>
    <s v="yes"/>
    <m/>
    <m/>
    <s v="حسين عنر البكور "/>
    <x v="0"/>
    <x v="2"/>
    <n v="212"/>
    <s v="سراب"/>
    <s v="I.R"/>
    <m/>
    <m/>
    <m/>
    <m/>
    <m/>
    <m/>
    <m/>
    <m/>
    <m/>
    <m/>
    <m/>
    <m/>
    <m/>
    <m/>
    <m/>
    <m/>
    <m/>
    <m/>
    <m/>
    <m/>
    <m/>
    <n v="26"/>
    <m/>
    <m/>
    <m/>
    <m/>
    <m/>
    <m/>
    <m/>
    <m/>
    <m/>
    <m/>
    <m/>
    <m/>
    <m/>
    <m/>
    <m/>
    <m/>
    <m/>
    <m/>
    <m/>
    <m/>
    <m/>
    <m/>
    <m/>
    <m/>
    <m/>
    <m/>
    <m/>
    <m/>
    <m/>
    <m/>
    <m/>
    <m/>
    <m/>
    <m/>
    <m/>
    <m/>
    <m/>
    <m/>
    <m/>
    <m/>
    <m/>
    <m/>
    <m/>
    <m/>
    <m/>
    <m/>
    <m/>
    <m/>
    <m/>
    <m/>
    <m/>
    <m/>
    <n v="0.12"/>
    <m/>
    <m/>
    <m/>
    <m/>
    <m/>
    <m/>
    <n v="5"/>
    <m/>
    <m/>
    <m/>
    <n v="2"/>
    <n v="1"/>
    <n v="1"/>
    <n v="1"/>
    <m/>
    <m/>
    <m/>
    <m/>
    <m/>
    <n v="4"/>
    <m/>
    <m/>
    <m/>
    <m/>
    <m/>
    <m/>
    <m/>
    <m/>
    <m/>
    <m/>
    <m/>
    <m/>
    <m/>
    <m/>
    <m/>
    <m/>
    <m/>
    <m/>
    <m/>
    <m/>
    <m/>
    <m/>
    <m/>
    <m/>
    <m/>
    <m/>
    <m/>
    <m/>
    <m/>
    <m/>
    <m/>
    <m/>
    <m/>
    <n v="355.8"/>
  </r>
  <r>
    <n v="353"/>
    <n v="249294"/>
    <s v="760dfa6060c24d53a2d8cd783972cbab"/>
    <s v="Accept"/>
    <s v="yes"/>
    <m/>
    <m/>
    <s v="طلال محمود الشيوخ"/>
    <x v="0"/>
    <x v="16"/>
    <n v="214"/>
    <s v="shadi&amp;reem"/>
    <s v="I.R"/>
    <m/>
    <m/>
    <m/>
    <m/>
    <m/>
    <m/>
    <m/>
    <m/>
    <m/>
    <m/>
    <m/>
    <m/>
    <m/>
    <m/>
    <m/>
    <m/>
    <m/>
    <m/>
    <n v="215"/>
    <m/>
    <m/>
    <m/>
    <m/>
    <m/>
    <m/>
    <m/>
    <m/>
    <m/>
    <m/>
    <m/>
    <m/>
    <m/>
    <m/>
    <m/>
    <m/>
    <m/>
    <m/>
    <m/>
    <m/>
    <m/>
    <m/>
    <m/>
    <m/>
    <m/>
    <m/>
    <m/>
    <m/>
    <m/>
    <m/>
    <m/>
    <m/>
    <m/>
    <m/>
    <m/>
    <m/>
    <m/>
    <m/>
    <m/>
    <m/>
    <m/>
    <m/>
    <m/>
    <m/>
    <m/>
    <m/>
    <m/>
    <m/>
    <m/>
    <m/>
    <m/>
    <m/>
    <m/>
    <m/>
    <m/>
    <m/>
    <m/>
    <m/>
    <m/>
    <m/>
    <m/>
    <m/>
    <n v="3"/>
    <n v="3"/>
    <m/>
    <m/>
    <m/>
    <m/>
    <n v="1"/>
    <n v="1"/>
    <m/>
    <m/>
    <m/>
    <m/>
    <m/>
    <m/>
    <m/>
    <m/>
    <m/>
    <m/>
    <m/>
    <m/>
    <m/>
    <m/>
    <m/>
    <m/>
    <m/>
    <m/>
    <m/>
    <m/>
    <m/>
    <m/>
    <m/>
    <m/>
    <m/>
    <m/>
    <m/>
    <m/>
    <m/>
    <m/>
    <m/>
    <m/>
    <m/>
    <m/>
    <m/>
    <m/>
    <m/>
    <m/>
    <m/>
    <n v="824.9"/>
  </r>
  <r>
    <n v="354"/>
    <n v="320480"/>
    <s v="d6bed5bd129f4858bc4b138d646c544d"/>
    <s v="Accept"/>
    <s v="yes"/>
    <m/>
    <m/>
    <s v="ابراهيم طلال الشيوخ"/>
    <x v="0"/>
    <x v="16"/>
    <n v="214"/>
    <s v="shadi&amp;reem"/>
    <s v="I.R"/>
    <m/>
    <m/>
    <m/>
    <m/>
    <m/>
    <m/>
    <m/>
    <m/>
    <m/>
    <m/>
    <m/>
    <m/>
    <m/>
    <m/>
    <m/>
    <m/>
    <m/>
    <m/>
    <n v="160"/>
    <m/>
    <m/>
    <m/>
    <m/>
    <m/>
    <m/>
    <m/>
    <m/>
    <m/>
    <m/>
    <m/>
    <m/>
    <m/>
    <m/>
    <m/>
    <m/>
    <m/>
    <m/>
    <m/>
    <m/>
    <m/>
    <m/>
    <m/>
    <m/>
    <m/>
    <m/>
    <m/>
    <m/>
    <m/>
    <m/>
    <m/>
    <m/>
    <m/>
    <m/>
    <m/>
    <m/>
    <m/>
    <m/>
    <m/>
    <m/>
    <m/>
    <m/>
    <m/>
    <m/>
    <m/>
    <m/>
    <m/>
    <m/>
    <m/>
    <m/>
    <m/>
    <m/>
    <m/>
    <m/>
    <m/>
    <m/>
    <m/>
    <m/>
    <m/>
    <m/>
    <m/>
    <m/>
    <n v="3"/>
    <n v="2"/>
    <n v="1"/>
    <m/>
    <m/>
    <m/>
    <m/>
    <m/>
    <m/>
    <m/>
    <m/>
    <m/>
    <m/>
    <m/>
    <m/>
    <m/>
    <m/>
    <m/>
    <m/>
    <m/>
    <n v="1"/>
    <m/>
    <m/>
    <m/>
    <m/>
    <m/>
    <m/>
    <m/>
    <m/>
    <m/>
    <m/>
    <m/>
    <m/>
    <m/>
    <m/>
    <m/>
    <m/>
    <m/>
    <m/>
    <m/>
    <m/>
    <m/>
    <m/>
    <m/>
    <m/>
    <m/>
    <m/>
    <n v="686.6"/>
  </r>
  <r>
    <n v="355"/>
    <n v="255444"/>
    <s v="c642e0ef185f475eb06237fa4a0d699a"/>
    <s v="Accept"/>
    <s v="yes"/>
    <m/>
    <m/>
    <s v="أحمد نايف الشيوخ"/>
    <x v="0"/>
    <x v="16"/>
    <n v="214"/>
    <s v="shadi&amp;reem"/>
    <s v="I.R"/>
    <m/>
    <m/>
    <m/>
    <m/>
    <m/>
    <m/>
    <n v="3"/>
    <m/>
    <m/>
    <m/>
    <m/>
    <m/>
    <m/>
    <m/>
    <m/>
    <m/>
    <m/>
    <m/>
    <n v="90"/>
    <m/>
    <m/>
    <m/>
    <m/>
    <m/>
    <m/>
    <m/>
    <m/>
    <m/>
    <m/>
    <m/>
    <m/>
    <m/>
    <m/>
    <m/>
    <m/>
    <m/>
    <m/>
    <m/>
    <m/>
    <m/>
    <m/>
    <m/>
    <m/>
    <m/>
    <m/>
    <m/>
    <m/>
    <m/>
    <m/>
    <m/>
    <m/>
    <m/>
    <m/>
    <m/>
    <m/>
    <m/>
    <m/>
    <m/>
    <m/>
    <m/>
    <m/>
    <m/>
    <m/>
    <m/>
    <m/>
    <m/>
    <m/>
    <m/>
    <m/>
    <m/>
    <m/>
    <m/>
    <m/>
    <m/>
    <m/>
    <m/>
    <m/>
    <m/>
    <m/>
    <m/>
    <m/>
    <m/>
    <n v="2"/>
    <n v="1"/>
    <m/>
    <n v="2"/>
    <m/>
    <m/>
    <m/>
    <m/>
    <m/>
    <m/>
    <m/>
    <n v="20"/>
    <m/>
    <m/>
    <m/>
    <m/>
    <m/>
    <m/>
    <m/>
    <n v="1"/>
    <m/>
    <m/>
    <m/>
    <m/>
    <m/>
    <m/>
    <m/>
    <m/>
    <m/>
    <m/>
    <m/>
    <m/>
    <m/>
    <m/>
    <m/>
    <m/>
    <m/>
    <m/>
    <m/>
    <m/>
    <m/>
    <m/>
    <m/>
    <m/>
    <m/>
    <m/>
    <n v="520.6"/>
  </r>
  <r>
    <n v="356"/>
    <n v="255456"/>
    <s v="67c6f5f61b4a4247915dc8ed30684816"/>
    <s v="Accept"/>
    <s v="yes"/>
    <m/>
    <m/>
    <s v="حسن يحيى الشيوخ "/>
    <x v="0"/>
    <x v="16"/>
    <n v="214"/>
    <s v="shadi&amp;reem"/>
    <s v="I.R"/>
    <m/>
    <m/>
    <m/>
    <m/>
    <m/>
    <m/>
    <n v="4.5"/>
    <m/>
    <m/>
    <m/>
    <m/>
    <m/>
    <n v="100"/>
    <m/>
    <m/>
    <m/>
    <m/>
    <m/>
    <n v="220"/>
    <m/>
    <m/>
    <m/>
    <m/>
    <m/>
    <m/>
    <m/>
    <m/>
    <m/>
    <m/>
    <m/>
    <m/>
    <m/>
    <m/>
    <m/>
    <m/>
    <m/>
    <m/>
    <m/>
    <m/>
    <m/>
    <m/>
    <m/>
    <m/>
    <m/>
    <m/>
    <m/>
    <m/>
    <m/>
    <m/>
    <m/>
    <m/>
    <m/>
    <m/>
    <m/>
    <m/>
    <m/>
    <m/>
    <m/>
    <m/>
    <m/>
    <m/>
    <m/>
    <m/>
    <m/>
    <m/>
    <m/>
    <m/>
    <m/>
    <m/>
    <m/>
    <m/>
    <m/>
    <m/>
    <m/>
    <m/>
    <m/>
    <m/>
    <m/>
    <m/>
    <m/>
    <m/>
    <n v="2"/>
    <n v="3"/>
    <m/>
    <m/>
    <m/>
    <m/>
    <n v="1"/>
    <m/>
    <m/>
    <m/>
    <m/>
    <m/>
    <m/>
    <m/>
    <m/>
    <m/>
    <m/>
    <m/>
    <m/>
    <m/>
    <m/>
    <m/>
    <m/>
    <m/>
    <m/>
    <m/>
    <m/>
    <m/>
    <m/>
    <m/>
    <m/>
    <m/>
    <m/>
    <m/>
    <m/>
    <m/>
    <m/>
    <m/>
    <m/>
    <m/>
    <m/>
    <m/>
    <m/>
    <m/>
    <m/>
    <m/>
    <m/>
    <n v="938.4"/>
  </r>
  <r>
    <n v="357"/>
    <n v="255520"/>
    <s v="6f42559fa9dc448abcee188035f77e3c"/>
    <s v="Accept"/>
    <s v="yes"/>
    <m/>
    <m/>
    <s v="يحيى علي الشيوخ"/>
    <x v="0"/>
    <x v="16"/>
    <n v="214"/>
    <s v="حسام العبدالله"/>
    <s v="I.R"/>
    <m/>
    <m/>
    <m/>
    <m/>
    <m/>
    <m/>
    <m/>
    <m/>
    <m/>
    <n v="0.3"/>
    <m/>
    <m/>
    <n v="400"/>
    <m/>
    <m/>
    <m/>
    <m/>
    <m/>
    <n v="210"/>
    <m/>
    <m/>
    <m/>
    <m/>
    <m/>
    <m/>
    <m/>
    <m/>
    <m/>
    <m/>
    <m/>
    <m/>
    <m/>
    <m/>
    <m/>
    <m/>
    <m/>
    <m/>
    <m/>
    <m/>
    <m/>
    <m/>
    <m/>
    <m/>
    <m/>
    <m/>
    <m/>
    <m/>
    <m/>
    <m/>
    <m/>
    <m/>
    <m/>
    <m/>
    <m/>
    <m/>
    <m/>
    <m/>
    <m/>
    <m/>
    <m/>
    <m/>
    <m/>
    <m/>
    <m/>
    <m/>
    <m/>
    <m/>
    <m/>
    <m/>
    <m/>
    <m/>
    <m/>
    <m/>
    <m/>
    <m/>
    <m/>
    <m/>
    <m/>
    <m/>
    <m/>
    <m/>
    <n v="1"/>
    <n v="3"/>
    <n v="1"/>
    <m/>
    <m/>
    <n v="2"/>
    <n v="1"/>
    <n v="1.5"/>
    <m/>
    <m/>
    <m/>
    <m/>
    <m/>
    <n v="12"/>
    <m/>
    <m/>
    <n v="14"/>
    <m/>
    <m/>
    <m/>
    <n v="1"/>
    <m/>
    <m/>
    <m/>
    <m/>
    <m/>
    <m/>
    <m/>
    <m/>
    <m/>
    <m/>
    <m/>
    <m/>
    <m/>
    <m/>
    <m/>
    <m/>
    <m/>
    <m/>
    <m/>
    <m/>
    <m/>
    <m/>
    <m/>
    <m/>
    <m/>
    <m/>
    <n v="1162.9000000000001"/>
  </r>
  <r>
    <n v="358"/>
    <n v="280360"/>
    <s v="4a24e62dc231499281a76f58953e71fc"/>
    <s v="Accept"/>
    <s v="yes"/>
    <m/>
    <m/>
    <s v="عبدالكريم حسين جدعان"/>
    <x v="0"/>
    <x v="2"/>
    <n v="212"/>
    <s v="عبدالهادي"/>
    <s v="I.R"/>
    <m/>
    <m/>
    <m/>
    <m/>
    <m/>
    <m/>
    <m/>
    <m/>
    <n v="0.3"/>
    <m/>
    <m/>
    <m/>
    <m/>
    <m/>
    <m/>
    <m/>
    <m/>
    <m/>
    <n v="164"/>
    <m/>
    <m/>
    <m/>
    <m/>
    <m/>
    <m/>
    <m/>
    <m/>
    <m/>
    <n v="26.5"/>
    <m/>
    <m/>
    <m/>
    <m/>
    <m/>
    <m/>
    <m/>
    <m/>
    <m/>
    <m/>
    <m/>
    <m/>
    <m/>
    <m/>
    <m/>
    <m/>
    <m/>
    <m/>
    <m/>
    <m/>
    <m/>
    <m/>
    <m/>
    <m/>
    <m/>
    <m/>
    <m/>
    <m/>
    <m/>
    <m/>
    <n v="1"/>
    <m/>
    <m/>
    <m/>
    <m/>
    <m/>
    <m/>
    <m/>
    <m/>
    <m/>
    <m/>
    <m/>
    <m/>
    <m/>
    <m/>
    <m/>
    <m/>
    <n v="0.36"/>
    <m/>
    <m/>
    <m/>
    <m/>
    <n v="4"/>
    <n v="4"/>
    <n v="1"/>
    <m/>
    <n v="3"/>
    <n v="1"/>
    <n v="1"/>
    <n v="1.2"/>
    <n v="1"/>
    <m/>
    <m/>
    <n v="1"/>
    <m/>
    <m/>
    <m/>
    <m/>
    <n v="13"/>
    <m/>
    <m/>
    <m/>
    <m/>
    <m/>
    <m/>
    <m/>
    <m/>
    <m/>
    <m/>
    <m/>
    <m/>
    <m/>
    <n v="1"/>
    <m/>
    <m/>
    <m/>
    <n v="1"/>
    <m/>
    <m/>
    <m/>
    <m/>
    <m/>
    <m/>
    <m/>
    <m/>
    <m/>
    <m/>
    <m/>
    <m/>
    <n v="1166.05"/>
  </r>
  <r>
    <n v="359"/>
    <n v="123315"/>
    <s v="6509abd071c64c409e9e66fd1545ad2f"/>
    <s v="Accept"/>
    <s v="yes"/>
    <m/>
    <m/>
    <s v="احمد محمد الرحمون"/>
    <x v="0"/>
    <x v="2"/>
    <n v="212"/>
    <s v="عبدالهادي"/>
    <s v="I.R"/>
    <m/>
    <m/>
    <m/>
    <m/>
    <m/>
    <n v="5.0999999999999996"/>
    <m/>
    <m/>
    <m/>
    <m/>
    <m/>
    <m/>
    <m/>
    <m/>
    <m/>
    <m/>
    <m/>
    <m/>
    <m/>
    <m/>
    <m/>
    <m/>
    <m/>
    <m/>
    <m/>
    <m/>
    <m/>
    <m/>
    <n v="9"/>
    <m/>
    <m/>
    <m/>
    <m/>
    <m/>
    <m/>
    <m/>
    <m/>
    <m/>
    <m/>
    <n v="3.24"/>
    <m/>
    <m/>
    <m/>
    <m/>
    <m/>
    <m/>
    <m/>
    <m/>
    <m/>
    <m/>
    <m/>
    <m/>
    <m/>
    <m/>
    <m/>
    <m/>
    <m/>
    <m/>
    <m/>
    <m/>
    <m/>
    <m/>
    <m/>
    <m/>
    <m/>
    <m/>
    <m/>
    <m/>
    <m/>
    <m/>
    <m/>
    <m/>
    <m/>
    <m/>
    <n v="4.9000000000000004"/>
    <m/>
    <n v="0.24"/>
    <m/>
    <m/>
    <m/>
    <m/>
    <n v="2"/>
    <n v="2"/>
    <n v="1"/>
    <m/>
    <n v="3"/>
    <n v="1"/>
    <n v="1"/>
    <n v="1.2"/>
    <m/>
    <m/>
    <m/>
    <n v="3"/>
    <m/>
    <m/>
    <m/>
    <n v="2"/>
    <n v="12"/>
    <m/>
    <m/>
    <m/>
    <m/>
    <m/>
    <m/>
    <m/>
    <m/>
    <m/>
    <m/>
    <m/>
    <m/>
    <m/>
    <m/>
    <m/>
    <m/>
    <m/>
    <m/>
    <m/>
    <m/>
    <m/>
    <m/>
    <m/>
    <m/>
    <m/>
    <m/>
    <m/>
    <m/>
    <m/>
    <m/>
    <n v="1020.7000000000002"/>
  </r>
  <r>
    <n v="360"/>
    <n v="321276"/>
    <s v="0075939630fa43d28b03ac54d5cf6ea6"/>
    <s v="Accept"/>
    <s v="yes"/>
    <m/>
    <m/>
    <s v="أمنة عبدالمعطي علوي"/>
    <x v="0"/>
    <x v="2"/>
    <n v="212"/>
    <s v="نور"/>
    <s v="I.R"/>
    <m/>
    <m/>
    <m/>
    <m/>
    <m/>
    <n v="4.9000000000000004"/>
    <m/>
    <m/>
    <n v="0.25"/>
    <m/>
    <m/>
    <m/>
    <m/>
    <n v="75"/>
    <m/>
    <m/>
    <m/>
    <n v="15"/>
    <n v="8"/>
    <m/>
    <m/>
    <m/>
    <m/>
    <m/>
    <m/>
    <m/>
    <m/>
    <m/>
    <m/>
    <m/>
    <m/>
    <m/>
    <m/>
    <m/>
    <m/>
    <m/>
    <m/>
    <m/>
    <m/>
    <m/>
    <m/>
    <m/>
    <m/>
    <m/>
    <m/>
    <m/>
    <m/>
    <m/>
    <m/>
    <m/>
    <m/>
    <m/>
    <m/>
    <m/>
    <m/>
    <n v="1"/>
    <m/>
    <m/>
    <m/>
    <n v="0.9"/>
    <m/>
    <m/>
    <m/>
    <m/>
    <m/>
    <m/>
    <m/>
    <m/>
    <m/>
    <m/>
    <m/>
    <m/>
    <m/>
    <m/>
    <n v="2.6"/>
    <m/>
    <n v="0.24"/>
    <m/>
    <m/>
    <m/>
    <n v="1.7"/>
    <n v="3"/>
    <n v="2"/>
    <n v="1"/>
    <m/>
    <n v="3"/>
    <n v="1"/>
    <n v="1"/>
    <n v="1.2"/>
    <n v="1"/>
    <m/>
    <m/>
    <n v="2"/>
    <m/>
    <m/>
    <m/>
    <n v="2"/>
    <n v="20"/>
    <m/>
    <m/>
    <m/>
    <n v="1"/>
    <m/>
    <m/>
    <m/>
    <m/>
    <m/>
    <m/>
    <m/>
    <m/>
    <m/>
    <m/>
    <m/>
    <m/>
    <m/>
    <m/>
    <m/>
    <m/>
    <m/>
    <m/>
    <m/>
    <m/>
    <m/>
    <m/>
    <m/>
    <m/>
    <m/>
    <m/>
    <n v="1070.9000000000001"/>
  </r>
  <r>
    <n v="361"/>
    <n v="322985"/>
    <s v="379b835b94f945a8b93aa30d387609c4"/>
    <s v="Accept"/>
    <s v="yes"/>
    <m/>
    <m/>
    <s v="مرح طارق حم"/>
    <x v="0"/>
    <x v="2"/>
    <n v="212"/>
    <s v="نور"/>
    <s v="I.R"/>
    <m/>
    <m/>
    <m/>
    <m/>
    <m/>
    <n v="6.85"/>
    <m/>
    <m/>
    <m/>
    <m/>
    <m/>
    <m/>
    <m/>
    <n v="16"/>
    <m/>
    <m/>
    <m/>
    <m/>
    <n v="15"/>
    <m/>
    <m/>
    <m/>
    <m/>
    <m/>
    <m/>
    <m/>
    <m/>
    <m/>
    <m/>
    <m/>
    <m/>
    <m/>
    <m/>
    <m/>
    <m/>
    <m/>
    <m/>
    <m/>
    <m/>
    <m/>
    <m/>
    <m/>
    <m/>
    <m/>
    <m/>
    <m/>
    <m/>
    <m/>
    <m/>
    <m/>
    <m/>
    <m/>
    <m/>
    <m/>
    <m/>
    <n v="1"/>
    <m/>
    <m/>
    <m/>
    <n v="0.8"/>
    <m/>
    <m/>
    <m/>
    <m/>
    <m/>
    <m/>
    <m/>
    <m/>
    <m/>
    <m/>
    <m/>
    <m/>
    <m/>
    <m/>
    <m/>
    <m/>
    <n v="0.45"/>
    <m/>
    <m/>
    <m/>
    <m/>
    <n v="5"/>
    <n v="4"/>
    <n v="1"/>
    <m/>
    <n v="3"/>
    <n v="1"/>
    <n v="1"/>
    <n v="1.2"/>
    <m/>
    <m/>
    <m/>
    <n v="2"/>
    <m/>
    <n v="12"/>
    <m/>
    <n v="2"/>
    <n v="8"/>
    <m/>
    <m/>
    <m/>
    <m/>
    <m/>
    <m/>
    <m/>
    <m/>
    <m/>
    <m/>
    <m/>
    <m/>
    <m/>
    <m/>
    <m/>
    <m/>
    <m/>
    <m/>
    <m/>
    <m/>
    <m/>
    <m/>
    <m/>
    <m/>
    <m/>
    <m/>
    <m/>
    <m/>
    <m/>
    <m/>
    <n v="893.82000000000016"/>
  </r>
  <r>
    <n v="362"/>
    <n v="273690"/>
    <s v="1f6886c233bb4a4489aa6ba02df4adbb"/>
    <s v="Accept"/>
    <s v="yes"/>
    <m/>
    <m/>
    <s v="احمد ديبو العلي"/>
    <x v="0"/>
    <x v="2"/>
    <n v="212"/>
    <s v="عبدالهادي"/>
    <s v="I.R"/>
    <m/>
    <m/>
    <m/>
    <m/>
    <m/>
    <n v="5"/>
    <m/>
    <m/>
    <n v="0.25"/>
    <m/>
    <m/>
    <m/>
    <m/>
    <n v="20"/>
    <m/>
    <m/>
    <m/>
    <m/>
    <n v="20"/>
    <m/>
    <m/>
    <m/>
    <m/>
    <m/>
    <m/>
    <m/>
    <n v="50"/>
    <m/>
    <n v="1.5"/>
    <m/>
    <m/>
    <m/>
    <m/>
    <m/>
    <m/>
    <m/>
    <m/>
    <m/>
    <m/>
    <m/>
    <m/>
    <m/>
    <m/>
    <m/>
    <m/>
    <m/>
    <m/>
    <m/>
    <m/>
    <m/>
    <m/>
    <m/>
    <m/>
    <m/>
    <m/>
    <m/>
    <m/>
    <m/>
    <m/>
    <m/>
    <m/>
    <m/>
    <m/>
    <m/>
    <m/>
    <m/>
    <m/>
    <m/>
    <m/>
    <m/>
    <m/>
    <m/>
    <m/>
    <m/>
    <m/>
    <m/>
    <m/>
    <m/>
    <m/>
    <m/>
    <m/>
    <n v="1"/>
    <n v="2"/>
    <n v="1"/>
    <m/>
    <n v="3"/>
    <m/>
    <n v="1"/>
    <n v="1.2"/>
    <n v="1"/>
    <m/>
    <m/>
    <n v="1"/>
    <m/>
    <n v="13"/>
    <m/>
    <n v="6"/>
    <n v="8"/>
    <m/>
    <m/>
    <m/>
    <n v="1"/>
    <m/>
    <m/>
    <m/>
    <m/>
    <m/>
    <m/>
    <m/>
    <m/>
    <m/>
    <m/>
    <m/>
    <m/>
    <m/>
    <m/>
    <m/>
    <m/>
    <m/>
    <m/>
    <m/>
    <m/>
    <m/>
    <m/>
    <m/>
    <m/>
    <m/>
    <m/>
    <n v="910.6"/>
  </r>
  <r>
    <n v="363"/>
    <n v="215101"/>
    <s v="0a3a2f71b28147d9909af507cd317068"/>
    <s v="Accept"/>
    <s v="yes"/>
    <m/>
    <m/>
    <s v="عبدالقادر ابراهيم قزموز"/>
    <x v="0"/>
    <x v="2"/>
    <n v="212"/>
    <s v="نور"/>
    <s v="I.R"/>
    <n v="10"/>
    <m/>
    <m/>
    <m/>
    <m/>
    <n v="4.3"/>
    <m/>
    <m/>
    <n v="0.25"/>
    <m/>
    <m/>
    <m/>
    <m/>
    <n v="90"/>
    <m/>
    <m/>
    <m/>
    <m/>
    <n v="194"/>
    <m/>
    <m/>
    <m/>
    <m/>
    <m/>
    <m/>
    <m/>
    <m/>
    <m/>
    <n v="1.5"/>
    <m/>
    <m/>
    <m/>
    <m/>
    <m/>
    <m/>
    <m/>
    <m/>
    <m/>
    <m/>
    <m/>
    <m/>
    <m/>
    <m/>
    <m/>
    <m/>
    <m/>
    <m/>
    <m/>
    <m/>
    <m/>
    <m/>
    <m/>
    <m/>
    <m/>
    <m/>
    <m/>
    <m/>
    <m/>
    <m/>
    <m/>
    <m/>
    <m/>
    <m/>
    <m/>
    <m/>
    <m/>
    <m/>
    <m/>
    <m/>
    <m/>
    <m/>
    <m/>
    <m/>
    <m/>
    <m/>
    <m/>
    <n v="0.16"/>
    <m/>
    <m/>
    <m/>
    <m/>
    <n v="4"/>
    <n v="5"/>
    <m/>
    <m/>
    <n v="2"/>
    <m/>
    <n v="1"/>
    <n v="0.8"/>
    <n v="1"/>
    <m/>
    <m/>
    <m/>
    <m/>
    <n v="15"/>
    <m/>
    <m/>
    <n v="20"/>
    <m/>
    <m/>
    <m/>
    <n v="1"/>
    <m/>
    <m/>
    <n v="6.25"/>
    <m/>
    <m/>
    <m/>
    <m/>
    <m/>
    <m/>
    <m/>
    <m/>
    <m/>
    <m/>
    <m/>
    <m/>
    <m/>
    <m/>
    <m/>
    <m/>
    <m/>
    <m/>
    <m/>
    <m/>
    <m/>
    <m/>
    <m/>
    <n v="1532.9"/>
  </r>
  <r>
    <n v="364"/>
    <n v="216009"/>
    <s v="2b4dedc3660349209fafef6ba289406c"/>
    <s v="Accept"/>
    <s v="yes"/>
    <m/>
    <m/>
    <s v="محمود علي العبود"/>
    <x v="0"/>
    <x v="2"/>
    <n v="212"/>
    <s v="نور"/>
    <s v="I.R"/>
    <m/>
    <m/>
    <m/>
    <m/>
    <m/>
    <m/>
    <m/>
    <m/>
    <m/>
    <m/>
    <m/>
    <m/>
    <m/>
    <n v="60"/>
    <m/>
    <m/>
    <m/>
    <m/>
    <n v="6"/>
    <m/>
    <m/>
    <m/>
    <m/>
    <m/>
    <m/>
    <m/>
    <m/>
    <m/>
    <m/>
    <m/>
    <m/>
    <m/>
    <m/>
    <m/>
    <m/>
    <m/>
    <m/>
    <m/>
    <m/>
    <m/>
    <m/>
    <m/>
    <m/>
    <m/>
    <m/>
    <m/>
    <m/>
    <m/>
    <m/>
    <m/>
    <m/>
    <m/>
    <m/>
    <m/>
    <m/>
    <m/>
    <m/>
    <m/>
    <m/>
    <m/>
    <m/>
    <m/>
    <m/>
    <m/>
    <m/>
    <m/>
    <m/>
    <m/>
    <m/>
    <m/>
    <m/>
    <m/>
    <m/>
    <m/>
    <n v="5.0999999999999996"/>
    <m/>
    <n v="0.24"/>
    <m/>
    <m/>
    <m/>
    <n v="5.85"/>
    <n v="2"/>
    <m/>
    <n v="1"/>
    <m/>
    <n v="2"/>
    <n v="2"/>
    <n v="1"/>
    <n v="1.2"/>
    <m/>
    <m/>
    <m/>
    <m/>
    <m/>
    <m/>
    <m/>
    <m/>
    <m/>
    <m/>
    <m/>
    <m/>
    <m/>
    <m/>
    <m/>
    <m/>
    <m/>
    <m/>
    <m/>
    <m/>
    <m/>
    <m/>
    <m/>
    <m/>
    <m/>
    <m/>
    <m/>
    <m/>
    <m/>
    <m/>
    <m/>
    <m/>
    <m/>
    <m/>
    <m/>
    <m/>
    <m/>
    <m/>
    <m/>
    <n v="819.85"/>
  </r>
  <r>
    <n v="365"/>
    <n v="249047"/>
    <s v="acbcea0211534e3baf4933cca7dbae66"/>
    <s v="Accept"/>
    <s v="yes"/>
    <m/>
    <m/>
    <s v="خلف محمد جمعة"/>
    <x v="0"/>
    <x v="16"/>
    <n v="214"/>
    <s v="مهند حديد"/>
    <s v="I.R"/>
    <m/>
    <m/>
    <m/>
    <m/>
    <m/>
    <m/>
    <n v="4"/>
    <m/>
    <n v="0.4"/>
    <m/>
    <m/>
    <m/>
    <n v="350"/>
    <m/>
    <m/>
    <m/>
    <m/>
    <m/>
    <n v="154"/>
    <m/>
    <m/>
    <m/>
    <m/>
    <m/>
    <m/>
    <m/>
    <m/>
    <m/>
    <m/>
    <m/>
    <m/>
    <m/>
    <m/>
    <m/>
    <m/>
    <m/>
    <m/>
    <m/>
    <m/>
    <m/>
    <m/>
    <m/>
    <m/>
    <m/>
    <m/>
    <m/>
    <m/>
    <m/>
    <m/>
    <m/>
    <m/>
    <m/>
    <m/>
    <m/>
    <m/>
    <m/>
    <m/>
    <m/>
    <m/>
    <m/>
    <m/>
    <m/>
    <m/>
    <m/>
    <m/>
    <m/>
    <m/>
    <m/>
    <m/>
    <m/>
    <m/>
    <m/>
    <m/>
    <m/>
    <m/>
    <m/>
    <m/>
    <m/>
    <m/>
    <m/>
    <m/>
    <n v="3"/>
    <n v="2"/>
    <n v="1"/>
    <n v="1"/>
    <m/>
    <n v="2"/>
    <m/>
    <n v="0.5"/>
    <m/>
    <m/>
    <m/>
    <m/>
    <m/>
    <n v="10"/>
    <m/>
    <m/>
    <m/>
    <m/>
    <m/>
    <m/>
    <n v="1"/>
    <m/>
    <m/>
    <m/>
    <m/>
    <m/>
    <m/>
    <m/>
    <m/>
    <m/>
    <m/>
    <m/>
    <m/>
    <m/>
    <m/>
    <m/>
    <m/>
    <m/>
    <m/>
    <m/>
    <m/>
    <m/>
    <m/>
    <m/>
    <m/>
    <m/>
    <m/>
    <n v="1103.3000000000002"/>
  </r>
  <r>
    <n v="366"/>
    <n v="263739"/>
    <s v="674028d6383140e98d14423cda028599"/>
    <s v="Accept"/>
    <s v="yes"/>
    <m/>
    <m/>
    <s v="عبدالقادر قاسم اصلان"/>
    <x v="0"/>
    <x v="16"/>
    <n v="214"/>
    <s v="مهند حديد"/>
    <s v="I.R"/>
    <m/>
    <m/>
    <m/>
    <m/>
    <m/>
    <m/>
    <n v="4.2"/>
    <m/>
    <m/>
    <m/>
    <m/>
    <m/>
    <n v="50"/>
    <m/>
    <m/>
    <m/>
    <m/>
    <m/>
    <n v="157"/>
    <m/>
    <m/>
    <m/>
    <m/>
    <m/>
    <m/>
    <m/>
    <m/>
    <m/>
    <m/>
    <m/>
    <m/>
    <m/>
    <m/>
    <m/>
    <m/>
    <m/>
    <m/>
    <m/>
    <m/>
    <m/>
    <m/>
    <m/>
    <m/>
    <m/>
    <m/>
    <m/>
    <m/>
    <m/>
    <m/>
    <m/>
    <m/>
    <m/>
    <m/>
    <m/>
    <m/>
    <m/>
    <m/>
    <m/>
    <m/>
    <m/>
    <m/>
    <m/>
    <m/>
    <n v="30"/>
    <m/>
    <m/>
    <m/>
    <m/>
    <m/>
    <m/>
    <m/>
    <m/>
    <m/>
    <m/>
    <m/>
    <m/>
    <m/>
    <m/>
    <m/>
    <m/>
    <m/>
    <n v="2"/>
    <n v="5"/>
    <m/>
    <n v="1"/>
    <m/>
    <n v="2"/>
    <m/>
    <n v="0.5"/>
    <m/>
    <m/>
    <m/>
    <m/>
    <m/>
    <n v="12"/>
    <m/>
    <m/>
    <m/>
    <m/>
    <m/>
    <m/>
    <n v="1"/>
    <m/>
    <m/>
    <m/>
    <m/>
    <m/>
    <m/>
    <m/>
    <m/>
    <m/>
    <m/>
    <m/>
    <m/>
    <m/>
    <m/>
    <m/>
    <m/>
    <m/>
    <m/>
    <m/>
    <m/>
    <m/>
    <m/>
    <m/>
    <m/>
    <m/>
    <m/>
    <n v="1031.5999999999999"/>
  </r>
  <r>
    <n v="367"/>
    <n v="247543"/>
    <s v="d0216b99bede4945bf9e9a6ba8b2076d"/>
    <s v="Accept"/>
    <s v="yes"/>
    <m/>
    <m/>
    <s v="خالد جمهر المحمد"/>
    <x v="0"/>
    <x v="16"/>
    <n v="214"/>
    <s v="مهند حديد"/>
    <s v="I.R"/>
    <m/>
    <m/>
    <m/>
    <m/>
    <m/>
    <m/>
    <n v="5.8"/>
    <m/>
    <m/>
    <m/>
    <m/>
    <m/>
    <m/>
    <m/>
    <m/>
    <m/>
    <m/>
    <m/>
    <n v="185"/>
    <m/>
    <m/>
    <m/>
    <m/>
    <m/>
    <m/>
    <m/>
    <m/>
    <m/>
    <m/>
    <m/>
    <m/>
    <m/>
    <m/>
    <m/>
    <m/>
    <m/>
    <m/>
    <m/>
    <m/>
    <m/>
    <m/>
    <m/>
    <m/>
    <m/>
    <m/>
    <m/>
    <m/>
    <m/>
    <m/>
    <m/>
    <m/>
    <n v="1"/>
    <m/>
    <m/>
    <m/>
    <m/>
    <m/>
    <m/>
    <m/>
    <m/>
    <m/>
    <m/>
    <m/>
    <n v="35"/>
    <m/>
    <m/>
    <m/>
    <m/>
    <m/>
    <m/>
    <m/>
    <m/>
    <m/>
    <m/>
    <m/>
    <m/>
    <n v="0.2"/>
    <m/>
    <m/>
    <m/>
    <m/>
    <n v="4"/>
    <n v="5"/>
    <m/>
    <n v="1"/>
    <m/>
    <n v="2"/>
    <m/>
    <n v="0.5"/>
    <m/>
    <m/>
    <m/>
    <m/>
    <m/>
    <n v="12"/>
    <m/>
    <m/>
    <m/>
    <m/>
    <m/>
    <m/>
    <n v="1"/>
    <m/>
    <m/>
    <m/>
    <m/>
    <m/>
    <m/>
    <m/>
    <m/>
    <m/>
    <m/>
    <m/>
    <m/>
    <m/>
    <m/>
    <m/>
    <m/>
    <m/>
    <m/>
    <m/>
    <m/>
    <m/>
    <m/>
    <m/>
    <m/>
    <m/>
    <m/>
    <n v="1341"/>
  </r>
  <r>
    <n v="368"/>
    <n v="287835"/>
    <s v="56890e43e982433b8dcfef8492b1a4e2"/>
    <s v="Accept"/>
    <s v="yes"/>
    <m/>
    <m/>
    <s v="فطوم خالد السعيد"/>
    <x v="0"/>
    <x v="16"/>
    <n v="214"/>
    <s v="حسام العبدالله"/>
    <s v="I.R"/>
    <m/>
    <m/>
    <m/>
    <m/>
    <m/>
    <m/>
    <m/>
    <m/>
    <m/>
    <m/>
    <m/>
    <m/>
    <n v="150"/>
    <m/>
    <m/>
    <m/>
    <m/>
    <m/>
    <n v="134"/>
    <m/>
    <m/>
    <m/>
    <m/>
    <m/>
    <m/>
    <m/>
    <m/>
    <m/>
    <m/>
    <m/>
    <m/>
    <m/>
    <m/>
    <m/>
    <m/>
    <m/>
    <m/>
    <m/>
    <m/>
    <m/>
    <m/>
    <m/>
    <m/>
    <m/>
    <m/>
    <m/>
    <m/>
    <m/>
    <m/>
    <m/>
    <m/>
    <m/>
    <m/>
    <m/>
    <m/>
    <m/>
    <m/>
    <m/>
    <m/>
    <m/>
    <m/>
    <m/>
    <m/>
    <m/>
    <m/>
    <m/>
    <m/>
    <m/>
    <m/>
    <m/>
    <m/>
    <m/>
    <m/>
    <m/>
    <m/>
    <m/>
    <m/>
    <m/>
    <m/>
    <m/>
    <m/>
    <n v="2"/>
    <n v="3"/>
    <m/>
    <m/>
    <n v="1"/>
    <n v="1"/>
    <n v="1"/>
    <n v="1.2"/>
    <m/>
    <n v="1"/>
    <m/>
    <n v="2"/>
    <m/>
    <n v="14"/>
    <m/>
    <m/>
    <n v="4"/>
    <m/>
    <m/>
    <m/>
    <n v="1"/>
    <m/>
    <m/>
    <m/>
    <m/>
    <m/>
    <m/>
    <m/>
    <m/>
    <m/>
    <m/>
    <m/>
    <m/>
    <m/>
    <m/>
    <m/>
    <m/>
    <m/>
    <m/>
    <m/>
    <m/>
    <m/>
    <m/>
    <m/>
    <m/>
    <m/>
    <m/>
    <n v="876.1"/>
  </r>
  <r>
    <n v="369"/>
    <n v="276405"/>
    <s v="ae9e8fa35806432c883dc020bece9508"/>
    <s v="Accept"/>
    <s v="yes"/>
    <m/>
    <m/>
    <s v="عبد العزيز محمد خليل"/>
    <x v="1"/>
    <x v="2"/>
    <n v="212"/>
    <s v="هشام +إبراهيم"/>
    <s v="I.R"/>
    <m/>
    <m/>
    <m/>
    <m/>
    <m/>
    <m/>
    <m/>
    <m/>
    <m/>
    <m/>
    <m/>
    <m/>
    <m/>
    <n v="75"/>
    <m/>
    <m/>
    <m/>
    <m/>
    <n v="48"/>
    <m/>
    <m/>
    <m/>
    <m/>
    <m/>
    <m/>
    <m/>
    <m/>
    <m/>
    <m/>
    <m/>
    <m/>
    <m/>
    <m/>
    <m/>
    <m/>
    <m/>
    <m/>
    <m/>
    <m/>
    <m/>
    <m/>
    <m/>
    <m/>
    <m/>
    <m/>
    <m/>
    <m/>
    <m/>
    <m/>
    <m/>
    <m/>
    <m/>
    <m/>
    <m/>
    <m/>
    <m/>
    <m/>
    <m/>
    <m/>
    <m/>
    <m/>
    <m/>
    <m/>
    <m/>
    <m/>
    <m/>
    <m/>
    <m/>
    <m/>
    <m/>
    <m/>
    <m/>
    <m/>
    <m/>
    <m/>
    <m/>
    <n v="0.16"/>
    <m/>
    <m/>
    <m/>
    <m/>
    <n v="2"/>
    <n v="2"/>
    <n v="1"/>
    <m/>
    <n v="2"/>
    <n v="2"/>
    <n v="1"/>
    <n v="1.2"/>
    <m/>
    <m/>
    <m/>
    <m/>
    <m/>
    <m/>
    <m/>
    <m/>
    <m/>
    <m/>
    <m/>
    <m/>
    <n v="1"/>
    <m/>
    <m/>
    <m/>
    <m/>
    <m/>
    <m/>
    <m/>
    <m/>
    <m/>
    <m/>
    <m/>
    <m/>
    <m/>
    <m/>
    <m/>
    <m/>
    <m/>
    <m/>
    <m/>
    <m/>
    <m/>
    <m/>
    <m/>
    <m/>
    <m/>
    <m/>
    <n v="574.9"/>
  </r>
  <r>
    <n v="370"/>
    <n v="280705"/>
    <s v="4ce87b9e82f347899b5974790c2a4eaa"/>
    <s v="Accept"/>
    <s v="yes"/>
    <m/>
    <m/>
    <s v="موفق جاسم الجاسم"/>
    <x v="0"/>
    <x v="2"/>
    <n v="212"/>
    <s v="هشام +إبراهيم"/>
    <s v="I.R"/>
    <m/>
    <m/>
    <m/>
    <m/>
    <m/>
    <n v="0.1"/>
    <m/>
    <m/>
    <m/>
    <m/>
    <m/>
    <m/>
    <m/>
    <m/>
    <m/>
    <m/>
    <m/>
    <m/>
    <n v="19"/>
    <m/>
    <m/>
    <m/>
    <m/>
    <m/>
    <m/>
    <m/>
    <m/>
    <m/>
    <m/>
    <m/>
    <m/>
    <m/>
    <m/>
    <m/>
    <m/>
    <m/>
    <m/>
    <m/>
    <m/>
    <m/>
    <m/>
    <m/>
    <m/>
    <m/>
    <m/>
    <m/>
    <m/>
    <m/>
    <m/>
    <m/>
    <m/>
    <n v="1"/>
    <m/>
    <m/>
    <m/>
    <m/>
    <m/>
    <m/>
    <m/>
    <m/>
    <m/>
    <n v="30"/>
    <m/>
    <n v="30"/>
    <m/>
    <m/>
    <m/>
    <m/>
    <m/>
    <m/>
    <n v="4"/>
    <n v="20"/>
    <m/>
    <m/>
    <m/>
    <m/>
    <m/>
    <m/>
    <m/>
    <m/>
    <m/>
    <n v="1"/>
    <n v="1"/>
    <n v="1"/>
    <m/>
    <n v="2"/>
    <m/>
    <m/>
    <m/>
    <m/>
    <m/>
    <m/>
    <m/>
    <m/>
    <n v="3"/>
    <m/>
    <m/>
    <m/>
    <m/>
    <m/>
    <m/>
    <n v="1"/>
    <m/>
    <m/>
    <m/>
    <m/>
    <m/>
    <m/>
    <m/>
    <m/>
    <m/>
    <m/>
    <m/>
    <m/>
    <m/>
    <m/>
    <m/>
    <m/>
    <n v="1"/>
    <m/>
    <m/>
    <n v="1"/>
    <m/>
    <n v="1"/>
    <m/>
    <m/>
    <m/>
    <n v="10"/>
    <n v="746.7"/>
  </r>
  <r>
    <n v="371"/>
    <n v="280278"/>
    <s v="e567dec6ece04a7c838f61e1c54f9b4d"/>
    <s v="Accept"/>
    <s v="yes"/>
    <m/>
    <m/>
    <s v="خالد محمود ابي زيد"/>
    <x v="0"/>
    <x v="2"/>
    <n v="212"/>
    <s v="هشام +إبراهيم"/>
    <s v="I.R"/>
    <m/>
    <m/>
    <m/>
    <m/>
    <m/>
    <m/>
    <m/>
    <m/>
    <m/>
    <m/>
    <m/>
    <m/>
    <m/>
    <m/>
    <m/>
    <m/>
    <m/>
    <m/>
    <n v="381"/>
    <m/>
    <m/>
    <m/>
    <m/>
    <m/>
    <m/>
    <m/>
    <m/>
    <m/>
    <m/>
    <m/>
    <m/>
    <m/>
    <m/>
    <m/>
    <m/>
    <m/>
    <m/>
    <m/>
    <m/>
    <m/>
    <m/>
    <m/>
    <m/>
    <m/>
    <m/>
    <m/>
    <m/>
    <m/>
    <m/>
    <m/>
    <m/>
    <m/>
    <m/>
    <m/>
    <m/>
    <m/>
    <m/>
    <m/>
    <m/>
    <m/>
    <m/>
    <m/>
    <m/>
    <m/>
    <m/>
    <m/>
    <m/>
    <m/>
    <m/>
    <m/>
    <n v="4"/>
    <m/>
    <m/>
    <m/>
    <m/>
    <m/>
    <m/>
    <m/>
    <m/>
    <m/>
    <m/>
    <n v="3"/>
    <n v="4"/>
    <n v="1"/>
    <m/>
    <n v="4"/>
    <m/>
    <n v="1"/>
    <n v="1.2"/>
    <m/>
    <m/>
    <m/>
    <m/>
    <m/>
    <n v="10"/>
    <m/>
    <m/>
    <n v="10"/>
    <m/>
    <m/>
    <m/>
    <m/>
    <m/>
    <m/>
    <m/>
    <m/>
    <m/>
    <m/>
    <m/>
    <m/>
    <m/>
    <m/>
    <m/>
    <m/>
    <m/>
    <m/>
    <m/>
    <m/>
    <m/>
    <m/>
    <m/>
    <m/>
    <m/>
    <m/>
    <m/>
    <m/>
    <m/>
    <m/>
    <n v="1341.2"/>
  </r>
  <r>
    <n v="372"/>
    <n v="273090"/>
    <s v="95e10c93277541deaf3bada8ca93a88f"/>
    <s v="Accept"/>
    <s v="yes"/>
    <m/>
    <m/>
    <s v="عبد الرحمن محمد خليفة"/>
    <x v="0"/>
    <x v="2"/>
    <n v="212"/>
    <s v="هشام +إبراهيم"/>
    <s v="I.R"/>
    <m/>
    <m/>
    <m/>
    <m/>
    <m/>
    <m/>
    <m/>
    <m/>
    <m/>
    <m/>
    <m/>
    <m/>
    <m/>
    <m/>
    <m/>
    <m/>
    <m/>
    <m/>
    <m/>
    <m/>
    <m/>
    <m/>
    <m/>
    <m/>
    <m/>
    <m/>
    <m/>
    <m/>
    <m/>
    <m/>
    <m/>
    <m/>
    <m/>
    <m/>
    <m/>
    <m/>
    <m/>
    <m/>
    <m/>
    <m/>
    <m/>
    <m/>
    <m/>
    <m/>
    <m/>
    <m/>
    <m/>
    <m/>
    <m/>
    <m/>
    <m/>
    <n v="3"/>
    <m/>
    <m/>
    <m/>
    <m/>
    <m/>
    <m/>
    <m/>
    <m/>
    <m/>
    <m/>
    <m/>
    <m/>
    <m/>
    <m/>
    <m/>
    <m/>
    <m/>
    <m/>
    <m/>
    <m/>
    <m/>
    <m/>
    <m/>
    <m/>
    <n v="0.5"/>
    <m/>
    <m/>
    <m/>
    <m/>
    <n v="5"/>
    <n v="3"/>
    <n v="1"/>
    <m/>
    <n v="2"/>
    <n v="2"/>
    <m/>
    <m/>
    <m/>
    <m/>
    <m/>
    <n v="3"/>
    <m/>
    <m/>
    <m/>
    <m/>
    <m/>
    <m/>
    <m/>
    <m/>
    <n v="1"/>
    <m/>
    <m/>
    <m/>
    <m/>
    <m/>
    <m/>
    <m/>
    <m/>
    <m/>
    <m/>
    <m/>
    <m/>
    <m/>
    <m/>
    <m/>
    <m/>
    <m/>
    <m/>
    <m/>
    <m/>
    <m/>
    <m/>
    <m/>
    <m/>
    <m/>
    <m/>
    <n v="874.9"/>
  </r>
  <r>
    <n v="373"/>
    <n v="194168"/>
    <s v="10732d9a6797483fb8af6f795a712e4e"/>
    <s v="Accept"/>
    <s v="yes"/>
    <m/>
    <m/>
    <s v="فطيم محمد دياب"/>
    <x v="1"/>
    <x v="2"/>
    <n v="212"/>
    <s v="هشام +إبراهيم"/>
    <s v="I.R"/>
    <m/>
    <m/>
    <m/>
    <m/>
    <m/>
    <m/>
    <m/>
    <m/>
    <m/>
    <m/>
    <m/>
    <m/>
    <m/>
    <n v="263"/>
    <m/>
    <m/>
    <m/>
    <m/>
    <n v="213"/>
    <m/>
    <m/>
    <m/>
    <m/>
    <m/>
    <m/>
    <m/>
    <m/>
    <m/>
    <m/>
    <m/>
    <m/>
    <m/>
    <m/>
    <m/>
    <m/>
    <m/>
    <m/>
    <m/>
    <m/>
    <m/>
    <m/>
    <m/>
    <m/>
    <m/>
    <m/>
    <m/>
    <m/>
    <m/>
    <m/>
    <m/>
    <m/>
    <n v="1"/>
    <m/>
    <m/>
    <m/>
    <m/>
    <m/>
    <m/>
    <m/>
    <m/>
    <m/>
    <m/>
    <m/>
    <m/>
    <m/>
    <m/>
    <m/>
    <m/>
    <m/>
    <m/>
    <n v="4"/>
    <m/>
    <m/>
    <m/>
    <m/>
    <m/>
    <m/>
    <m/>
    <m/>
    <m/>
    <m/>
    <m/>
    <m/>
    <m/>
    <m/>
    <n v="1"/>
    <m/>
    <n v="1"/>
    <n v="1.2"/>
    <n v="1"/>
    <m/>
    <m/>
    <m/>
    <m/>
    <n v="10"/>
    <m/>
    <m/>
    <n v="6"/>
    <m/>
    <m/>
    <m/>
    <m/>
    <m/>
    <m/>
    <m/>
    <m/>
    <m/>
    <m/>
    <m/>
    <m/>
    <m/>
    <m/>
    <m/>
    <m/>
    <m/>
    <m/>
    <m/>
    <m/>
    <m/>
    <m/>
    <m/>
    <m/>
    <m/>
    <m/>
    <m/>
    <m/>
    <m/>
    <m/>
    <n v="901.06000000000006"/>
  </r>
  <r>
    <n v="374"/>
    <n v="53628"/>
    <s v="5ad3c12ae7564f7292326b2fd37029e7"/>
    <s v="Accept"/>
    <s v="yes"/>
    <m/>
    <m/>
    <s v="صافية جابر حمزة"/>
    <x v="1"/>
    <x v="2"/>
    <n v="212"/>
    <s v="هشام +إبراهيم"/>
    <s v="I.R"/>
    <m/>
    <m/>
    <m/>
    <m/>
    <m/>
    <m/>
    <m/>
    <m/>
    <m/>
    <m/>
    <m/>
    <m/>
    <m/>
    <m/>
    <n v="450"/>
    <m/>
    <m/>
    <m/>
    <n v="239"/>
    <m/>
    <m/>
    <m/>
    <m/>
    <m/>
    <m/>
    <m/>
    <m/>
    <m/>
    <m/>
    <m/>
    <m/>
    <m/>
    <m/>
    <m/>
    <m/>
    <m/>
    <m/>
    <m/>
    <m/>
    <m/>
    <m/>
    <m/>
    <m/>
    <m/>
    <m/>
    <m/>
    <m/>
    <m/>
    <m/>
    <m/>
    <m/>
    <n v="2"/>
    <m/>
    <m/>
    <m/>
    <m/>
    <m/>
    <m/>
    <m/>
    <m/>
    <m/>
    <m/>
    <m/>
    <m/>
    <m/>
    <m/>
    <m/>
    <m/>
    <m/>
    <m/>
    <n v="4"/>
    <m/>
    <m/>
    <m/>
    <m/>
    <m/>
    <m/>
    <m/>
    <m/>
    <m/>
    <m/>
    <n v="1"/>
    <n v="5"/>
    <m/>
    <m/>
    <n v="2"/>
    <m/>
    <n v="1"/>
    <n v="0.6"/>
    <m/>
    <m/>
    <m/>
    <n v="1"/>
    <m/>
    <n v="10"/>
    <m/>
    <m/>
    <n v="10"/>
    <m/>
    <m/>
    <m/>
    <n v="1"/>
    <m/>
    <m/>
    <m/>
    <m/>
    <m/>
    <m/>
    <m/>
    <m/>
    <m/>
    <m/>
    <m/>
    <m/>
    <m/>
    <m/>
    <m/>
    <m/>
    <m/>
    <m/>
    <m/>
    <m/>
    <m/>
    <m/>
    <m/>
    <m/>
    <m/>
    <m/>
    <n v="1412.4"/>
  </r>
  <r>
    <n v="375"/>
    <n v="280221"/>
    <s v="409598dd87884a72988833bc72ee0613"/>
    <s v="Accept"/>
    <s v="yes"/>
    <m/>
    <m/>
    <s v="لقاء بسام العمر"/>
    <x v="0"/>
    <x v="2"/>
    <n v="212"/>
    <s v="هشام +إبراهيم"/>
    <s v="I.R"/>
    <m/>
    <m/>
    <m/>
    <m/>
    <m/>
    <m/>
    <m/>
    <m/>
    <m/>
    <m/>
    <m/>
    <m/>
    <m/>
    <n v="150"/>
    <m/>
    <m/>
    <m/>
    <m/>
    <n v="103"/>
    <m/>
    <m/>
    <m/>
    <m/>
    <m/>
    <m/>
    <m/>
    <m/>
    <m/>
    <m/>
    <m/>
    <m/>
    <m/>
    <m/>
    <m/>
    <m/>
    <m/>
    <m/>
    <m/>
    <n v="3.42"/>
    <m/>
    <m/>
    <m/>
    <m/>
    <m/>
    <m/>
    <m/>
    <m/>
    <m/>
    <m/>
    <m/>
    <m/>
    <m/>
    <m/>
    <m/>
    <m/>
    <m/>
    <m/>
    <m/>
    <m/>
    <m/>
    <m/>
    <m/>
    <m/>
    <m/>
    <m/>
    <m/>
    <m/>
    <m/>
    <m/>
    <m/>
    <n v="4"/>
    <m/>
    <m/>
    <m/>
    <m/>
    <m/>
    <n v="0.06"/>
    <m/>
    <m/>
    <m/>
    <m/>
    <n v="3"/>
    <n v="5"/>
    <n v="1"/>
    <m/>
    <n v="3"/>
    <n v="1"/>
    <n v="1"/>
    <n v="1.2"/>
    <m/>
    <m/>
    <m/>
    <m/>
    <m/>
    <m/>
    <m/>
    <m/>
    <m/>
    <m/>
    <m/>
    <m/>
    <m/>
    <m/>
    <m/>
    <m/>
    <m/>
    <m/>
    <m/>
    <m/>
    <m/>
    <m/>
    <m/>
    <m/>
    <m/>
    <m/>
    <m/>
    <m/>
    <m/>
    <m/>
    <m/>
    <m/>
    <m/>
    <m/>
    <m/>
    <m/>
    <m/>
    <m/>
    <m/>
    <n v="933.56"/>
  </r>
  <r>
    <n v="376"/>
    <n v="50259"/>
    <s v="196108af3b3242a7a3b6d26d372f2922"/>
    <s v="Accept"/>
    <s v="yes"/>
    <m/>
    <m/>
    <s v="علي جمعة خضيرو "/>
    <x v="1"/>
    <x v="2"/>
    <n v="212"/>
    <s v="shadi&amp;reem"/>
    <s v="I.R"/>
    <m/>
    <m/>
    <m/>
    <m/>
    <m/>
    <m/>
    <n v="3.5"/>
    <m/>
    <m/>
    <n v="2.75"/>
    <m/>
    <m/>
    <m/>
    <m/>
    <m/>
    <m/>
    <m/>
    <m/>
    <n v="80"/>
    <m/>
    <m/>
    <m/>
    <m/>
    <m/>
    <m/>
    <m/>
    <m/>
    <m/>
    <m/>
    <m/>
    <m/>
    <m/>
    <m/>
    <m/>
    <m/>
    <m/>
    <m/>
    <m/>
    <m/>
    <m/>
    <m/>
    <m/>
    <m/>
    <m/>
    <m/>
    <m/>
    <m/>
    <m/>
    <m/>
    <m/>
    <m/>
    <m/>
    <m/>
    <m/>
    <m/>
    <m/>
    <m/>
    <m/>
    <m/>
    <m/>
    <m/>
    <m/>
    <m/>
    <m/>
    <m/>
    <m/>
    <m/>
    <m/>
    <m/>
    <m/>
    <m/>
    <m/>
    <m/>
    <m/>
    <m/>
    <m/>
    <m/>
    <m/>
    <m/>
    <m/>
    <m/>
    <n v="1"/>
    <n v="1"/>
    <m/>
    <m/>
    <n v="1"/>
    <m/>
    <n v="1"/>
    <m/>
    <m/>
    <m/>
    <m/>
    <m/>
    <n v="10"/>
    <m/>
    <m/>
    <m/>
    <m/>
    <m/>
    <m/>
    <m/>
    <n v="1"/>
    <m/>
    <m/>
    <m/>
    <m/>
    <m/>
    <m/>
    <m/>
    <m/>
    <m/>
    <m/>
    <m/>
    <m/>
    <m/>
    <m/>
    <m/>
    <m/>
    <m/>
    <m/>
    <m/>
    <m/>
    <m/>
    <m/>
    <m/>
    <m/>
    <m/>
    <m/>
    <n v="813.3"/>
  </r>
  <r>
    <n v="377"/>
    <n v="50058"/>
    <s v="9f3788cee14f4cef9929b00915d46735"/>
    <s v="Accept"/>
    <s v="yes"/>
    <m/>
    <m/>
    <s v="علاء محمد الناصر "/>
    <x v="0"/>
    <x v="2"/>
    <n v="212"/>
    <s v="shadi&amp;reem"/>
    <s v="I.R"/>
    <m/>
    <m/>
    <m/>
    <m/>
    <m/>
    <m/>
    <n v="2.5"/>
    <m/>
    <m/>
    <n v="0.3"/>
    <m/>
    <m/>
    <m/>
    <m/>
    <m/>
    <m/>
    <m/>
    <m/>
    <n v="55"/>
    <m/>
    <m/>
    <m/>
    <m/>
    <m/>
    <m/>
    <m/>
    <m/>
    <m/>
    <m/>
    <m/>
    <m/>
    <m/>
    <m/>
    <m/>
    <m/>
    <m/>
    <m/>
    <m/>
    <m/>
    <m/>
    <m/>
    <m/>
    <m/>
    <m/>
    <m/>
    <m/>
    <m/>
    <m/>
    <m/>
    <m/>
    <m/>
    <n v="1"/>
    <m/>
    <m/>
    <m/>
    <m/>
    <m/>
    <m/>
    <m/>
    <m/>
    <m/>
    <m/>
    <m/>
    <m/>
    <m/>
    <m/>
    <m/>
    <m/>
    <m/>
    <m/>
    <m/>
    <m/>
    <m/>
    <m/>
    <n v="0.4"/>
    <m/>
    <m/>
    <m/>
    <m/>
    <m/>
    <m/>
    <n v="2"/>
    <n v="2"/>
    <m/>
    <m/>
    <n v="1"/>
    <m/>
    <m/>
    <m/>
    <n v="1"/>
    <m/>
    <n v="1"/>
    <m/>
    <n v="7"/>
    <m/>
    <m/>
    <m/>
    <m/>
    <m/>
    <m/>
    <n v="1"/>
    <m/>
    <m/>
    <m/>
    <m/>
    <m/>
    <m/>
    <m/>
    <m/>
    <m/>
    <m/>
    <m/>
    <m/>
    <m/>
    <m/>
    <m/>
    <m/>
    <m/>
    <m/>
    <m/>
    <m/>
    <m/>
    <m/>
    <m/>
    <m/>
    <m/>
    <m/>
    <m/>
    <n v="601.85"/>
  </r>
  <r>
    <n v="378"/>
    <n v="158859"/>
    <s v="763a46252011430291702d41b7b04380"/>
    <s v="Accept"/>
    <s v="yes"/>
    <m/>
    <m/>
    <s v="أحمد محمد اليوسف"/>
    <x v="0"/>
    <x v="2"/>
    <n v="212"/>
    <s v="shadi&amp;reem"/>
    <s v="I.R"/>
    <m/>
    <m/>
    <m/>
    <m/>
    <m/>
    <m/>
    <n v="4.7"/>
    <m/>
    <m/>
    <m/>
    <m/>
    <m/>
    <m/>
    <m/>
    <m/>
    <m/>
    <m/>
    <m/>
    <n v="30"/>
    <m/>
    <m/>
    <m/>
    <m/>
    <m/>
    <m/>
    <m/>
    <m/>
    <m/>
    <n v="6"/>
    <m/>
    <m/>
    <m/>
    <m/>
    <m/>
    <m/>
    <m/>
    <m/>
    <m/>
    <m/>
    <m/>
    <m/>
    <m/>
    <m/>
    <m/>
    <m/>
    <m/>
    <m/>
    <m/>
    <m/>
    <m/>
    <m/>
    <m/>
    <m/>
    <m/>
    <m/>
    <m/>
    <m/>
    <m/>
    <m/>
    <m/>
    <m/>
    <m/>
    <m/>
    <m/>
    <m/>
    <m/>
    <m/>
    <m/>
    <m/>
    <m/>
    <m/>
    <m/>
    <m/>
    <m/>
    <m/>
    <m/>
    <m/>
    <m/>
    <m/>
    <m/>
    <m/>
    <n v="2"/>
    <m/>
    <m/>
    <m/>
    <n v="2"/>
    <m/>
    <m/>
    <m/>
    <m/>
    <m/>
    <m/>
    <m/>
    <n v="5"/>
    <m/>
    <m/>
    <m/>
    <m/>
    <m/>
    <m/>
    <m/>
    <n v="1"/>
    <m/>
    <m/>
    <m/>
    <m/>
    <m/>
    <m/>
    <m/>
    <m/>
    <m/>
    <m/>
    <m/>
    <m/>
    <m/>
    <m/>
    <m/>
    <m/>
    <m/>
    <m/>
    <m/>
    <m/>
    <m/>
    <m/>
    <m/>
    <m/>
    <m/>
    <m/>
    <n v="451.75"/>
  </r>
  <r>
    <n v="379"/>
    <n v="129802"/>
    <s v="e33c22897ce647e480ea0f5ec6f7ce21"/>
    <s v="Accept"/>
    <s v="yes"/>
    <m/>
    <m/>
    <s v="مريم جمعه الحسين"/>
    <x v="0"/>
    <x v="2"/>
    <n v="212"/>
    <s v="سراب"/>
    <s v="I.R"/>
    <m/>
    <m/>
    <m/>
    <m/>
    <m/>
    <m/>
    <n v="5.45"/>
    <m/>
    <m/>
    <m/>
    <m/>
    <m/>
    <m/>
    <m/>
    <m/>
    <m/>
    <m/>
    <m/>
    <n v="229"/>
    <m/>
    <m/>
    <m/>
    <m/>
    <m/>
    <m/>
    <m/>
    <m/>
    <m/>
    <m/>
    <m/>
    <m/>
    <m/>
    <m/>
    <m/>
    <m/>
    <m/>
    <m/>
    <m/>
    <m/>
    <m/>
    <m/>
    <m/>
    <m/>
    <m/>
    <m/>
    <m/>
    <m/>
    <m/>
    <m/>
    <m/>
    <m/>
    <m/>
    <m/>
    <m/>
    <m/>
    <m/>
    <m/>
    <m/>
    <m/>
    <m/>
    <m/>
    <m/>
    <m/>
    <m/>
    <m/>
    <m/>
    <m/>
    <m/>
    <m/>
    <m/>
    <m/>
    <m/>
    <m/>
    <m/>
    <n v="1.61"/>
    <m/>
    <m/>
    <m/>
    <m/>
    <m/>
    <m/>
    <n v="4"/>
    <n v="4"/>
    <m/>
    <m/>
    <n v="5"/>
    <m/>
    <m/>
    <m/>
    <m/>
    <m/>
    <m/>
    <n v="4"/>
    <n v="20"/>
    <m/>
    <m/>
    <m/>
    <m/>
    <m/>
    <m/>
    <m/>
    <n v="1"/>
    <m/>
    <m/>
    <m/>
    <m/>
    <m/>
    <m/>
    <m/>
    <m/>
    <m/>
    <m/>
    <m/>
    <m/>
    <m/>
    <m/>
    <m/>
    <m/>
    <m/>
    <m/>
    <m/>
    <m/>
    <m/>
    <m/>
    <m/>
    <m/>
    <m/>
    <m/>
    <n v="1223.8999999999999"/>
  </r>
  <r>
    <n v="381"/>
    <n v="280350"/>
    <s v="c7771d90a84242e1bce8520f9c661afa"/>
    <s v="Accept"/>
    <s v="yes"/>
    <m/>
    <m/>
    <s v="عبد الغفور احمد الجابر"/>
    <x v="0"/>
    <x v="2"/>
    <n v="212"/>
    <s v="سراب"/>
    <s v="I.R"/>
    <m/>
    <m/>
    <m/>
    <m/>
    <m/>
    <m/>
    <n v="3"/>
    <m/>
    <m/>
    <m/>
    <m/>
    <m/>
    <m/>
    <m/>
    <m/>
    <m/>
    <m/>
    <m/>
    <n v="285"/>
    <m/>
    <m/>
    <m/>
    <m/>
    <m/>
    <m/>
    <m/>
    <m/>
    <m/>
    <n v="4"/>
    <m/>
    <m/>
    <m/>
    <m/>
    <m/>
    <m/>
    <m/>
    <m/>
    <m/>
    <m/>
    <m/>
    <m/>
    <m/>
    <m/>
    <m/>
    <m/>
    <m/>
    <m/>
    <m/>
    <m/>
    <m/>
    <m/>
    <n v="1"/>
    <m/>
    <m/>
    <m/>
    <m/>
    <m/>
    <m/>
    <m/>
    <m/>
    <m/>
    <m/>
    <m/>
    <m/>
    <m/>
    <m/>
    <m/>
    <m/>
    <m/>
    <m/>
    <m/>
    <m/>
    <m/>
    <m/>
    <n v="0.16"/>
    <m/>
    <m/>
    <m/>
    <m/>
    <m/>
    <m/>
    <n v="3"/>
    <n v="6"/>
    <m/>
    <m/>
    <n v="2"/>
    <n v="2"/>
    <n v="1"/>
    <n v="1"/>
    <m/>
    <m/>
    <m/>
    <n v="4"/>
    <n v="20"/>
    <m/>
    <m/>
    <m/>
    <m/>
    <m/>
    <m/>
    <m/>
    <n v="1"/>
    <m/>
    <m/>
    <m/>
    <m/>
    <m/>
    <m/>
    <m/>
    <m/>
    <m/>
    <m/>
    <m/>
    <m/>
    <m/>
    <m/>
    <m/>
    <m/>
    <m/>
    <m/>
    <m/>
    <m/>
    <m/>
    <m/>
    <m/>
    <m/>
    <m/>
    <m/>
    <n v="1512.3"/>
  </r>
  <r>
    <n v="382"/>
    <n v="303078"/>
    <s v="81326e1ece27430fadbfea82c9e9cb61"/>
    <s v="Accept"/>
    <s v="yes"/>
    <m/>
    <m/>
    <s v="فريدة حسين الحسين "/>
    <x v="0"/>
    <x v="2"/>
    <n v="212"/>
    <s v="سراب"/>
    <s v="I.R"/>
    <m/>
    <m/>
    <m/>
    <m/>
    <m/>
    <m/>
    <n v="8"/>
    <m/>
    <m/>
    <m/>
    <m/>
    <m/>
    <m/>
    <m/>
    <m/>
    <m/>
    <m/>
    <m/>
    <n v="185"/>
    <m/>
    <m/>
    <m/>
    <m/>
    <m/>
    <m/>
    <m/>
    <m/>
    <m/>
    <n v="9"/>
    <m/>
    <m/>
    <m/>
    <m/>
    <m/>
    <m/>
    <m/>
    <m/>
    <m/>
    <m/>
    <m/>
    <m/>
    <m/>
    <m/>
    <m/>
    <m/>
    <m/>
    <m/>
    <m/>
    <m/>
    <m/>
    <m/>
    <m/>
    <m/>
    <m/>
    <m/>
    <m/>
    <m/>
    <m/>
    <m/>
    <m/>
    <m/>
    <m/>
    <m/>
    <m/>
    <m/>
    <m/>
    <m/>
    <m/>
    <m/>
    <m/>
    <m/>
    <m/>
    <m/>
    <m/>
    <n v="0.26"/>
    <m/>
    <m/>
    <m/>
    <m/>
    <m/>
    <m/>
    <n v="4"/>
    <n v="4"/>
    <n v="1"/>
    <m/>
    <n v="3"/>
    <n v="3"/>
    <n v="1"/>
    <n v="1"/>
    <n v="1"/>
    <m/>
    <m/>
    <n v="2"/>
    <n v="20"/>
    <m/>
    <m/>
    <m/>
    <m/>
    <m/>
    <m/>
    <m/>
    <n v="1"/>
    <m/>
    <m/>
    <m/>
    <m/>
    <m/>
    <m/>
    <m/>
    <m/>
    <m/>
    <m/>
    <m/>
    <m/>
    <m/>
    <m/>
    <m/>
    <m/>
    <m/>
    <m/>
    <m/>
    <m/>
    <m/>
    <m/>
    <m/>
    <m/>
    <m/>
    <m/>
    <n v="1385.7"/>
  </r>
  <r>
    <n v="384"/>
    <n v="35899"/>
    <s v="38faf04b4041459bb06969baa11fa72c"/>
    <s v="Accept"/>
    <s v="yes"/>
    <m/>
    <m/>
    <s v="امل احمد الخلف"/>
    <x v="1"/>
    <x v="2"/>
    <n v="212"/>
    <s v="احمد غندور"/>
    <s v="I.R"/>
    <m/>
    <m/>
    <m/>
    <m/>
    <m/>
    <n v="3"/>
    <m/>
    <m/>
    <m/>
    <n v="0.45"/>
    <m/>
    <m/>
    <m/>
    <m/>
    <m/>
    <m/>
    <m/>
    <m/>
    <n v="171"/>
    <m/>
    <m/>
    <m/>
    <m/>
    <m/>
    <m/>
    <m/>
    <m/>
    <m/>
    <m/>
    <m/>
    <m/>
    <m/>
    <m/>
    <m/>
    <m/>
    <m/>
    <m/>
    <m/>
    <m/>
    <m/>
    <m/>
    <m/>
    <m/>
    <m/>
    <m/>
    <m/>
    <m/>
    <m/>
    <m/>
    <m/>
    <m/>
    <n v="1"/>
    <m/>
    <m/>
    <m/>
    <m/>
    <m/>
    <m/>
    <m/>
    <m/>
    <m/>
    <m/>
    <m/>
    <m/>
    <m/>
    <m/>
    <m/>
    <m/>
    <m/>
    <m/>
    <m/>
    <m/>
    <m/>
    <m/>
    <m/>
    <m/>
    <n v="0.24"/>
    <m/>
    <m/>
    <m/>
    <m/>
    <n v="2"/>
    <n v="3"/>
    <m/>
    <m/>
    <m/>
    <n v="2"/>
    <n v="1"/>
    <n v="1.2"/>
    <m/>
    <m/>
    <m/>
    <n v="2"/>
    <m/>
    <m/>
    <m/>
    <n v="2"/>
    <n v="10"/>
    <m/>
    <m/>
    <m/>
    <n v="1"/>
    <m/>
    <m/>
    <m/>
    <m/>
    <m/>
    <m/>
    <m/>
    <m/>
    <m/>
    <m/>
    <m/>
    <m/>
    <m/>
    <m/>
    <m/>
    <m/>
    <m/>
    <m/>
    <m/>
    <m/>
    <m/>
    <m/>
    <m/>
    <m/>
    <m/>
    <m/>
    <n v="1144"/>
  </r>
  <r>
    <n v="385"/>
    <n v="227745"/>
    <s v="c84208e33923472789f4631cb70bbf64"/>
    <s v="Accept"/>
    <s v="yes"/>
    <m/>
    <m/>
    <s v="محمد قاسم محمود "/>
    <x v="0"/>
    <x v="2"/>
    <n v="212"/>
    <s v="Ahmad&amp; Aref"/>
    <s v="I.R"/>
    <m/>
    <m/>
    <m/>
    <m/>
    <m/>
    <m/>
    <n v="1"/>
    <m/>
    <m/>
    <n v="1"/>
    <m/>
    <m/>
    <n v="320"/>
    <m/>
    <m/>
    <m/>
    <m/>
    <m/>
    <n v="50"/>
    <m/>
    <m/>
    <m/>
    <m/>
    <m/>
    <m/>
    <m/>
    <m/>
    <m/>
    <m/>
    <m/>
    <m/>
    <m/>
    <m/>
    <m/>
    <m/>
    <m/>
    <m/>
    <m/>
    <m/>
    <m/>
    <m/>
    <m/>
    <m/>
    <m/>
    <m/>
    <m/>
    <m/>
    <m/>
    <m/>
    <m/>
    <m/>
    <m/>
    <m/>
    <m/>
    <m/>
    <m/>
    <m/>
    <m/>
    <m/>
    <m/>
    <m/>
    <m/>
    <m/>
    <m/>
    <m/>
    <m/>
    <m/>
    <m/>
    <m/>
    <m/>
    <m/>
    <m/>
    <m/>
    <m/>
    <m/>
    <m/>
    <m/>
    <m/>
    <m/>
    <m/>
    <m/>
    <n v="1"/>
    <n v="1"/>
    <m/>
    <m/>
    <n v="2"/>
    <m/>
    <n v="1"/>
    <n v="1"/>
    <m/>
    <m/>
    <m/>
    <m/>
    <n v="10"/>
    <m/>
    <m/>
    <m/>
    <m/>
    <m/>
    <m/>
    <m/>
    <n v="1"/>
    <m/>
    <m/>
    <m/>
    <m/>
    <m/>
    <m/>
    <m/>
    <m/>
    <m/>
    <m/>
    <m/>
    <m/>
    <m/>
    <m/>
    <m/>
    <m/>
    <m/>
    <m/>
    <m/>
    <m/>
    <m/>
    <m/>
    <m/>
    <m/>
    <m/>
    <m/>
    <n v="689.7"/>
  </r>
  <r>
    <n v="386"/>
    <n v="276469"/>
    <s v="4ef05cd27bf94bdc939241f5b9ed99aa"/>
    <s v="Accept"/>
    <s v="yes"/>
    <m/>
    <m/>
    <s v="نور الدين حسن حاج موسى"/>
    <x v="0"/>
    <x v="2"/>
    <n v="212"/>
    <s v="Ahmad&amp; Aref"/>
    <s v="I.R"/>
    <m/>
    <m/>
    <n v="16"/>
    <m/>
    <m/>
    <m/>
    <n v="2"/>
    <m/>
    <m/>
    <n v="1"/>
    <n v="1"/>
    <m/>
    <n v="420"/>
    <m/>
    <m/>
    <m/>
    <m/>
    <m/>
    <n v="60"/>
    <m/>
    <m/>
    <m/>
    <m/>
    <m/>
    <m/>
    <m/>
    <m/>
    <m/>
    <m/>
    <m/>
    <m/>
    <m/>
    <m/>
    <m/>
    <m/>
    <m/>
    <m/>
    <m/>
    <m/>
    <m/>
    <m/>
    <m/>
    <m/>
    <m/>
    <m/>
    <m/>
    <m/>
    <m/>
    <m/>
    <m/>
    <m/>
    <m/>
    <m/>
    <m/>
    <m/>
    <m/>
    <m/>
    <m/>
    <m/>
    <m/>
    <m/>
    <m/>
    <m/>
    <m/>
    <m/>
    <m/>
    <m/>
    <m/>
    <m/>
    <m/>
    <m/>
    <m/>
    <m/>
    <m/>
    <m/>
    <m/>
    <m/>
    <m/>
    <m/>
    <m/>
    <m/>
    <n v="1"/>
    <n v="1"/>
    <m/>
    <m/>
    <n v="2"/>
    <m/>
    <n v="1"/>
    <n v="1"/>
    <m/>
    <m/>
    <m/>
    <m/>
    <n v="15"/>
    <m/>
    <m/>
    <m/>
    <m/>
    <m/>
    <m/>
    <m/>
    <n v="1"/>
    <m/>
    <m/>
    <m/>
    <m/>
    <m/>
    <m/>
    <m/>
    <m/>
    <m/>
    <m/>
    <m/>
    <m/>
    <m/>
    <m/>
    <m/>
    <m/>
    <m/>
    <m/>
    <m/>
    <m/>
    <m/>
    <m/>
    <m/>
    <m/>
    <m/>
    <m/>
    <n v="1045.4499999999998"/>
  </r>
  <r>
    <n v="387"/>
    <n v="230475"/>
    <s v="095dbe6e6f7b484e853fa7590670c014"/>
    <s v="Accept"/>
    <s v="yes"/>
    <m/>
    <m/>
    <s v="محمد محمد بدر البكري"/>
    <x v="0"/>
    <x v="7"/>
    <n v="217"/>
    <s v="عبدالهادي"/>
    <s v="I.R"/>
    <m/>
    <m/>
    <m/>
    <m/>
    <m/>
    <n v="5.5"/>
    <m/>
    <m/>
    <m/>
    <m/>
    <m/>
    <m/>
    <m/>
    <m/>
    <m/>
    <m/>
    <m/>
    <m/>
    <n v="42"/>
    <m/>
    <m/>
    <m/>
    <m/>
    <m/>
    <m/>
    <m/>
    <m/>
    <m/>
    <m/>
    <m/>
    <n v="23"/>
    <m/>
    <m/>
    <m/>
    <m/>
    <m/>
    <m/>
    <m/>
    <m/>
    <m/>
    <m/>
    <m/>
    <m/>
    <m/>
    <m/>
    <m/>
    <m/>
    <m/>
    <m/>
    <m/>
    <m/>
    <n v="1"/>
    <m/>
    <m/>
    <m/>
    <m/>
    <m/>
    <m/>
    <m/>
    <m/>
    <m/>
    <m/>
    <m/>
    <m/>
    <m/>
    <m/>
    <m/>
    <m/>
    <m/>
    <m/>
    <m/>
    <m/>
    <m/>
    <m/>
    <n v="5.7"/>
    <m/>
    <n v="0.36"/>
    <m/>
    <m/>
    <m/>
    <m/>
    <n v="2"/>
    <n v="1"/>
    <n v="1"/>
    <m/>
    <m/>
    <n v="2"/>
    <m/>
    <n v="1"/>
    <m/>
    <m/>
    <m/>
    <m/>
    <m/>
    <m/>
    <m/>
    <m/>
    <m/>
    <m/>
    <m/>
    <m/>
    <m/>
    <m/>
    <m/>
    <m/>
    <m/>
    <m/>
    <m/>
    <m/>
    <m/>
    <m/>
    <m/>
    <m/>
    <m/>
    <m/>
    <m/>
    <m/>
    <m/>
    <m/>
    <m/>
    <m/>
    <m/>
    <m/>
    <m/>
    <m/>
    <m/>
    <m/>
    <m/>
    <n v="1136.8"/>
  </r>
  <r>
    <n v="388"/>
    <n v="223010"/>
    <s v="6b6e6fd675234c54aca1a833e3cbf145"/>
    <s v="Accept"/>
    <s v="yes"/>
    <m/>
    <m/>
    <s v="عدلى همام صبيح"/>
    <x v="0"/>
    <x v="7"/>
    <n v="217"/>
    <s v="عبدالهادي"/>
    <s v="I.R"/>
    <m/>
    <m/>
    <m/>
    <m/>
    <m/>
    <m/>
    <n v="4.5"/>
    <m/>
    <m/>
    <m/>
    <m/>
    <m/>
    <n v="800"/>
    <m/>
    <m/>
    <m/>
    <m/>
    <m/>
    <n v="200"/>
    <m/>
    <m/>
    <m/>
    <m/>
    <m/>
    <m/>
    <m/>
    <m/>
    <m/>
    <m/>
    <m/>
    <m/>
    <m/>
    <m/>
    <m/>
    <m/>
    <m/>
    <m/>
    <m/>
    <m/>
    <m/>
    <m/>
    <m/>
    <m/>
    <m/>
    <m/>
    <m/>
    <m/>
    <m/>
    <m/>
    <m/>
    <m/>
    <m/>
    <m/>
    <m/>
    <m/>
    <m/>
    <m/>
    <m/>
    <m/>
    <m/>
    <m/>
    <m/>
    <m/>
    <m/>
    <m/>
    <m/>
    <m/>
    <m/>
    <m/>
    <m/>
    <m/>
    <m/>
    <m/>
    <m/>
    <m/>
    <m/>
    <n v="0.12"/>
    <m/>
    <m/>
    <m/>
    <m/>
    <n v="4"/>
    <n v="4"/>
    <n v="1"/>
    <m/>
    <n v="3"/>
    <m/>
    <n v="1"/>
    <n v="1.2"/>
    <n v="1"/>
    <m/>
    <n v="1"/>
    <n v="2"/>
    <n v="18"/>
    <m/>
    <m/>
    <n v="4"/>
    <n v="8"/>
    <m/>
    <m/>
    <m/>
    <m/>
    <m/>
    <m/>
    <m/>
    <m/>
    <m/>
    <m/>
    <m/>
    <m/>
    <m/>
    <n v="3"/>
    <m/>
    <m/>
    <m/>
    <n v="3"/>
    <m/>
    <m/>
    <m/>
    <m/>
    <m/>
    <m/>
    <m/>
    <m/>
    <m/>
    <m/>
    <m/>
    <m/>
    <n v="1528.4"/>
  </r>
  <r>
    <n v="389"/>
    <n v="287509"/>
    <s v="bcf632ef838b4da7b022619160046591"/>
    <s v="Accept"/>
    <s v="yes"/>
    <m/>
    <m/>
    <s v="عبدالله طاهر رمضان"/>
    <x v="0"/>
    <x v="7"/>
    <n v="217"/>
    <s v="عبدالهادي"/>
    <s v="I.R"/>
    <m/>
    <m/>
    <m/>
    <m/>
    <m/>
    <m/>
    <n v="4"/>
    <m/>
    <n v="0.25"/>
    <m/>
    <m/>
    <m/>
    <n v="950"/>
    <m/>
    <m/>
    <m/>
    <m/>
    <m/>
    <n v="225"/>
    <m/>
    <m/>
    <m/>
    <m/>
    <m/>
    <m/>
    <m/>
    <m/>
    <m/>
    <m/>
    <m/>
    <m/>
    <m/>
    <m/>
    <m/>
    <m/>
    <m/>
    <m/>
    <m/>
    <m/>
    <m/>
    <m/>
    <m/>
    <m/>
    <m/>
    <m/>
    <m/>
    <m/>
    <m/>
    <m/>
    <m/>
    <m/>
    <m/>
    <m/>
    <m/>
    <m/>
    <m/>
    <m/>
    <m/>
    <m/>
    <m/>
    <m/>
    <m/>
    <m/>
    <m/>
    <m/>
    <m/>
    <m/>
    <m/>
    <m/>
    <m/>
    <m/>
    <m/>
    <m/>
    <m/>
    <m/>
    <m/>
    <n v="0.12"/>
    <m/>
    <m/>
    <m/>
    <m/>
    <n v="4"/>
    <n v="3"/>
    <n v="1"/>
    <m/>
    <n v="3"/>
    <m/>
    <n v="1"/>
    <n v="1.2"/>
    <n v="1"/>
    <m/>
    <m/>
    <n v="2"/>
    <n v="15"/>
    <m/>
    <m/>
    <n v="3"/>
    <n v="6"/>
    <m/>
    <m/>
    <m/>
    <m/>
    <m/>
    <m/>
    <m/>
    <m/>
    <m/>
    <m/>
    <m/>
    <m/>
    <m/>
    <n v="3"/>
    <m/>
    <m/>
    <m/>
    <n v="3"/>
    <m/>
    <m/>
    <m/>
    <m/>
    <m/>
    <m/>
    <m/>
    <m/>
    <m/>
    <m/>
    <m/>
    <m/>
    <n v="1618.75"/>
  </r>
  <r>
    <n v="390"/>
    <n v="297696"/>
    <s v="91e4620bfec1477aa635e35a1edaf9e1"/>
    <s v="Accept"/>
    <s v="yes"/>
    <m/>
    <m/>
    <s v="قصي موسى العثمان"/>
    <x v="0"/>
    <x v="7"/>
    <n v="217"/>
    <s v="عبدالهادي"/>
    <s v="I.R"/>
    <m/>
    <m/>
    <m/>
    <m/>
    <m/>
    <m/>
    <n v="3.5"/>
    <m/>
    <m/>
    <m/>
    <m/>
    <m/>
    <m/>
    <m/>
    <m/>
    <m/>
    <m/>
    <m/>
    <m/>
    <m/>
    <m/>
    <m/>
    <m/>
    <m/>
    <m/>
    <m/>
    <m/>
    <m/>
    <n v="24"/>
    <m/>
    <m/>
    <m/>
    <m/>
    <n v="1"/>
    <m/>
    <m/>
    <m/>
    <m/>
    <m/>
    <m/>
    <m/>
    <m/>
    <m/>
    <m/>
    <m/>
    <m/>
    <m/>
    <m/>
    <n v="2"/>
    <m/>
    <m/>
    <m/>
    <m/>
    <m/>
    <m/>
    <m/>
    <m/>
    <m/>
    <m/>
    <m/>
    <m/>
    <m/>
    <m/>
    <m/>
    <m/>
    <m/>
    <m/>
    <m/>
    <m/>
    <m/>
    <m/>
    <m/>
    <m/>
    <m/>
    <m/>
    <m/>
    <m/>
    <m/>
    <m/>
    <m/>
    <m/>
    <n v="4"/>
    <n v="2"/>
    <m/>
    <m/>
    <m/>
    <n v="2"/>
    <n v="1"/>
    <n v="1.5"/>
    <m/>
    <m/>
    <m/>
    <n v="2"/>
    <m/>
    <m/>
    <m/>
    <n v="4"/>
    <n v="6"/>
    <m/>
    <m/>
    <m/>
    <m/>
    <m/>
    <m/>
    <m/>
    <m/>
    <m/>
    <m/>
    <m/>
    <m/>
    <m/>
    <m/>
    <m/>
    <m/>
    <m/>
    <m/>
    <m/>
    <m/>
    <m/>
    <m/>
    <m/>
    <m/>
    <m/>
    <m/>
    <m/>
    <m/>
    <m/>
    <m/>
    <n v="723.5"/>
  </r>
  <r>
    <n v="391"/>
    <n v="214702"/>
    <s v="571eb6394a5048f196dd7a989124cd33"/>
    <s v="Accept"/>
    <s v="yes"/>
    <m/>
    <m/>
    <s v="محمد عبدالعزيز العوض"/>
    <x v="0"/>
    <x v="7"/>
    <n v="217"/>
    <s v="عبدالهادي"/>
    <s v="I.R"/>
    <m/>
    <m/>
    <m/>
    <m/>
    <m/>
    <n v="3.5"/>
    <m/>
    <m/>
    <m/>
    <m/>
    <m/>
    <m/>
    <m/>
    <m/>
    <m/>
    <m/>
    <m/>
    <m/>
    <n v="32"/>
    <m/>
    <n v="16"/>
    <m/>
    <m/>
    <m/>
    <m/>
    <m/>
    <m/>
    <m/>
    <n v="22"/>
    <m/>
    <m/>
    <m/>
    <m/>
    <m/>
    <m/>
    <m/>
    <m/>
    <m/>
    <m/>
    <m/>
    <m/>
    <n v="0.5"/>
    <m/>
    <m/>
    <n v="2"/>
    <n v="2"/>
    <m/>
    <m/>
    <m/>
    <m/>
    <m/>
    <m/>
    <m/>
    <m/>
    <m/>
    <n v="1"/>
    <m/>
    <n v="1"/>
    <m/>
    <n v="0.8"/>
    <m/>
    <m/>
    <m/>
    <m/>
    <m/>
    <m/>
    <n v="1"/>
    <m/>
    <m/>
    <m/>
    <m/>
    <m/>
    <m/>
    <m/>
    <m/>
    <m/>
    <m/>
    <m/>
    <m/>
    <m/>
    <m/>
    <n v="2"/>
    <n v="1"/>
    <m/>
    <m/>
    <m/>
    <m/>
    <m/>
    <m/>
    <n v="1"/>
    <m/>
    <m/>
    <n v="1"/>
    <m/>
    <m/>
    <m/>
    <m/>
    <m/>
    <m/>
    <m/>
    <m/>
    <m/>
    <m/>
    <m/>
    <m/>
    <m/>
    <m/>
    <m/>
    <m/>
    <m/>
    <m/>
    <m/>
    <m/>
    <m/>
    <m/>
    <m/>
    <m/>
    <m/>
    <n v="2"/>
    <m/>
    <m/>
    <n v="1"/>
    <m/>
    <n v="1"/>
    <m/>
    <m/>
    <m/>
    <n v="12"/>
    <n v="898.1"/>
  </r>
  <r>
    <n v="392"/>
    <n v="321677"/>
    <s v="06578329f0f6466cb6f607f51e0d367c"/>
    <s v="Accept"/>
    <s v="yes"/>
    <m/>
    <m/>
    <s v="شيماء يوسف قشيط"/>
    <x v="0"/>
    <x v="7"/>
    <n v="217"/>
    <s v="عبدالهادي"/>
    <s v="I.R"/>
    <m/>
    <m/>
    <m/>
    <m/>
    <m/>
    <m/>
    <m/>
    <m/>
    <n v="0.35"/>
    <m/>
    <m/>
    <m/>
    <m/>
    <m/>
    <m/>
    <m/>
    <m/>
    <n v="5"/>
    <n v="35"/>
    <m/>
    <m/>
    <m/>
    <m/>
    <m/>
    <m/>
    <m/>
    <m/>
    <m/>
    <n v="10"/>
    <m/>
    <m/>
    <m/>
    <m/>
    <n v="1"/>
    <m/>
    <m/>
    <m/>
    <m/>
    <m/>
    <m/>
    <m/>
    <m/>
    <m/>
    <m/>
    <m/>
    <m/>
    <m/>
    <m/>
    <m/>
    <m/>
    <m/>
    <m/>
    <m/>
    <m/>
    <m/>
    <n v="1"/>
    <m/>
    <m/>
    <m/>
    <n v="0.9"/>
    <m/>
    <m/>
    <m/>
    <m/>
    <m/>
    <m/>
    <m/>
    <m/>
    <m/>
    <m/>
    <m/>
    <m/>
    <m/>
    <m/>
    <m/>
    <m/>
    <m/>
    <m/>
    <n v="1.5"/>
    <n v="2"/>
    <n v="2.0499999999999998"/>
    <n v="2"/>
    <m/>
    <n v="1"/>
    <m/>
    <n v="1"/>
    <n v="1"/>
    <n v="1"/>
    <n v="1.2"/>
    <m/>
    <m/>
    <m/>
    <n v="1"/>
    <m/>
    <n v="14"/>
    <m/>
    <m/>
    <m/>
    <m/>
    <m/>
    <m/>
    <m/>
    <m/>
    <m/>
    <m/>
    <m/>
    <m/>
    <m/>
    <m/>
    <m/>
    <m/>
    <m/>
    <m/>
    <m/>
    <m/>
    <m/>
    <m/>
    <m/>
    <m/>
    <m/>
    <m/>
    <m/>
    <m/>
    <m/>
    <m/>
    <m/>
    <m/>
    <m/>
    <n v="617.35"/>
  </r>
  <r>
    <n v="393"/>
    <n v="94109"/>
    <s v="28397bd7eb35463d8de312c0eff7ed47"/>
    <s v="Accept"/>
    <s v="yes"/>
    <m/>
    <m/>
    <s v="ريمة جمعة حسون"/>
    <x v="1"/>
    <x v="6"/>
    <n v="289"/>
    <s v="عبدالهادي + نور"/>
    <s v="I.R"/>
    <m/>
    <m/>
    <m/>
    <m/>
    <m/>
    <m/>
    <m/>
    <m/>
    <m/>
    <m/>
    <m/>
    <m/>
    <m/>
    <m/>
    <m/>
    <m/>
    <m/>
    <n v="5"/>
    <n v="88"/>
    <m/>
    <m/>
    <m/>
    <m/>
    <m/>
    <m/>
    <m/>
    <n v="90"/>
    <m/>
    <n v="7.5"/>
    <m/>
    <m/>
    <m/>
    <m/>
    <m/>
    <m/>
    <m/>
    <m/>
    <m/>
    <m/>
    <m/>
    <m/>
    <m/>
    <m/>
    <m/>
    <m/>
    <m/>
    <m/>
    <m/>
    <n v="1"/>
    <m/>
    <m/>
    <m/>
    <m/>
    <m/>
    <m/>
    <m/>
    <m/>
    <m/>
    <m/>
    <m/>
    <m/>
    <m/>
    <m/>
    <m/>
    <m/>
    <m/>
    <m/>
    <m/>
    <m/>
    <m/>
    <m/>
    <m/>
    <m/>
    <m/>
    <m/>
    <m/>
    <m/>
    <m/>
    <m/>
    <m/>
    <n v="2"/>
    <n v="2"/>
    <n v="2"/>
    <n v="1"/>
    <m/>
    <n v="2"/>
    <n v="2"/>
    <n v="1"/>
    <n v="1.2"/>
    <m/>
    <m/>
    <m/>
    <m/>
    <m/>
    <m/>
    <m/>
    <m/>
    <m/>
    <m/>
    <m/>
    <m/>
    <m/>
    <m/>
    <m/>
    <m/>
    <m/>
    <m/>
    <m/>
    <m/>
    <m/>
    <m/>
    <m/>
    <m/>
    <m/>
    <m/>
    <m/>
    <m/>
    <m/>
    <m/>
    <m/>
    <m/>
    <m/>
    <m/>
    <m/>
    <m/>
    <m/>
    <m/>
    <m/>
    <n v="1065"/>
  </r>
  <r>
    <n v="394"/>
    <n v="129070"/>
    <s v="c3a72906cbc245048d2bcd675709b59d"/>
    <s v="Accept"/>
    <s v="yes"/>
    <m/>
    <m/>
    <s v="دياب مصطفى حلاق"/>
    <x v="0"/>
    <x v="6"/>
    <n v="289"/>
    <s v="عبدالهادي + نور"/>
    <s v="I.R"/>
    <m/>
    <m/>
    <m/>
    <m/>
    <m/>
    <m/>
    <m/>
    <m/>
    <m/>
    <m/>
    <m/>
    <m/>
    <m/>
    <m/>
    <m/>
    <m/>
    <m/>
    <n v="10"/>
    <m/>
    <m/>
    <m/>
    <m/>
    <m/>
    <m/>
    <m/>
    <m/>
    <m/>
    <m/>
    <n v="8"/>
    <m/>
    <m/>
    <m/>
    <m/>
    <n v="1"/>
    <m/>
    <m/>
    <m/>
    <m/>
    <m/>
    <n v="2.1"/>
    <m/>
    <m/>
    <m/>
    <m/>
    <m/>
    <m/>
    <m/>
    <m/>
    <m/>
    <m/>
    <m/>
    <n v="1"/>
    <m/>
    <m/>
    <m/>
    <m/>
    <m/>
    <m/>
    <m/>
    <m/>
    <m/>
    <m/>
    <m/>
    <m/>
    <m/>
    <m/>
    <m/>
    <m/>
    <m/>
    <m/>
    <m/>
    <m/>
    <m/>
    <m/>
    <n v="3.2"/>
    <m/>
    <n v="0.28000000000000003"/>
    <m/>
    <m/>
    <m/>
    <n v="3.1"/>
    <n v="1"/>
    <n v="1"/>
    <n v="1"/>
    <m/>
    <n v="4"/>
    <m/>
    <m/>
    <m/>
    <m/>
    <m/>
    <m/>
    <n v="2"/>
    <m/>
    <m/>
    <m/>
    <m/>
    <m/>
    <m/>
    <m/>
    <m/>
    <m/>
    <m/>
    <m/>
    <m/>
    <m/>
    <m/>
    <m/>
    <m/>
    <m/>
    <m/>
    <m/>
    <n v="4"/>
    <n v="4"/>
    <m/>
    <m/>
    <m/>
    <m/>
    <n v="2"/>
    <m/>
    <n v="2"/>
    <n v="1"/>
    <m/>
    <n v="1"/>
    <m/>
    <m/>
    <n v="30"/>
    <n v="15"/>
    <n v="1067.7"/>
  </r>
  <r>
    <n v="396"/>
    <n v="94422"/>
    <s v="40df6730d78d4f6c83646464518353de"/>
    <s v="Accept"/>
    <s v="yes"/>
    <m/>
    <m/>
    <s v="مريم عبداللطيف عبدالعزيز"/>
    <x v="1"/>
    <x v="6"/>
    <n v="289"/>
    <s v="عبدالهادي + نور"/>
    <s v="I.R"/>
    <m/>
    <m/>
    <m/>
    <m/>
    <m/>
    <n v="2.4"/>
    <m/>
    <m/>
    <n v="0.32"/>
    <m/>
    <m/>
    <m/>
    <n v="20"/>
    <m/>
    <m/>
    <m/>
    <m/>
    <m/>
    <n v="15"/>
    <m/>
    <m/>
    <m/>
    <m/>
    <m/>
    <m/>
    <m/>
    <m/>
    <m/>
    <n v="26"/>
    <m/>
    <m/>
    <m/>
    <m/>
    <m/>
    <m/>
    <m/>
    <m/>
    <m/>
    <m/>
    <m/>
    <m/>
    <m/>
    <n v="1"/>
    <m/>
    <m/>
    <m/>
    <m/>
    <m/>
    <m/>
    <m/>
    <m/>
    <m/>
    <m/>
    <m/>
    <m/>
    <n v="4"/>
    <n v="2"/>
    <n v="4"/>
    <m/>
    <m/>
    <m/>
    <m/>
    <m/>
    <m/>
    <m/>
    <m/>
    <m/>
    <m/>
    <m/>
    <m/>
    <m/>
    <m/>
    <m/>
    <m/>
    <m/>
    <m/>
    <m/>
    <m/>
    <m/>
    <m/>
    <m/>
    <m/>
    <m/>
    <m/>
    <m/>
    <m/>
    <n v="3"/>
    <n v="1"/>
    <n v="1.2"/>
    <n v="1"/>
    <m/>
    <m/>
    <n v="1"/>
    <n v="15"/>
    <m/>
    <m/>
    <m/>
    <m/>
    <m/>
    <m/>
    <n v="1"/>
    <m/>
    <m/>
    <m/>
    <m/>
    <m/>
    <m/>
    <m/>
    <m/>
    <m/>
    <m/>
    <m/>
    <m/>
    <m/>
    <m/>
    <m/>
    <m/>
    <m/>
    <m/>
    <m/>
    <m/>
    <m/>
    <m/>
    <m/>
    <m/>
    <m/>
    <m/>
    <m/>
    <n v="799.45"/>
  </r>
  <r>
    <n v="398"/>
    <n v="270991"/>
    <s v="bff97c9c5ff1419eba43b19f5ff0c2b1"/>
    <s v="Accept"/>
    <s v="yes"/>
    <m/>
    <m/>
    <s v="خالد محمود الرحال"/>
    <x v="0"/>
    <x v="7"/>
    <n v="217"/>
    <s v="ابراهيم"/>
    <s v="I.R"/>
    <m/>
    <m/>
    <m/>
    <m/>
    <m/>
    <n v="7"/>
    <m/>
    <m/>
    <m/>
    <m/>
    <m/>
    <m/>
    <m/>
    <m/>
    <m/>
    <m/>
    <m/>
    <m/>
    <m/>
    <m/>
    <m/>
    <m/>
    <m/>
    <m/>
    <m/>
    <m/>
    <m/>
    <m/>
    <m/>
    <m/>
    <m/>
    <m/>
    <m/>
    <m/>
    <m/>
    <m/>
    <m/>
    <m/>
    <m/>
    <m/>
    <m/>
    <m/>
    <m/>
    <m/>
    <m/>
    <m/>
    <m/>
    <m/>
    <m/>
    <m/>
    <m/>
    <n v="2"/>
    <m/>
    <m/>
    <m/>
    <m/>
    <m/>
    <m/>
    <m/>
    <m/>
    <m/>
    <m/>
    <m/>
    <m/>
    <m/>
    <m/>
    <m/>
    <m/>
    <m/>
    <m/>
    <m/>
    <m/>
    <m/>
    <m/>
    <m/>
    <m/>
    <n v="0.18"/>
    <m/>
    <m/>
    <m/>
    <m/>
    <n v="5"/>
    <n v="4"/>
    <m/>
    <m/>
    <n v="3"/>
    <n v="1"/>
    <n v="1"/>
    <n v="1.2"/>
    <m/>
    <m/>
    <m/>
    <n v="1"/>
    <m/>
    <n v="10"/>
    <m/>
    <m/>
    <n v="10"/>
    <m/>
    <m/>
    <m/>
    <n v="1"/>
    <m/>
    <m/>
    <m/>
    <m/>
    <m/>
    <m/>
    <m/>
    <m/>
    <m/>
    <m/>
    <m/>
    <m/>
    <m/>
    <m/>
    <m/>
    <m/>
    <m/>
    <m/>
    <m/>
    <m/>
    <m/>
    <m/>
    <m/>
    <m/>
    <m/>
    <m/>
    <n v="1151.4000000000001"/>
  </r>
  <r>
    <n v="399"/>
    <n v="230387"/>
    <s v="b7aef19d842e46338ae2a27d203280b6"/>
    <s v="Accept"/>
    <s v="yes"/>
    <m/>
    <m/>
    <s v="عبد الرزاق محمود عابدين"/>
    <x v="0"/>
    <x v="7"/>
    <n v="217"/>
    <s v="ابراهيم"/>
    <s v="I.R"/>
    <m/>
    <m/>
    <m/>
    <m/>
    <m/>
    <m/>
    <m/>
    <m/>
    <m/>
    <m/>
    <m/>
    <m/>
    <m/>
    <m/>
    <m/>
    <m/>
    <m/>
    <m/>
    <n v="132"/>
    <m/>
    <m/>
    <m/>
    <m/>
    <m/>
    <m/>
    <m/>
    <m/>
    <m/>
    <m/>
    <m/>
    <m/>
    <m/>
    <m/>
    <m/>
    <m/>
    <m/>
    <m/>
    <m/>
    <m/>
    <m/>
    <m/>
    <m/>
    <m/>
    <m/>
    <m/>
    <m/>
    <m/>
    <m/>
    <m/>
    <m/>
    <m/>
    <n v="1"/>
    <m/>
    <m/>
    <m/>
    <m/>
    <m/>
    <m/>
    <m/>
    <m/>
    <m/>
    <n v="35"/>
    <m/>
    <m/>
    <m/>
    <m/>
    <m/>
    <m/>
    <m/>
    <m/>
    <n v="4"/>
    <m/>
    <m/>
    <m/>
    <m/>
    <m/>
    <m/>
    <m/>
    <m/>
    <m/>
    <m/>
    <n v="2"/>
    <n v="2"/>
    <n v="1"/>
    <m/>
    <n v="3"/>
    <m/>
    <m/>
    <m/>
    <m/>
    <m/>
    <m/>
    <m/>
    <m/>
    <n v="10"/>
    <m/>
    <m/>
    <m/>
    <m/>
    <m/>
    <m/>
    <n v="1"/>
    <m/>
    <m/>
    <m/>
    <m/>
    <m/>
    <m/>
    <m/>
    <m/>
    <m/>
    <m/>
    <m/>
    <m/>
    <m/>
    <m/>
    <m/>
    <m/>
    <m/>
    <m/>
    <m/>
    <m/>
    <m/>
    <m/>
    <m/>
    <m/>
    <m/>
    <m/>
    <n v="801.9"/>
  </r>
  <r>
    <n v="400"/>
    <n v="219821"/>
    <s v="655293504a954d68849b0e9b4527d484"/>
    <s v="Accept"/>
    <s v="yes"/>
    <m/>
    <m/>
    <s v="علاء محمد جمال باشا"/>
    <x v="0"/>
    <x v="7"/>
    <n v="217"/>
    <s v="ابراهيم"/>
    <s v="I.R"/>
    <m/>
    <m/>
    <m/>
    <m/>
    <m/>
    <n v="0.5"/>
    <m/>
    <m/>
    <m/>
    <m/>
    <m/>
    <m/>
    <m/>
    <m/>
    <m/>
    <m/>
    <m/>
    <m/>
    <n v="6"/>
    <m/>
    <m/>
    <m/>
    <m/>
    <m/>
    <m/>
    <m/>
    <m/>
    <m/>
    <m/>
    <m/>
    <m/>
    <m/>
    <m/>
    <m/>
    <m/>
    <m/>
    <m/>
    <m/>
    <m/>
    <m/>
    <m/>
    <m/>
    <m/>
    <m/>
    <m/>
    <m/>
    <m/>
    <m/>
    <m/>
    <m/>
    <m/>
    <n v="1"/>
    <m/>
    <m/>
    <m/>
    <n v="1"/>
    <m/>
    <m/>
    <m/>
    <m/>
    <n v="1"/>
    <m/>
    <m/>
    <m/>
    <m/>
    <m/>
    <m/>
    <m/>
    <m/>
    <m/>
    <m/>
    <m/>
    <m/>
    <m/>
    <m/>
    <m/>
    <n v="0.09"/>
    <m/>
    <m/>
    <m/>
    <m/>
    <n v="2"/>
    <n v="2"/>
    <m/>
    <m/>
    <n v="2"/>
    <m/>
    <n v="1"/>
    <n v="0.6"/>
    <m/>
    <m/>
    <m/>
    <m/>
    <m/>
    <n v="10"/>
    <m/>
    <m/>
    <m/>
    <m/>
    <m/>
    <m/>
    <n v="1"/>
    <m/>
    <m/>
    <m/>
    <m/>
    <m/>
    <m/>
    <m/>
    <m/>
    <m/>
    <m/>
    <m/>
    <m/>
    <m/>
    <m/>
    <m/>
    <m/>
    <m/>
    <m/>
    <m/>
    <m/>
    <m/>
    <m/>
    <m/>
    <m/>
    <m/>
    <m/>
    <n v="545"/>
  </r>
  <r>
    <n v="401"/>
    <n v="134987"/>
    <s v="1457129ed46a48218c42a67561f196a1"/>
    <s v="Accept"/>
    <s v="yes"/>
    <m/>
    <m/>
    <s v="إبراهيم محمد ديب سعد الدين"/>
    <x v="0"/>
    <x v="7"/>
    <n v="217"/>
    <s v="ابراهيم"/>
    <s v="I.R"/>
    <m/>
    <m/>
    <m/>
    <m/>
    <m/>
    <m/>
    <m/>
    <m/>
    <m/>
    <m/>
    <n v="0.5"/>
    <m/>
    <m/>
    <m/>
    <m/>
    <m/>
    <m/>
    <m/>
    <m/>
    <m/>
    <m/>
    <m/>
    <m/>
    <m/>
    <m/>
    <m/>
    <m/>
    <m/>
    <m/>
    <m/>
    <m/>
    <m/>
    <m/>
    <m/>
    <m/>
    <m/>
    <m/>
    <m/>
    <m/>
    <m/>
    <m/>
    <m/>
    <m/>
    <m/>
    <m/>
    <m/>
    <m/>
    <m/>
    <m/>
    <m/>
    <m/>
    <m/>
    <m/>
    <m/>
    <m/>
    <m/>
    <m/>
    <m/>
    <m/>
    <m/>
    <m/>
    <m/>
    <m/>
    <m/>
    <m/>
    <m/>
    <m/>
    <m/>
    <m/>
    <m/>
    <m/>
    <m/>
    <m/>
    <m/>
    <m/>
    <m/>
    <n v="0.18"/>
    <m/>
    <m/>
    <m/>
    <m/>
    <n v="4"/>
    <n v="4"/>
    <n v="1"/>
    <m/>
    <n v="1"/>
    <m/>
    <m/>
    <m/>
    <m/>
    <m/>
    <m/>
    <m/>
    <m/>
    <n v="10"/>
    <m/>
    <n v="10"/>
    <m/>
    <m/>
    <m/>
    <m/>
    <n v="1"/>
    <m/>
    <m/>
    <m/>
    <m/>
    <m/>
    <m/>
    <m/>
    <m/>
    <m/>
    <m/>
    <m/>
    <m/>
    <m/>
    <m/>
    <m/>
    <m/>
    <m/>
    <m/>
    <m/>
    <m/>
    <m/>
    <m/>
    <m/>
    <m/>
    <m/>
    <m/>
    <n v="535.4"/>
  </r>
  <r>
    <n v="402"/>
    <n v="321683"/>
    <s v="46f4d6df1a054b5bac63523f8d5af44d"/>
    <s v="Accept"/>
    <s v="yes"/>
    <m/>
    <m/>
    <s v="عبد الله  يوسف بركات"/>
    <x v="0"/>
    <x v="7"/>
    <n v="217"/>
    <s v="ابراهيم"/>
    <s v="I.R"/>
    <m/>
    <m/>
    <m/>
    <m/>
    <m/>
    <n v="0.5"/>
    <m/>
    <m/>
    <m/>
    <m/>
    <m/>
    <m/>
    <m/>
    <m/>
    <m/>
    <m/>
    <m/>
    <m/>
    <n v="207"/>
    <m/>
    <m/>
    <m/>
    <m/>
    <m/>
    <m/>
    <m/>
    <m/>
    <m/>
    <m/>
    <m/>
    <m/>
    <m/>
    <m/>
    <m/>
    <m/>
    <m/>
    <m/>
    <m/>
    <m/>
    <m/>
    <m/>
    <m/>
    <m/>
    <m/>
    <m/>
    <m/>
    <m/>
    <m/>
    <m/>
    <m/>
    <m/>
    <m/>
    <m/>
    <m/>
    <m/>
    <m/>
    <m/>
    <m/>
    <m/>
    <m/>
    <m/>
    <m/>
    <m/>
    <m/>
    <m/>
    <m/>
    <m/>
    <m/>
    <m/>
    <m/>
    <m/>
    <m/>
    <m/>
    <m/>
    <m/>
    <m/>
    <m/>
    <m/>
    <m/>
    <m/>
    <m/>
    <n v="4"/>
    <n v="4"/>
    <n v="1"/>
    <m/>
    <n v="3"/>
    <n v="2"/>
    <n v="1"/>
    <n v="1.2"/>
    <m/>
    <m/>
    <m/>
    <n v="2"/>
    <m/>
    <n v="10"/>
    <m/>
    <m/>
    <n v="10"/>
    <m/>
    <m/>
    <m/>
    <n v="1"/>
    <m/>
    <m/>
    <m/>
    <m/>
    <m/>
    <m/>
    <m/>
    <m/>
    <m/>
    <m/>
    <m/>
    <m/>
    <m/>
    <m/>
    <m/>
    <m/>
    <m/>
    <m/>
    <m/>
    <m/>
    <m/>
    <m/>
    <m/>
    <m/>
    <m/>
    <m/>
    <n v="1111.8"/>
  </r>
  <r>
    <n v="403"/>
    <n v="44794"/>
    <s v="238c52f2123442cb9a7f789876289313"/>
    <s v="Accept"/>
    <s v="yes"/>
    <m/>
    <m/>
    <s v="سيف الدين فواز الباكير"/>
    <x v="1"/>
    <x v="7"/>
    <n v="217"/>
    <s v="ابراهيم"/>
    <s v="I.R"/>
    <m/>
    <m/>
    <m/>
    <m/>
    <m/>
    <m/>
    <m/>
    <m/>
    <m/>
    <m/>
    <m/>
    <m/>
    <m/>
    <m/>
    <m/>
    <m/>
    <m/>
    <m/>
    <n v="91"/>
    <m/>
    <m/>
    <m/>
    <m/>
    <m/>
    <m/>
    <m/>
    <m/>
    <m/>
    <m/>
    <m/>
    <m/>
    <m/>
    <m/>
    <m/>
    <m/>
    <m/>
    <m/>
    <m/>
    <n v="1.89"/>
    <m/>
    <m/>
    <m/>
    <m/>
    <m/>
    <m/>
    <m/>
    <m/>
    <m/>
    <m/>
    <m/>
    <m/>
    <m/>
    <m/>
    <m/>
    <m/>
    <m/>
    <m/>
    <m/>
    <m/>
    <m/>
    <m/>
    <m/>
    <m/>
    <m/>
    <m/>
    <m/>
    <m/>
    <m/>
    <m/>
    <n v="1"/>
    <m/>
    <m/>
    <m/>
    <m/>
    <m/>
    <m/>
    <n v="0.43"/>
    <m/>
    <m/>
    <m/>
    <m/>
    <n v="3"/>
    <m/>
    <n v="1"/>
    <m/>
    <n v="4"/>
    <m/>
    <m/>
    <m/>
    <m/>
    <n v="1"/>
    <m/>
    <m/>
    <m/>
    <n v="10"/>
    <m/>
    <m/>
    <n v="5"/>
    <m/>
    <m/>
    <m/>
    <n v="1"/>
    <m/>
    <m/>
    <m/>
    <m/>
    <m/>
    <m/>
    <m/>
    <m/>
    <m/>
    <m/>
    <m/>
    <m/>
    <m/>
    <m/>
    <m/>
    <m/>
    <m/>
    <m/>
    <m/>
    <m/>
    <m/>
    <m/>
    <m/>
    <m/>
    <m/>
    <m/>
    <n v="651.52"/>
  </r>
  <r>
    <n v="404"/>
    <n v="227924"/>
    <s v="4c8e646dd66b4b4ca4afbfa35f34f25b"/>
    <s v="Accept"/>
    <s v="yes"/>
    <m/>
    <m/>
    <s v="عمر قدور السليمان"/>
    <x v="0"/>
    <x v="7"/>
    <n v="217"/>
    <s v="ابراهيم"/>
    <s v="I.R"/>
    <m/>
    <m/>
    <m/>
    <m/>
    <m/>
    <n v="0.5"/>
    <m/>
    <m/>
    <m/>
    <m/>
    <m/>
    <m/>
    <m/>
    <n v="140"/>
    <m/>
    <m/>
    <m/>
    <m/>
    <n v="180"/>
    <m/>
    <m/>
    <m/>
    <m/>
    <m/>
    <m/>
    <m/>
    <m/>
    <m/>
    <m/>
    <m/>
    <m/>
    <m/>
    <m/>
    <m/>
    <m/>
    <m/>
    <m/>
    <m/>
    <m/>
    <m/>
    <m/>
    <m/>
    <m/>
    <m/>
    <m/>
    <m/>
    <m/>
    <m/>
    <m/>
    <m/>
    <m/>
    <m/>
    <m/>
    <m/>
    <m/>
    <m/>
    <m/>
    <m/>
    <m/>
    <m/>
    <m/>
    <m/>
    <m/>
    <m/>
    <m/>
    <m/>
    <m/>
    <m/>
    <m/>
    <m/>
    <n v="4"/>
    <m/>
    <m/>
    <m/>
    <m/>
    <m/>
    <m/>
    <m/>
    <m/>
    <m/>
    <m/>
    <n v="2"/>
    <n v="4"/>
    <m/>
    <m/>
    <n v="3"/>
    <m/>
    <n v="1"/>
    <n v="0.6"/>
    <m/>
    <m/>
    <m/>
    <m/>
    <m/>
    <n v="10"/>
    <m/>
    <m/>
    <n v="5"/>
    <m/>
    <m/>
    <m/>
    <n v="1"/>
    <m/>
    <m/>
    <m/>
    <m/>
    <m/>
    <m/>
    <m/>
    <m/>
    <m/>
    <m/>
    <m/>
    <m/>
    <m/>
    <m/>
    <m/>
    <m/>
    <m/>
    <m/>
    <m/>
    <m/>
    <m/>
    <m/>
    <m/>
    <m/>
    <m/>
    <m/>
    <n v="954.95"/>
  </r>
  <r>
    <n v="405"/>
    <n v="62517"/>
    <s v="29afd7f449454736be360314deede3e7"/>
    <s v="Accept"/>
    <s v="yes"/>
    <m/>
    <m/>
    <s v="معينة صطوف الباكير"/>
    <x v="1"/>
    <x v="7"/>
    <n v="217"/>
    <s v="ابراهيم"/>
    <s v="I.R"/>
    <m/>
    <m/>
    <m/>
    <m/>
    <m/>
    <n v="0.1"/>
    <m/>
    <m/>
    <m/>
    <m/>
    <m/>
    <m/>
    <m/>
    <n v="100"/>
    <m/>
    <m/>
    <m/>
    <m/>
    <n v="37"/>
    <m/>
    <m/>
    <m/>
    <m/>
    <m/>
    <m/>
    <m/>
    <m/>
    <m/>
    <m/>
    <m/>
    <m/>
    <m/>
    <m/>
    <m/>
    <m/>
    <m/>
    <m/>
    <m/>
    <m/>
    <m/>
    <m/>
    <m/>
    <m/>
    <m/>
    <m/>
    <m/>
    <m/>
    <m/>
    <m/>
    <m/>
    <m/>
    <m/>
    <m/>
    <m/>
    <m/>
    <m/>
    <m/>
    <m/>
    <m/>
    <m/>
    <m/>
    <m/>
    <m/>
    <m/>
    <m/>
    <m/>
    <m/>
    <m/>
    <m/>
    <m/>
    <n v="4"/>
    <m/>
    <m/>
    <m/>
    <m/>
    <m/>
    <n v="0.12"/>
    <m/>
    <m/>
    <m/>
    <m/>
    <n v="4"/>
    <n v="7"/>
    <m/>
    <m/>
    <n v="3"/>
    <m/>
    <n v="1"/>
    <n v="1.2"/>
    <n v="1"/>
    <m/>
    <m/>
    <m/>
    <m/>
    <n v="10"/>
    <m/>
    <m/>
    <n v="13"/>
    <m/>
    <m/>
    <m/>
    <n v="1"/>
    <m/>
    <m/>
    <m/>
    <m/>
    <m/>
    <m/>
    <m/>
    <m/>
    <m/>
    <m/>
    <m/>
    <m/>
    <m/>
    <m/>
    <m/>
    <m/>
    <m/>
    <m/>
    <m/>
    <m/>
    <m/>
    <m/>
    <m/>
    <m/>
    <m/>
    <m/>
    <n v="851.45"/>
  </r>
  <r>
    <n v="406"/>
    <n v="214664"/>
    <s v="10f6167c2c3c4d1bac889836c6ae64d2"/>
    <s v="Accept"/>
    <s v="yes"/>
    <m/>
    <m/>
    <s v="سندعوض السلوم"/>
    <x v="0"/>
    <x v="7"/>
    <n v="217"/>
    <s v="ابراهيم"/>
    <s v="I.R"/>
    <m/>
    <m/>
    <m/>
    <m/>
    <m/>
    <n v="1.1000000000000001"/>
    <m/>
    <m/>
    <m/>
    <m/>
    <m/>
    <m/>
    <m/>
    <m/>
    <m/>
    <m/>
    <m/>
    <m/>
    <m/>
    <m/>
    <m/>
    <m/>
    <m/>
    <m/>
    <m/>
    <m/>
    <m/>
    <m/>
    <m/>
    <m/>
    <m/>
    <m/>
    <m/>
    <m/>
    <m/>
    <m/>
    <m/>
    <m/>
    <n v="4.8"/>
    <m/>
    <m/>
    <m/>
    <m/>
    <m/>
    <m/>
    <m/>
    <m/>
    <m/>
    <m/>
    <m/>
    <m/>
    <n v="1"/>
    <m/>
    <m/>
    <m/>
    <m/>
    <m/>
    <m/>
    <m/>
    <m/>
    <m/>
    <n v="40"/>
    <m/>
    <m/>
    <m/>
    <m/>
    <m/>
    <m/>
    <m/>
    <m/>
    <m/>
    <m/>
    <m/>
    <m/>
    <m/>
    <m/>
    <n v="0.18"/>
    <m/>
    <m/>
    <m/>
    <m/>
    <n v="2"/>
    <n v="6"/>
    <m/>
    <m/>
    <n v="3"/>
    <m/>
    <n v="1"/>
    <n v="1.2"/>
    <m/>
    <m/>
    <m/>
    <n v="2"/>
    <m/>
    <m/>
    <m/>
    <m/>
    <m/>
    <m/>
    <m/>
    <m/>
    <n v="1"/>
    <m/>
    <m/>
    <m/>
    <m/>
    <m/>
    <m/>
    <m/>
    <m/>
    <m/>
    <m/>
    <m/>
    <m/>
    <m/>
    <m/>
    <m/>
    <m/>
    <m/>
    <m/>
    <m/>
    <m/>
    <m/>
    <m/>
    <m/>
    <m/>
    <m/>
    <m/>
    <n v="969.39999999999986"/>
  </r>
  <r>
    <n v="407"/>
    <n v="45626"/>
    <s v="c5eb84de7c1342d5a1cb0b4c417b9416"/>
    <s v="Accept"/>
    <s v="yes"/>
    <m/>
    <m/>
    <s v="فضة يوسف الباكير"/>
    <x v="1"/>
    <x v="7"/>
    <n v="217"/>
    <s v="ابراهيم"/>
    <s v="I.R"/>
    <m/>
    <m/>
    <m/>
    <m/>
    <m/>
    <n v="0.6"/>
    <m/>
    <m/>
    <m/>
    <m/>
    <m/>
    <m/>
    <m/>
    <n v="50"/>
    <m/>
    <m/>
    <m/>
    <m/>
    <n v="87"/>
    <m/>
    <m/>
    <m/>
    <m/>
    <m/>
    <m/>
    <m/>
    <m/>
    <m/>
    <m/>
    <m/>
    <m/>
    <m/>
    <m/>
    <m/>
    <m/>
    <m/>
    <m/>
    <m/>
    <m/>
    <m/>
    <m/>
    <m/>
    <m/>
    <m/>
    <m/>
    <m/>
    <m/>
    <m/>
    <m/>
    <m/>
    <m/>
    <m/>
    <m/>
    <m/>
    <m/>
    <m/>
    <m/>
    <m/>
    <m/>
    <m/>
    <m/>
    <m/>
    <m/>
    <m/>
    <m/>
    <m/>
    <m/>
    <m/>
    <m/>
    <m/>
    <n v="4"/>
    <m/>
    <m/>
    <m/>
    <m/>
    <m/>
    <n v="0.45"/>
    <m/>
    <m/>
    <m/>
    <m/>
    <n v="1"/>
    <n v="1"/>
    <m/>
    <m/>
    <n v="2"/>
    <m/>
    <m/>
    <m/>
    <n v="1"/>
    <m/>
    <m/>
    <m/>
    <m/>
    <n v="10"/>
    <m/>
    <m/>
    <n v="10"/>
    <m/>
    <m/>
    <m/>
    <n v="1"/>
    <m/>
    <m/>
    <m/>
    <m/>
    <m/>
    <m/>
    <m/>
    <m/>
    <m/>
    <m/>
    <m/>
    <m/>
    <m/>
    <m/>
    <m/>
    <m/>
    <n v="1"/>
    <m/>
    <m/>
    <n v="1"/>
    <m/>
    <n v="1"/>
    <m/>
    <m/>
    <m/>
    <n v="10"/>
    <n v="741.6"/>
  </r>
  <r>
    <n v="408"/>
    <n v="271452"/>
    <s v="8eb460d8374e498c85b2156e613bfb90"/>
    <s v="Accept"/>
    <s v="yes"/>
    <m/>
    <m/>
    <s v="باسل موفق هنداوي"/>
    <x v="0"/>
    <x v="7"/>
    <n v="217"/>
    <s v="ابراهيم"/>
    <s v="I.R"/>
    <m/>
    <m/>
    <m/>
    <m/>
    <m/>
    <n v="2"/>
    <m/>
    <m/>
    <m/>
    <m/>
    <m/>
    <m/>
    <m/>
    <m/>
    <m/>
    <m/>
    <m/>
    <m/>
    <n v="248"/>
    <m/>
    <m/>
    <m/>
    <m/>
    <m/>
    <m/>
    <m/>
    <m/>
    <m/>
    <m/>
    <m/>
    <m/>
    <m/>
    <m/>
    <m/>
    <m/>
    <m/>
    <m/>
    <m/>
    <m/>
    <m/>
    <m/>
    <m/>
    <m/>
    <m/>
    <m/>
    <m/>
    <m/>
    <m/>
    <m/>
    <m/>
    <m/>
    <m/>
    <m/>
    <m/>
    <m/>
    <n v="1"/>
    <m/>
    <m/>
    <m/>
    <m/>
    <m/>
    <m/>
    <m/>
    <m/>
    <m/>
    <m/>
    <m/>
    <m/>
    <m/>
    <m/>
    <m/>
    <m/>
    <m/>
    <m/>
    <m/>
    <m/>
    <n v="0.18"/>
    <m/>
    <m/>
    <m/>
    <m/>
    <n v="5"/>
    <n v="4"/>
    <m/>
    <m/>
    <n v="3"/>
    <m/>
    <n v="1"/>
    <n v="1.2"/>
    <m/>
    <m/>
    <m/>
    <n v="1"/>
    <m/>
    <n v="10"/>
    <m/>
    <m/>
    <n v="4"/>
    <m/>
    <m/>
    <m/>
    <n v="1"/>
    <m/>
    <m/>
    <m/>
    <m/>
    <m/>
    <m/>
    <m/>
    <m/>
    <m/>
    <m/>
    <m/>
    <m/>
    <m/>
    <m/>
    <m/>
    <m/>
    <m/>
    <m/>
    <m/>
    <m/>
    <m/>
    <m/>
    <m/>
    <m/>
    <m/>
    <m/>
    <n v="1262.3"/>
  </r>
  <r>
    <n v="409"/>
    <n v="206283"/>
    <s v="a8351f9c1a85419eb0cba3d8068b291f"/>
    <s v="Accept"/>
    <s v="yes"/>
    <m/>
    <m/>
    <s v="يوسف عبيد المحيميد"/>
    <x v="0"/>
    <x v="7"/>
    <n v="217"/>
    <s v="ابراهيم"/>
    <s v="I.R"/>
    <m/>
    <m/>
    <m/>
    <m/>
    <m/>
    <n v="2"/>
    <m/>
    <m/>
    <m/>
    <m/>
    <m/>
    <m/>
    <m/>
    <m/>
    <m/>
    <m/>
    <m/>
    <m/>
    <n v="48"/>
    <m/>
    <m/>
    <m/>
    <m/>
    <m/>
    <m/>
    <m/>
    <m/>
    <m/>
    <m/>
    <m/>
    <m/>
    <m/>
    <m/>
    <m/>
    <m/>
    <m/>
    <m/>
    <m/>
    <m/>
    <m/>
    <m/>
    <m/>
    <m/>
    <m/>
    <m/>
    <m/>
    <m/>
    <m/>
    <m/>
    <m/>
    <m/>
    <m/>
    <m/>
    <m/>
    <m/>
    <n v="1"/>
    <m/>
    <m/>
    <m/>
    <m/>
    <m/>
    <m/>
    <m/>
    <m/>
    <m/>
    <m/>
    <m/>
    <m/>
    <m/>
    <m/>
    <m/>
    <m/>
    <m/>
    <m/>
    <m/>
    <m/>
    <n v="0.18"/>
    <m/>
    <m/>
    <m/>
    <m/>
    <n v="5"/>
    <n v="4"/>
    <m/>
    <m/>
    <n v="1"/>
    <m/>
    <m/>
    <m/>
    <m/>
    <m/>
    <m/>
    <n v="1"/>
    <m/>
    <n v="5"/>
    <m/>
    <m/>
    <m/>
    <m/>
    <m/>
    <m/>
    <m/>
    <m/>
    <m/>
    <m/>
    <m/>
    <m/>
    <m/>
    <m/>
    <m/>
    <m/>
    <m/>
    <m/>
    <m/>
    <m/>
    <m/>
    <m/>
    <m/>
    <m/>
    <m/>
    <m/>
    <m/>
    <m/>
    <m/>
    <m/>
    <m/>
    <m/>
    <m/>
    <n v="572.29999999999995"/>
  </r>
  <r>
    <n v="410"/>
    <n v="113587"/>
    <s v="7a312d76c7014b229a73ed2d2041d655"/>
    <s v="Accept"/>
    <s v="yes"/>
    <m/>
    <m/>
    <s v="احمد عبد المنعم محمد امين"/>
    <x v="0"/>
    <x v="7"/>
    <n v="217"/>
    <s v="ابراهيم"/>
    <s v="I.R"/>
    <m/>
    <m/>
    <m/>
    <m/>
    <m/>
    <n v="6.46"/>
    <m/>
    <m/>
    <m/>
    <m/>
    <m/>
    <m/>
    <m/>
    <m/>
    <m/>
    <m/>
    <m/>
    <m/>
    <n v="85"/>
    <m/>
    <m/>
    <m/>
    <m/>
    <m/>
    <m/>
    <m/>
    <m/>
    <m/>
    <m/>
    <m/>
    <m/>
    <m/>
    <m/>
    <m/>
    <m/>
    <m/>
    <m/>
    <m/>
    <n v="1.44"/>
    <m/>
    <m/>
    <m/>
    <m/>
    <m/>
    <m/>
    <m/>
    <m/>
    <m/>
    <m/>
    <m/>
    <m/>
    <m/>
    <m/>
    <m/>
    <m/>
    <m/>
    <m/>
    <m/>
    <m/>
    <m/>
    <n v="1.2"/>
    <m/>
    <m/>
    <m/>
    <m/>
    <m/>
    <m/>
    <m/>
    <m/>
    <m/>
    <m/>
    <m/>
    <m/>
    <m/>
    <m/>
    <m/>
    <n v="0.25"/>
    <m/>
    <m/>
    <m/>
    <m/>
    <n v="2"/>
    <n v="5"/>
    <m/>
    <m/>
    <n v="4"/>
    <m/>
    <n v="1"/>
    <n v="1.2"/>
    <n v="1"/>
    <m/>
    <m/>
    <m/>
    <m/>
    <n v="12"/>
    <m/>
    <m/>
    <n v="10"/>
    <m/>
    <m/>
    <m/>
    <n v="1"/>
    <m/>
    <m/>
    <m/>
    <m/>
    <m/>
    <m/>
    <m/>
    <m/>
    <m/>
    <m/>
    <m/>
    <m/>
    <m/>
    <m/>
    <m/>
    <m/>
    <m/>
    <m/>
    <m/>
    <m/>
    <m/>
    <m/>
    <m/>
    <m/>
    <m/>
    <m/>
    <n v="1083.1199999999999"/>
  </r>
  <r>
    <n v="411"/>
    <n v="321690"/>
    <s v="543f75e8a5ff488b91c446c142b44c1f"/>
    <s v="Accept"/>
    <s v="yes"/>
    <m/>
    <m/>
    <s v="علاء بلال الخطاب"/>
    <x v="0"/>
    <x v="7"/>
    <n v="217"/>
    <s v="ابراهيم"/>
    <s v="I.R"/>
    <m/>
    <m/>
    <m/>
    <m/>
    <m/>
    <m/>
    <m/>
    <m/>
    <m/>
    <m/>
    <m/>
    <m/>
    <m/>
    <m/>
    <m/>
    <m/>
    <m/>
    <m/>
    <n v="145"/>
    <m/>
    <m/>
    <m/>
    <m/>
    <m/>
    <m/>
    <m/>
    <m/>
    <m/>
    <m/>
    <m/>
    <m/>
    <m/>
    <m/>
    <m/>
    <m/>
    <m/>
    <m/>
    <m/>
    <m/>
    <m/>
    <m/>
    <m/>
    <m/>
    <m/>
    <m/>
    <m/>
    <m/>
    <m/>
    <m/>
    <m/>
    <m/>
    <m/>
    <m/>
    <m/>
    <m/>
    <n v="1"/>
    <m/>
    <m/>
    <m/>
    <m/>
    <m/>
    <m/>
    <m/>
    <m/>
    <m/>
    <m/>
    <m/>
    <m/>
    <m/>
    <m/>
    <m/>
    <m/>
    <m/>
    <m/>
    <m/>
    <m/>
    <m/>
    <m/>
    <m/>
    <m/>
    <m/>
    <n v="2"/>
    <n v="6"/>
    <m/>
    <m/>
    <n v="2"/>
    <m/>
    <n v="1"/>
    <n v="0.6"/>
    <m/>
    <m/>
    <m/>
    <m/>
    <m/>
    <n v="10"/>
    <m/>
    <m/>
    <n v="10"/>
    <m/>
    <m/>
    <m/>
    <n v="1"/>
    <m/>
    <m/>
    <m/>
    <m/>
    <m/>
    <m/>
    <m/>
    <m/>
    <m/>
    <m/>
    <m/>
    <m/>
    <m/>
    <m/>
    <m/>
    <m/>
    <m/>
    <m/>
    <m/>
    <m/>
    <m/>
    <m/>
    <m/>
    <m/>
    <m/>
    <m/>
    <n v="871.8"/>
  </r>
  <r>
    <n v="412"/>
    <n v="214794"/>
    <s v="596ef1b5c9cf49bc8a2118b1f3066bbb"/>
    <s v="Accept"/>
    <s v="yes"/>
    <m/>
    <m/>
    <s v="علي عبد الرزاق السلوم"/>
    <x v="0"/>
    <x v="7"/>
    <n v="217"/>
    <s v="ابراهيم"/>
    <s v="I.R"/>
    <m/>
    <m/>
    <m/>
    <m/>
    <m/>
    <n v="1.87"/>
    <m/>
    <m/>
    <m/>
    <m/>
    <m/>
    <m/>
    <m/>
    <m/>
    <m/>
    <m/>
    <m/>
    <m/>
    <n v="42"/>
    <m/>
    <m/>
    <m/>
    <m/>
    <m/>
    <m/>
    <m/>
    <m/>
    <m/>
    <m/>
    <m/>
    <m/>
    <m/>
    <m/>
    <m/>
    <m/>
    <m/>
    <m/>
    <m/>
    <m/>
    <m/>
    <m/>
    <m/>
    <m/>
    <m/>
    <m/>
    <m/>
    <m/>
    <m/>
    <m/>
    <m/>
    <m/>
    <m/>
    <m/>
    <m/>
    <m/>
    <n v="1"/>
    <m/>
    <m/>
    <m/>
    <m/>
    <n v="2"/>
    <m/>
    <m/>
    <m/>
    <m/>
    <m/>
    <m/>
    <m/>
    <m/>
    <m/>
    <m/>
    <m/>
    <m/>
    <m/>
    <m/>
    <m/>
    <m/>
    <m/>
    <m/>
    <m/>
    <m/>
    <n v="2"/>
    <m/>
    <m/>
    <m/>
    <n v="2"/>
    <m/>
    <n v="1"/>
    <m/>
    <m/>
    <m/>
    <m/>
    <m/>
    <m/>
    <n v="12"/>
    <m/>
    <m/>
    <n v="12"/>
    <m/>
    <m/>
    <m/>
    <n v="1"/>
    <m/>
    <m/>
    <m/>
    <m/>
    <m/>
    <m/>
    <m/>
    <m/>
    <m/>
    <m/>
    <m/>
    <m/>
    <m/>
    <m/>
    <m/>
    <m/>
    <n v="1"/>
    <m/>
    <m/>
    <n v="1"/>
    <m/>
    <n v="1"/>
    <m/>
    <m/>
    <m/>
    <n v="10"/>
    <n v="710.4"/>
  </r>
  <r>
    <n v="413"/>
    <n v="285259"/>
    <s v="3a46ade03b5344528503829ce92da791"/>
    <s v="Accept"/>
    <s v="yes"/>
    <m/>
    <m/>
    <s v="محمد عبد الرزاق نهنه "/>
    <x v="0"/>
    <x v="6"/>
    <n v="289"/>
    <s v="شادي + سراب"/>
    <s v="I.R"/>
    <m/>
    <m/>
    <m/>
    <m/>
    <m/>
    <m/>
    <n v="2.2000000000000002"/>
    <m/>
    <m/>
    <m/>
    <m/>
    <m/>
    <m/>
    <m/>
    <m/>
    <m/>
    <m/>
    <m/>
    <n v="80"/>
    <m/>
    <m/>
    <m/>
    <m/>
    <m/>
    <m/>
    <m/>
    <m/>
    <m/>
    <m/>
    <m/>
    <m/>
    <m/>
    <m/>
    <m/>
    <m/>
    <m/>
    <m/>
    <m/>
    <m/>
    <m/>
    <m/>
    <m/>
    <m/>
    <m/>
    <m/>
    <m/>
    <m/>
    <m/>
    <m/>
    <m/>
    <m/>
    <m/>
    <m/>
    <m/>
    <m/>
    <m/>
    <m/>
    <m/>
    <m/>
    <m/>
    <m/>
    <m/>
    <m/>
    <m/>
    <m/>
    <m/>
    <m/>
    <m/>
    <m/>
    <m/>
    <m/>
    <m/>
    <m/>
    <m/>
    <m/>
    <m/>
    <m/>
    <m/>
    <m/>
    <m/>
    <m/>
    <n v="1"/>
    <n v="1"/>
    <m/>
    <m/>
    <n v="1"/>
    <m/>
    <m/>
    <m/>
    <m/>
    <m/>
    <m/>
    <m/>
    <n v="10"/>
    <m/>
    <m/>
    <m/>
    <m/>
    <m/>
    <m/>
    <m/>
    <n v="1"/>
    <m/>
    <m/>
    <m/>
    <m/>
    <m/>
    <m/>
    <m/>
    <m/>
    <m/>
    <m/>
    <m/>
    <m/>
    <m/>
    <m/>
    <m/>
    <m/>
    <m/>
    <n v="1"/>
    <m/>
    <n v="1"/>
    <m/>
    <n v="1"/>
    <m/>
    <m/>
    <m/>
    <n v="15"/>
    <n v="690.3"/>
  </r>
  <r>
    <n v="415"/>
    <n v="137962"/>
    <s v="10169fcd137f40cbb150fe3b6b13dcc7"/>
    <s v="Accept"/>
    <s v="yes"/>
    <m/>
    <m/>
    <s v="فيصل موسى الباشا"/>
    <x v="0"/>
    <x v="6"/>
    <n v="289"/>
    <s v="مهند"/>
    <s v="I.R"/>
    <m/>
    <m/>
    <m/>
    <m/>
    <m/>
    <m/>
    <n v="5"/>
    <m/>
    <m/>
    <m/>
    <m/>
    <m/>
    <n v="100"/>
    <m/>
    <m/>
    <m/>
    <m/>
    <m/>
    <n v="160"/>
    <m/>
    <m/>
    <m/>
    <m/>
    <m/>
    <m/>
    <m/>
    <m/>
    <m/>
    <m/>
    <m/>
    <m/>
    <m/>
    <m/>
    <m/>
    <m/>
    <m/>
    <m/>
    <m/>
    <m/>
    <m/>
    <m/>
    <m/>
    <m/>
    <m/>
    <m/>
    <m/>
    <m/>
    <m/>
    <m/>
    <m/>
    <m/>
    <m/>
    <m/>
    <m/>
    <m/>
    <m/>
    <m/>
    <m/>
    <m/>
    <m/>
    <m/>
    <m/>
    <m/>
    <m/>
    <m/>
    <m/>
    <m/>
    <m/>
    <m/>
    <m/>
    <m/>
    <m/>
    <m/>
    <m/>
    <m/>
    <m/>
    <n v="0.25"/>
    <m/>
    <m/>
    <m/>
    <m/>
    <n v="3"/>
    <n v="3"/>
    <n v="1"/>
    <n v="1"/>
    <m/>
    <n v="2"/>
    <m/>
    <n v="0.5"/>
    <n v="1"/>
    <m/>
    <m/>
    <m/>
    <m/>
    <n v="10"/>
    <m/>
    <m/>
    <n v="15"/>
    <m/>
    <m/>
    <m/>
    <m/>
    <m/>
    <m/>
    <m/>
    <m/>
    <m/>
    <m/>
    <m/>
    <m/>
    <m/>
    <m/>
    <m/>
    <m/>
    <m/>
    <m/>
    <m/>
    <m/>
    <m/>
    <m/>
    <m/>
    <m/>
    <m/>
    <m/>
    <m/>
    <m/>
    <m/>
    <m/>
    <n v="991.65"/>
  </r>
  <r>
    <n v="416"/>
    <n v="287180"/>
    <s v="ab8a948ee2894617857c1e37ea89e030"/>
    <s v="Accept"/>
    <s v="yes"/>
    <m/>
    <m/>
    <s v="صالح خالد قطران"/>
    <x v="0"/>
    <x v="7"/>
    <n v="217"/>
    <s v="حسام"/>
    <s v="I.R"/>
    <m/>
    <m/>
    <m/>
    <m/>
    <m/>
    <m/>
    <n v="6.4"/>
    <m/>
    <m/>
    <m/>
    <m/>
    <m/>
    <m/>
    <m/>
    <m/>
    <m/>
    <m/>
    <m/>
    <n v="223"/>
    <m/>
    <m/>
    <m/>
    <m/>
    <m/>
    <m/>
    <m/>
    <m/>
    <m/>
    <m/>
    <m/>
    <m/>
    <m/>
    <m/>
    <m/>
    <m/>
    <m/>
    <m/>
    <m/>
    <m/>
    <m/>
    <m/>
    <m/>
    <m/>
    <m/>
    <m/>
    <m/>
    <m/>
    <m/>
    <m/>
    <m/>
    <m/>
    <n v="1"/>
    <m/>
    <m/>
    <m/>
    <m/>
    <m/>
    <m/>
    <m/>
    <m/>
    <m/>
    <m/>
    <m/>
    <m/>
    <m/>
    <m/>
    <m/>
    <m/>
    <m/>
    <m/>
    <m/>
    <m/>
    <m/>
    <m/>
    <m/>
    <m/>
    <n v="0.18"/>
    <m/>
    <m/>
    <m/>
    <m/>
    <n v="3"/>
    <n v="2"/>
    <m/>
    <n v="1"/>
    <n v="1"/>
    <n v="1"/>
    <n v="1"/>
    <n v="1.2"/>
    <m/>
    <m/>
    <n v="1"/>
    <m/>
    <m/>
    <m/>
    <m/>
    <m/>
    <m/>
    <m/>
    <m/>
    <m/>
    <n v="1"/>
    <m/>
    <m/>
    <m/>
    <m/>
    <m/>
    <m/>
    <m/>
    <m/>
    <m/>
    <m/>
    <m/>
    <m/>
    <m/>
    <m/>
    <m/>
    <m/>
    <m/>
    <m/>
    <m/>
    <m/>
    <m/>
    <m/>
    <m/>
    <m/>
    <m/>
    <m/>
    <n v="1310.2"/>
  </r>
  <r>
    <n v="417"/>
    <n v="48756"/>
    <s v="12f50e549e014128abdec909858e00d8"/>
    <s v="Accept"/>
    <s v="yes"/>
    <m/>
    <m/>
    <s v="عبدالمعطي احمد المرعي"/>
    <x v="0"/>
    <x v="7"/>
    <n v="217"/>
    <s v="حسام"/>
    <s v="I.R"/>
    <m/>
    <m/>
    <m/>
    <m/>
    <m/>
    <m/>
    <m/>
    <m/>
    <m/>
    <m/>
    <m/>
    <m/>
    <m/>
    <m/>
    <m/>
    <m/>
    <m/>
    <m/>
    <n v="202"/>
    <m/>
    <m/>
    <m/>
    <m/>
    <m/>
    <m/>
    <m/>
    <m/>
    <m/>
    <m/>
    <m/>
    <m/>
    <m/>
    <m/>
    <m/>
    <m/>
    <m/>
    <m/>
    <m/>
    <m/>
    <m/>
    <m/>
    <m/>
    <m/>
    <m/>
    <m/>
    <m/>
    <m/>
    <m/>
    <m/>
    <m/>
    <m/>
    <n v="1"/>
    <m/>
    <m/>
    <m/>
    <m/>
    <m/>
    <m/>
    <m/>
    <m/>
    <m/>
    <m/>
    <m/>
    <m/>
    <m/>
    <m/>
    <m/>
    <m/>
    <m/>
    <m/>
    <m/>
    <m/>
    <m/>
    <m/>
    <m/>
    <m/>
    <n v="0.32"/>
    <m/>
    <m/>
    <m/>
    <m/>
    <n v="1"/>
    <n v="1"/>
    <m/>
    <m/>
    <m/>
    <n v="1"/>
    <n v="1"/>
    <n v="1.2"/>
    <m/>
    <m/>
    <m/>
    <m/>
    <m/>
    <m/>
    <m/>
    <m/>
    <m/>
    <m/>
    <m/>
    <m/>
    <m/>
    <m/>
    <m/>
    <m/>
    <m/>
    <m/>
    <m/>
    <m/>
    <m/>
    <m/>
    <m/>
    <m/>
    <m/>
    <m/>
    <m/>
    <m/>
    <m/>
    <m/>
    <m/>
    <m/>
    <m/>
    <m/>
    <m/>
    <m/>
    <m/>
    <m/>
    <m/>
    <n v="802.19999999999982"/>
  </r>
  <r>
    <n v="418"/>
    <n v="271007"/>
    <s v="af31ed82d4554ad79642894b4dbc8094"/>
    <s v="Accept"/>
    <s v="yes"/>
    <m/>
    <m/>
    <s v="معاذ احمد سويد"/>
    <x v="0"/>
    <x v="7"/>
    <n v="217"/>
    <s v="حسام"/>
    <s v="I.R"/>
    <m/>
    <m/>
    <m/>
    <m/>
    <m/>
    <m/>
    <n v="6.5"/>
    <m/>
    <m/>
    <m/>
    <m/>
    <m/>
    <m/>
    <m/>
    <m/>
    <m/>
    <m/>
    <m/>
    <n v="240"/>
    <m/>
    <m/>
    <m/>
    <m/>
    <m/>
    <m/>
    <m/>
    <m/>
    <m/>
    <m/>
    <m/>
    <m/>
    <m/>
    <m/>
    <m/>
    <m/>
    <m/>
    <m/>
    <m/>
    <m/>
    <m/>
    <m/>
    <m/>
    <m/>
    <m/>
    <m/>
    <m/>
    <m/>
    <m/>
    <m/>
    <m/>
    <m/>
    <m/>
    <m/>
    <m/>
    <m/>
    <m/>
    <m/>
    <m/>
    <m/>
    <m/>
    <m/>
    <m/>
    <m/>
    <m/>
    <m/>
    <m/>
    <m/>
    <m/>
    <m/>
    <m/>
    <m/>
    <m/>
    <m/>
    <m/>
    <m/>
    <m/>
    <n v="0.09"/>
    <m/>
    <m/>
    <m/>
    <m/>
    <n v="4"/>
    <n v="2"/>
    <m/>
    <m/>
    <m/>
    <n v="2"/>
    <n v="1"/>
    <n v="1.2"/>
    <m/>
    <m/>
    <m/>
    <m/>
    <m/>
    <n v="20"/>
    <m/>
    <m/>
    <m/>
    <m/>
    <m/>
    <m/>
    <n v="1"/>
    <m/>
    <m/>
    <m/>
    <m/>
    <m/>
    <m/>
    <m/>
    <m/>
    <m/>
    <m/>
    <m/>
    <m/>
    <m/>
    <m/>
    <m/>
    <m/>
    <m/>
    <m/>
    <m/>
    <m/>
    <m/>
    <m/>
    <m/>
    <m/>
    <m/>
    <m/>
    <n v="1242.2"/>
  </r>
  <r>
    <n v="420"/>
    <n v="286821"/>
    <s v="e7a92709dda94c1eaa8427d1f75121a0"/>
    <s v="Accept"/>
    <s v="yes"/>
    <m/>
    <m/>
    <s v="حسين صبحي خربطلي"/>
    <x v="0"/>
    <x v="7"/>
    <n v="217"/>
    <s v="حسام"/>
    <s v="I.R"/>
    <m/>
    <m/>
    <m/>
    <m/>
    <m/>
    <m/>
    <n v="0.7"/>
    <m/>
    <m/>
    <m/>
    <m/>
    <m/>
    <m/>
    <m/>
    <m/>
    <m/>
    <m/>
    <m/>
    <n v="222"/>
    <m/>
    <m/>
    <m/>
    <m/>
    <m/>
    <m/>
    <m/>
    <m/>
    <m/>
    <m/>
    <m/>
    <m/>
    <m/>
    <m/>
    <m/>
    <m/>
    <m/>
    <m/>
    <m/>
    <m/>
    <m/>
    <m/>
    <m/>
    <m/>
    <m/>
    <m/>
    <m/>
    <m/>
    <m/>
    <m/>
    <m/>
    <m/>
    <n v="1"/>
    <m/>
    <m/>
    <m/>
    <m/>
    <m/>
    <m/>
    <m/>
    <m/>
    <m/>
    <m/>
    <m/>
    <m/>
    <m/>
    <m/>
    <m/>
    <m/>
    <m/>
    <m/>
    <m/>
    <m/>
    <m/>
    <m/>
    <m/>
    <m/>
    <m/>
    <m/>
    <m/>
    <m/>
    <m/>
    <n v="1"/>
    <n v="5"/>
    <m/>
    <m/>
    <m/>
    <n v="2"/>
    <n v="1"/>
    <n v="1"/>
    <m/>
    <m/>
    <m/>
    <n v="2"/>
    <m/>
    <n v="10"/>
    <m/>
    <m/>
    <n v="6"/>
    <m/>
    <m/>
    <m/>
    <m/>
    <m/>
    <m/>
    <m/>
    <m/>
    <m/>
    <m/>
    <m/>
    <m/>
    <m/>
    <m/>
    <m/>
    <m/>
    <m/>
    <m/>
    <m/>
    <m/>
    <m/>
    <m/>
    <m/>
    <m/>
    <m/>
    <m/>
    <m/>
    <m/>
    <m/>
    <m/>
    <n v="1034.0999999999999"/>
  </r>
  <r>
    <n v="422"/>
    <n v="249551"/>
    <s v="ae3f444e52354021a2ab504ff2837a87"/>
    <s v="Accept"/>
    <s v="yes"/>
    <m/>
    <m/>
    <s v="عبدالله خالد الاحمد"/>
    <x v="0"/>
    <x v="7"/>
    <n v="217"/>
    <s v="حسام"/>
    <s v="I.R"/>
    <m/>
    <m/>
    <m/>
    <m/>
    <m/>
    <m/>
    <n v="0.17599999999999999"/>
    <m/>
    <m/>
    <m/>
    <m/>
    <m/>
    <m/>
    <m/>
    <m/>
    <m/>
    <m/>
    <m/>
    <n v="220"/>
    <m/>
    <m/>
    <m/>
    <m/>
    <m/>
    <m/>
    <m/>
    <m/>
    <m/>
    <m/>
    <m/>
    <m/>
    <m/>
    <m/>
    <m/>
    <m/>
    <m/>
    <m/>
    <m/>
    <m/>
    <m/>
    <m/>
    <m/>
    <m/>
    <m/>
    <m/>
    <m/>
    <m/>
    <m/>
    <m/>
    <m/>
    <m/>
    <m/>
    <m/>
    <m/>
    <m/>
    <m/>
    <m/>
    <m/>
    <m/>
    <m/>
    <m/>
    <m/>
    <m/>
    <m/>
    <m/>
    <m/>
    <m/>
    <m/>
    <m/>
    <m/>
    <m/>
    <m/>
    <m/>
    <m/>
    <m/>
    <m/>
    <m/>
    <m/>
    <m/>
    <m/>
    <m/>
    <n v="2"/>
    <n v="3"/>
    <m/>
    <m/>
    <m/>
    <n v="1"/>
    <n v="1"/>
    <n v="1.2"/>
    <m/>
    <m/>
    <m/>
    <n v="2"/>
    <m/>
    <n v="10"/>
    <m/>
    <m/>
    <n v="6"/>
    <m/>
    <m/>
    <m/>
    <m/>
    <m/>
    <m/>
    <m/>
    <m/>
    <m/>
    <m/>
    <m/>
    <m/>
    <m/>
    <m/>
    <m/>
    <m/>
    <m/>
    <m/>
    <m/>
    <m/>
    <m/>
    <m/>
    <m/>
    <m/>
    <m/>
    <m/>
    <m/>
    <m/>
    <m/>
    <m/>
    <n v="848.18"/>
  </r>
  <r>
    <n v="423"/>
    <n v="105918"/>
    <s v="347d1cee28b54dc88316e79fc6fabf43"/>
    <s v="Accept"/>
    <s v="yes"/>
    <m/>
    <m/>
    <s v="جهيدة جمعة الحسين"/>
    <x v="0"/>
    <x v="7"/>
    <n v="217"/>
    <s v="حسام"/>
    <s v="I.R"/>
    <m/>
    <m/>
    <m/>
    <m/>
    <m/>
    <m/>
    <m/>
    <m/>
    <m/>
    <m/>
    <m/>
    <m/>
    <m/>
    <m/>
    <m/>
    <m/>
    <m/>
    <m/>
    <n v="170"/>
    <m/>
    <m/>
    <m/>
    <m/>
    <m/>
    <m/>
    <m/>
    <m/>
    <m/>
    <m/>
    <m/>
    <m/>
    <m/>
    <m/>
    <m/>
    <m/>
    <m/>
    <m/>
    <m/>
    <m/>
    <m/>
    <m/>
    <m/>
    <m/>
    <m/>
    <m/>
    <m/>
    <m/>
    <m/>
    <m/>
    <m/>
    <m/>
    <m/>
    <m/>
    <m/>
    <m/>
    <m/>
    <m/>
    <m/>
    <m/>
    <m/>
    <m/>
    <m/>
    <m/>
    <m/>
    <m/>
    <m/>
    <m/>
    <m/>
    <m/>
    <m/>
    <m/>
    <m/>
    <m/>
    <m/>
    <m/>
    <m/>
    <m/>
    <m/>
    <m/>
    <m/>
    <m/>
    <n v="2"/>
    <n v="3"/>
    <m/>
    <m/>
    <m/>
    <n v="2"/>
    <n v="1"/>
    <n v="1.2"/>
    <m/>
    <m/>
    <m/>
    <n v="2"/>
    <n v="10"/>
    <n v="12"/>
    <m/>
    <m/>
    <n v="12"/>
    <m/>
    <m/>
    <m/>
    <n v="1"/>
    <m/>
    <m/>
    <m/>
    <m/>
    <m/>
    <m/>
    <m/>
    <m/>
    <m/>
    <m/>
    <m/>
    <m/>
    <m/>
    <m/>
    <m/>
    <m/>
    <n v="1"/>
    <m/>
    <m/>
    <n v="1"/>
    <m/>
    <n v="1"/>
    <m/>
    <m/>
    <m/>
    <m/>
    <n v="1066.9000000000001"/>
  </r>
  <r>
    <n v="426"/>
    <n v="256332"/>
    <s v="4797d1f1ce394cc3aeb4660b22474648"/>
    <s v="Accept"/>
    <s v="yes"/>
    <m/>
    <m/>
    <s v="يحيى فجر المرعي"/>
    <x v="0"/>
    <x v="7"/>
    <n v="217"/>
    <s v="إبراهيم+هشام"/>
    <s v="I.R"/>
    <m/>
    <m/>
    <m/>
    <m/>
    <m/>
    <m/>
    <m/>
    <m/>
    <m/>
    <m/>
    <m/>
    <m/>
    <m/>
    <n v="132"/>
    <m/>
    <m/>
    <m/>
    <m/>
    <m/>
    <m/>
    <m/>
    <m/>
    <m/>
    <m/>
    <m/>
    <m/>
    <m/>
    <m/>
    <m/>
    <m/>
    <m/>
    <m/>
    <m/>
    <m/>
    <m/>
    <m/>
    <m/>
    <m/>
    <m/>
    <m/>
    <m/>
    <m/>
    <m/>
    <m/>
    <m/>
    <m/>
    <m/>
    <m/>
    <m/>
    <m/>
    <m/>
    <m/>
    <m/>
    <m/>
    <m/>
    <m/>
    <m/>
    <m/>
    <m/>
    <m/>
    <n v="2.4500000000000002"/>
    <n v="35"/>
    <m/>
    <m/>
    <m/>
    <m/>
    <m/>
    <m/>
    <m/>
    <m/>
    <m/>
    <m/>
    <m/>
    <m/>
    <m/>
    <m/>
    <n v="0.09"/>
    <m/>
    <m/>
    <m/>
    <m/>
    <n v="6"/>
    <n v="7"/>
    <m/>
    <m/>
    <n v="2"/>
    <n v="1"/>
    <n v="1"/>
    <n v="1.2"/>
    <m/>
    <m/>
    <m/>
    <n v="1"/>
    <m/>
    <m/>
    <m/>
    <m/>
    <m/>
    <m/>
    <m/>
    <m/>
    <n v="1"/>
    <m/>
    <m/>
    <m/>
    <m/>
    <m/>
    <m/>
    <m/>
    <m/>
    <m/>
    <m/>
    <m/>
    <m/>
    <m/>
    <m/>
    <m/>
    <m/>
    <m/>
    <m/>
    <m/>
    <m/>
    <m/>
    <m/>
    <m/>
    <m/>
    <m/>
    <m/>
    <n v="865.69"/>
  </r>
  <r>
    <n v="427"/>
    <n v="256563"/>
    <s v="318eaf5dfeb04637af7d2131b6178340"/>
    <s v="Accept"/>
    <s v="yes"/>
    <m/>
    <m/>
    <s v="نزيهة خالد المرعي"/>
    <x v="0"/>
    <x v="7"/>
    <n v="217"/>
    <s v="إبراهيم+هشام"/>
    <s v="I.R"/>
    <m/>
    <m/>
    <m/>
    <m/>
    <m/>
    <m/>
    <m/>
    <m/>
    <m/>
    <m/>
    <m/>
    <m/>
    <m/>
    <m/>
    <m/>
    <m/>
    <m/>
    <m/>
    <n v="338"/>
    <m/>
    <m/>
    <m/>
    <m/>
    <m/>
    <m/>
    <m/>
    <m/>
    <m/>
    <m/>
    <m/>
    <m/>
    <m/>
    <m/>
    <m/>
    <m/>
    <m/>
    <m/>
    <m/>
    <m/>
    <m/>
    <m/>
    <m/>
    <m/>
    <m/>
    <m/>
    <m/>
    <m/>
    <m/>
    <m/>
    <m/>
    <m/>
    <m/>
    <m/>
    <m/>
    <m/>
    <m/>
    <m/>
    <m/>
    <m/>
    <m/>
    <m/>
    <n v="35"/>
    <m/>
    <m/>
    <m/>
    <m/>
    <m/>
    <m/>
    <m/>
    <m/>
    <m/>
    <m/>
    <m/>
    <m/>
    <m/>
    <m/>
    <n v="0.18"/>
    <m/>
    <m/>
    <m/>
    <m/>
    <n v="6"/>
    <n v="6"/>
    <m/>
    <m/>
    <n v="3"/>
    <m/>
    <n v="1"/>
    <n v="1.2"/>
    <m/>
    <m/>
    <m/>
    <n v="2"/>
    <m/>
    <m/>
    <m/>
    <m/>
    <n v="10"/>
    <m/>
    <m/>
    <m/>
    <n v="1"/>
    <m/>
    <m/>
    <m/>
    <m/>
    <m/>
    <m/>
    <m/>
    <m/>
    <m/>
    <m/>
    <m/>
    <m/>
    <m/>
    <m/>
    <m/>
    <m/>
    <m/>
    <m/>
    <m/>
    <m/>
    <m/>
    <m/>
    <m/>
    <m/>
    <m/>
    <m/>
    <n v="1541.3999999999999"/>
  </r>
  <r>
    <n v="428"/>
    <n v="321682"/>
    <s v="d61d23e6e2bc4ffa91157620c3499fe8"/>
    <s v="Accept"/>
    <s v="yes"/>
    <m/>
    <m/>
    <s v="خالد عكلة الفريج"/>
    <x v="0"/>
    <x v="7"/>
    <n v="217"/>
    <s v="إبراهيم+هشام"/>
    <s v="I.R"/>
    <m/>
    <m/>
    <m/>
    <m/>
    <m/>
    <n v="3"/>
    <m/>
    <m/>
    <m/>
    <m/>
    <m/>
    <m/>
    <n v="25"/>
    <m/>
    <m/>
    <m/>
    <m/>
    <m/>
    <n v="200"/>
    <m/>
    <m/>
    <m/>
    <m/>
    <m/>
    <m/>
    <m/>
    <m/>
    <m/>
    <m/>
    <m/>
    <m/>
    <m/>
    <m/>
    <m/>
    <m/>
    <m/>
    <m/>
    <m/>
    <m/>
    <m/>
    <m/>
    <m/>
    <m/>
    <m/>
    <m/>
    <m/>
    <m/>
    <m/>
    <m/>
    <m/>
    <m/>
    <n v="1"/>
    <m/>
    <m/>
    <m/>
    <m/>
    <m/>
    <m/>
    <m/>
    <m/>
    <m/>
    <m/>
    <n v="5"/>
    <m/>
    <m/>
    <m/>
    <m/>
    <m/>
    <m/>
    <m/>
    <m/>
    <m/>
    <m/>
    <m/>
    <m/>
    <m/>
    <n v="0.32"/>
    <m/>
    <m/>
    <m/>
    <m/>
    <n v="4"/>
    <n v="5"/>
    <m/>
    <m/>
    <n v="3"/>
    <m/>
    <n v="1"/>
    <n v="1.2"/>
    <m/>
    <m/>
    <m/>
    <n v="2"/>
    <m/>
    <n v="10"/>
    <m/>
    <m/>
    <n v="10"/>
    <m/>
    <m/>
    <m/>
    <n v="1"/>
    <m/>
    <m/>
    <m/>
    <m/>
    <m/>
    <m/>
    <m/>
    <m/>
    <m/>
    <m/>
    <m/>
    <m/>
    <m/>
    <m/>
    <m/>
    <m/>
    <m/>
    <m/>
    <m/>
    <m/>
    <m/>
    <m/>
    <m/>
    <m/>
    <m/>
    <m/>
    <n v="1334.55"/>
  </r>
  <r>
    <n v="429"/>
    <n v="249273"/>
    <s v="3bc28fb9b8ea41a5b4c3a48b3afef732"/>
    <s v="Accept"/>
    <s v="yes"/>
    <m/>
    <m/>
    <s v="عمارخلف الفريج"/>
    <x v="0"/>
    <x v="7"/>
    <n v="217"/>
    <s v="إبراهيم+هشام"/>
    <s v="I.R"/>
    <m/>
    <m/>
    <m/>
    <m/>
    <m/>
    <n v="4.75"/>
    <m/>
    <m/>
    <m/>
    <m/>
    <m/>
    <m/>
    <m/>
    <n v="205"/>
    <m/>
    <m/>
    <m/>
    <m/>
    <n v="125"/>
    <m/>
    <m/>
    <m/>
    <m/>
    <m/>
    <m/>
    <m/>
    <m/>
    <m/>
    <m/>
    <m/>
    <m/>
    <m/>
    <m/>
    <m/>
    <m/>
    <m/>
    <m/>
    <m/>
    <m/>
    <m/>
    <m/>
    <m/>
    <m/>
    <m/>
    <m/>
    <m/>
    <m/>
    <m/>
    <m/>
    <m/>
    <m/>
    <n v="1"/>
    <n v="2"/>
    <m/>
    <m/>
    <m/>
    <m/>
    <m/>
    <m/>
    <m/>
    <m/>
    <m/>
    <m/>
    <m/>
    <m/>
    <m/>
    <m/>
    <m/>
    <m/>
    <m/>
    <n v="4"/>
    <m/>
    <m/>
    <m/>
    <m/>
    <m/>
    <m/>
    <m/>
    <m/>
    <m/>
    <m/>
    <n v="2"/>
    <m/>
    <m/>
    <m/>
    <n v="3"/>
    <m/>
    <n v="1"/>
    <n v="0.6"/>
    <n v="1"/>
    <m/>
    <m/>
    <m/>
    <m/>
    <n v="10"/>
    <m/>
    <m/>
    <n v="5"/>
    <m/>
    <m/>
    <m/>
    <n v="1"/>
    <m/>
    <m/>
    <m/>
    <m/>
    <m/>
    <m/>
    <m/>
    <m/>
    <m/>
    <m/>
    <m/>
    <m/>
    <m/>
    <m/>
    <m/>
    <m/>
    <m/>
    <n v="1"/>
    <m/>
    <n v="1"/>
    <m/>
    <n v="1"/>
    <m/>
    <m/>
    <m/>
    <n v="10"/>
    <n v="1346.5500000000002"/>
  </r>
  <r>
    <n v="430"/>
    <n v="230363"/>
    <s v="8e486cd2a541442790a9c55099d114f7"/>
    <s v="Accept"/>
    <s v="yes"/>
    <m/>
    <m/>
    <s v="احمد عوض الفرج"/>
    <x v="0"/>
    <x v="7"/>
    <n v="217"/>
    <s v="إبراهيم+هشام"/>
    <s v="I.R"/>
    <m/>
    <m/>
    <m/>
    <m/>
    <m/>
    <n v="2.5"/>
    <m/>
    <m/>
    <m/>
    <m/>
    <m/>
    <m/>
    <m/>
    <n v="100"/>
    <m/>
    <m/>
    <m/>
    <m/>
    <n v="175"/>
    <m/>
    <m/>
    <m/>
    <m/>
    <m/>
    <m/>
    <m/>
    <m/>
    <m/>
    <m/>
    <m/>
    <m/>
    <m/>
    <m/>
    <m/>
    <m/>
    <m/>
    <m/>
    <m/>
    <m/>
    <m/>
    <m/>
    <m/>
    <m/>
    <m/>
    <m/>
    <m/>
    <m/>
    <m/>
    <m/>
    <m/>
    <m/>
    <n v="1"/>
    <m/>
    <m/>
    <m/>
    <m/>
    <m/>
    <m/>
    <m/>
    <m/>
    <m/>
    <m/>
    <m/>
    <m/>
    <m/>
    <m/>
    <m/>
    <m/>
    <m/>
    <m/>
    <n v="4"/>
    <m/>
    <m/>
    <m/>
    <m/>
    <m/>
    <m/>
    <m/>
    <m/>
    <m/>
    <m/>
    <n v="4"/>
    <n v="6"/>
    <m/>
    <m/>
    <n v="2"/>
    <m/>
    <n v="1"/>
    <n v="1.2"/>
    <n v="1"/>
    <m/>
    <m/>
    <n v="2"/>
    <m/>
    <n v="10"/>
    <m/>
    <m/>
    <n v="10"/>
    <m/>
    <m/>
    <m/>
    <n v="1"/>
    <m/>
    <m/>
    <m/>
    <m/>
    <m/>
    <m/>
    <m/>
    <m/>
    <m/>
    <m/>
    <m/>
    <m/>
    <m/>
    <m/>
    <m/>
    <m/>
    <m/>
    <n v="1"/>
    <m/>
    <n v="1"/>
    <m/>
    <n v="1"/>
    <m/>
    <m/>
    <m/>
    <n v="10"/>
    <n v="1583"/>
  </r>
  <r>
    <n v="431"/>
    <n v="45381"/>
    <s v="46fe0694703540c3beb2e9c847fa574a"/>
    <s v="Accept"/>
    <s v="yes"/>
    <m/>
    <m/>
    <s v="صبا محمد نادر"/>
    <x v="0"/>
    <x v="4"/>
    <n v="288"/>
    <s v="شادي + عبدالهادي"/>
    <s v="I.R"/>
    <m/>
    <m/>
    <m/>
    <m/>
    <m/>
    <m/>
    <n v="2"/>
    <m/>
    <m/>
    <m/>
    <m/>
    <m/>
    <n v="60"/>
    <m/>
    <m/>
    <m/>
    <m/>
    <m/>
    <n v="50"/>
    <m/>
    <m/>
    <m/>
    <m/>
    <m/>
    <m/>
    <m/>
    <m/>
    <m/>
    <m/>
    <m/>
    <m/>
    <m/>
    <m/>
    <m/>
    <m/>
    <m/>
    <m/>
    <m/>
    <m/>
    <m/>
    <m/>
    <m/>
    <m/>
    <m/>
    <m/>
    <m/>
    <m/>
    <m/>
    <m/>
    <m/>
    <m/>
    <m/>
    <m/>
    <m/>
    <m/>
    <m/>
    <m/>
    <m/>
    <m/>
    <m/>
    <m/>
    <m/>
    <m/>
    <n v="50"/>
    <m/>
    <m/>
    <m/>
    <m/>
    <m/>
    <m/>
    <m/>
    <m/>
    <m/>
    <m/>
    <n v="0.4"/>
    <m/>
    <m/>
    <m/>
    <m/>
    <m/>
    <m/>
    <n v="3"/>
    <n v="2"/>
    <m/>
    <m/>
    <m/>
    <m/>
    <m/>
    <m/>
    <m/>
    <m/>
    <m/>
    <m/>
    <m/>
    <m/>
    <m/>
    <m/>
    <m/>
    <m/>
    <m/>
    <m/>
    <m/>
    <m/>
    <m/>
    <m/>
    <m/>
    <m/>
    <m/>
    <m/>
    <m/>
    <m/>
    <m/>
    <m/>
    <m/>
    <m/>
    <m/>
    <m/>
    <m/>
    <n v="2"/>
    <m/>
    <m/>
    <n v="1"/>
    <m/>
    <n v="1"/>
    <m/>
    <m/>
    <m/>
    <n v="15"/>
    <n v="767.8"/>
  </r>
  <r>
    <n v="432"/>
    <n v="257664"/>
    <s v="b7ef815daef549eb972d3cb21be197d7"/>
    <s v="Accept"/>
    <s v="yes"/>
    <m/>
    <m/>
    <s v="عايد احمد الاحمد"/>
    <x v="0"/>
    <x v="4"/>
    <n v="288"/>
    <s v="شادي + عبدالهادي"/>
    <s v="I.R"/>
    <m/>
    <m/>
    <m/>
    <m/>
    <m/>
    <m/>
    <m/>
    <m/>
    <m/>
    <m/>
    <m/>
    <m/>
    <m/>
    <m/>
    <m/>
    <m/>
    <m/>
    <m/>
    <n v="90"/>
    <m/>
    <m/>
    <m/>
    <m/>
    <m/>
    <m/>
    <m/>
    <m/>
    <m/>
    <m/>
    <m/>
    <m/>
    <m/>
    <m/>
    <m/>
    <m/>
    <m/>
    <m/>
    <m/>
    <m/>
    <m/>
    <m/>
    <m/>
    <m/>
    <m/>
    <m/>
    <m/>
    <m/>
    <m/>
    <m/>
    <m/>
    <m/>
    <m/>
    <m/>
    <m/>
    <m/>
    <m/>
    <m/>
    <m/>
    <m/>
    <m/>
    <m/>
    <m/>
    <m/>
    <n v="50"/>
    <m/>
    <m/>
    <m/>
    <m/>
    <m/>
    <m/>
    <m/>
    <m/>
    <m/>
    <m/>
    <m/>
    <m/>
    <m/>
    <m/>
    <m/>
    <m/>
    <m/>
    <n v="2"/>
    <n v="3"/>
    <n v="1"/>
    <m/>
    <m/>
    <m/>
    <n v="1"/>
    <n v="1"/>
    <n v="1"/>
    <m/>
    <m/>
    <m/>
    <m/>
    <m/>
    <m/>
    <m/>
    <m/>
    <m/>
    <m/>
    <m/>
    <n v="1"/>
    <m/>
    <m/>
    <m/>
    <m/>
    <m/>
    <m/>
    <m/>
    <m/>
    <m/>
    <m/>
    <m/>
    <m/>
    <m/>
    <m/>
    <m/>
    <m/>
    <m/>
    <m/>
    <m/>
    <m/>
    <m/>
    <m/>
    <m/>
    <m/>
    <m/>
    <m/>
    <n v="722.4"/>
  </r>
  <r>
    <n v="433"/>
    <n v="230324"/>
    <s v="fd222c0c90a046999707f061e7a68e48"/>
    <s v="Accept"/>
    <s v="yes"/>
    <m/>
    <m/>
    <s v="بسام ديب ابو الغيث"/>
    <x v="0"/>
    <x v="4"/>
    <n v="288"/>
    <s v="شادي + عبدالهادي"/>
    <s v="I.R"/>
    <m/>
    <m/>
    <m/>
    <m/>
    <m/>
    <m/>
    <m/>
    <m/>
    <m/>
    <n v="0.25"/>
    <m/>
    <m/>
    <m/>
    <m/>
    <m/>
    <m/>
    <m/>
    <m/>
    <n v="100"/>
    <m/>
    <m/>
    <m/>
    <m/>
    <m/>
    <m/>
    <m/>
    <m/>
    <m/>
    <m/>
    <m/>
    <m/>
    <m/>
    <m/>
    <m/>
    <m/>
    <m/>
    <m/>
    <m/>
    <m/>
    <m/>
    <m/>
    <m/>
    <m/>
    <m/>
    <m/>
    <m/>
    <m/>
    <m/>
    <m/>
    <m/>
    <m/>
    <m/>
    <m/>
    <m/>
    <m/>
    <m/>
    <m/>
    <m/>
    <m/>
    <m/>
    <m/>
    <m/>
    <m/>
    <m/>
    <m/>
    <m/>
    <m/>
    <m/>
    <m/>
    <m/>
    <m/>
    <m/>
    <m/>
    <m/>
    <m/>
    <m/>
    <m/>
    <m/>
    <m/>
    <m/>
    <m/>
    <n v="3"/>
    <n v="3"/>
    <m/>
    <m/>
    <n v="2"/>
    <m/>
    <n v="1"/>
    <n v="1"/>
    <m/>
    <m/>
    <m/>
    <m/>
    <n v="10"/>
    <m/>
    <m/>
    <m/>
    <m/>
    <m/>
    <m/>
    <n v="1"/>
    <m/>
    <m/>
    <m/>
    <m/>
    <m/>
    <m/>
    <m/>
    <m/>
    <m/>
    <m/>
    <m/>
    <m/>
    <m/>
    <m/>
    <m/>
    <m/>
    <m/>
    <m/>
    <m/>
    <m/>
    <m/>
    <m/>
    <m/>
    <m/>
    <m/>
    <m/>
    <m/>
    <n v="637.9"/>
  </r>
  <r>
    <n v="434"/>
    <n v="272684"/>
    <s v="416c7f88c3e841ef9dfbf74033abe2cd"/>
    <s v="Accept"/>
    <s v="yes"/>
    <m/>
    <m/>
    <s v="عابد عبدالقادر زكرة"/>
    <x v="0"/>
    <x v="4"/>
    <n v="288"/>
    <s v="شادي + عبدالهادي"/>
    <s v="I.R"/>
    <m/>
    <m/>
    <m/>
    <m/>
    <m/>
    <m/>
    <m/>
    <m/>
    <m/>
    <m/>
    <m/>
    <m/>
    <m/>
    <m/>
    <m/>
    <m/>
    <m/>
    <m/>
    <n v="90"/>
    <m/>
    <m/>
    <m/>
    <m/>
    <m/>
    <m/>
    <m/>
    <m/>
    <m/>
    <m/>
    <m/>
    <m/>
    <m/>
    <m/>
    <m/>
    <m/>
    <m/>
    <m/>
    <m/>
    <m/>
    <m/>
    <m/>
    <m/>
    <m/>
    <m/>
    <m/>
    <m/>
    <m/>
    <m/>
    <m/>
    <m/>
    <m/>
    <m/>
    <m/>
    <m/>
    <m/>
    <m/>
    <m/>
    <m/>
    <m/>
    <m/>
    <m/>
    <m/>
    <m/>
    <m/>
    <m/>
    <m/>
    <m/>
    <m/>
    <m/>
    <m/>
    <m/>
    <m/>
    <m/>
    <m/>
    <m/>
    <m/>
    <m/>
    <m/>
    <m/>
    <m/>
    <m/>
    <n v="1"/>
    <n v="2"/>
    <m/>
    <m/>
    <n v="2"/>
    <m/>
    <n v="1"/>
    <n v="1"/>
    <m/>
    <m/>
    <m/>
    <m/>
    <n v="15"/>
    <m/>
    <m/>
    <m/>
    <m/>
    <m/>
    <m/>
    <m/>
    <m/>
    <m/>
    <m/>
    <m/>
    <m/>
    <m/>
    <m/>
    <m/>
    <m/>
    <m/>
    <m/>
    <m/>
    <m/>
    <m/>
    <m/>
    <m/>
    <m/>
    <m/>
    <m/>
    <m/>
    <m/>
    <m/>
    <m/>
    <m/>
    <m/>
    <m/>
    <m/>
    <n v="441.84999999999997"/>
  </r>
  <r>
    <n v="435"/>
    <n v="230336"/>
    <s v="3bde9bbfa2cd4729b8ee467e21eb8936"/>
    <s v="Accept"/>
    <s v="yes"/>
    <m/>
    <m/>
    <s v="عبسي احمد جعفر الشردوب"/>
    <x v="0"/>
    <x v="4"/>
    <n v="288"/>
    <s v="شادي + عبدالهادي"/>
    <s v="I.R"/>
    <m/>
    <m/>
    <m/>
    <m/>
    <m/>
    <m/>
    <m/>
    <m/>
    <m/>
    <m/>
    <m/>
    <m/>
    <m/>
    <m/>
    <m/>
    <m/>
    <m/>
    <m/>
    <n v="220"/>
    <m/>
    <m/>
    <m/>
    <m/>
    <m/>
    <m/>
    <m/>
    <m/>
    <m/>
    <m/>
    <m/>
    <m/>
    <m/>
    <m/>
    <m/>
    <m/>
    <m/>
    <m/>
    <m/>
    <m/>
    <m/>
    <m/>
    <m/>
    <m/>
    <m/>
    <m/>
    <m/>
    <m/>
    <m/>
    <m/>
    <m/>
    <m/>
    <m/>
    <m/>
    <m/>
    <m/>
    <m/>
    <m/>
    <m/>
    <m/>
    <m/>
    <m/>
    <m/>
    <m/>
    <m/>
    <m/>
    <m/>
    <m/>
    <m/>
    <m/>
    <m/>
    <m/>
    <m/>
    <m/>
    <m/>
    <m/>
    <m/>
    <m/>
    <m/>
    <m/>
    <m/>
    <m/>
    <n v="2"/>
    <n v="4"/>
    <n v="1"/>
    <m/>
    <n v="2"/>
    <m/>
    <m/>
    <m/>
    <m/>
    <m/>
    <m/>
    <m/>
    <m/>
    <m/>
    <m/>
    <m/>
    <m/>
    <m/>
    <m/>
    <m/>
    <n v="1"/>
    <m/>
    <m/>
    <m/>
    <m/>
    <m/>
    <m/>
    <m/>
    <m/>
    <m/>
    <m/>
    <m/>
    <m/>
    <m/>
    <m/>
    <m/>
    <m/>
    <m/>
    <m/>
    <m/>
    <m/>
    <m/>
    <m/>
    <m/>
    <m/>
    <m/>
    <m/>
    <n v="868.2"/>
  </r>
  <r>
    <n v="437"/>
    <n v="254790"/>
    <s v="971ef58e42044cf1b7a2522bf25324f9"/>
    <s v="Accept"/>
    <s v="yes"/>
    <m/>
    <m/>
    <s v="حسون محمود زيتون"/>
    <x v="0"/>
    <x v="4"/>
    <n v="288"/>
    <s v="شادي + عبدالهادي"/>
    <s v="I.R"/>
    <m/>
    <m/>
    <m/>
    <m/>
    <m/>
    <m/>
    <n v="2"/>
    <m/>
    <m/>
    <m/>
    <m/>
    <m/>
    <m/>
    <m/>
    <m/>
    <m/>
    <m/>
    <m/>
    <n v="230"/>
    <m/>
    <m/>
    <m/>
    <m/>
    <m/>
    <m/>
    <m/>
    <m/>
    <m/>
    <m/>
    <m/>
    <m/>
    <m/>
    <m/>
    <m/>
    <m/>
    <m/>
    <m/>
    <m/>
    <m/>
    <m/>
    <m/>
    <m/>
    <m/>
    <m/>
    <m/>
    <m/>
    <m/>
    <m/>
    <m/>
    <m/>
    <m/>
    <m/>
    <m/>
    <m/>
    <m/>
    <m/>
    <m/>
    <m/>
    <m/>
    <m/>
    <m/>
    <m/>
    <m/>
    <m/>
    <m/>
    <m/>
    <m/>
    <m/>
    <m/>
    <m/>
    <m/>
    <m/>
    <m/>
    <m/>
    <m/>
    <m/>
    <m/>
    <m/>
    <m/>
    <m/>
    <m/>
    <n v="4"/>
    <n v="3"/>
    <m/>
    <m/>
    <m/>
    <m/>
    <n v="1"/>
    <m/>
    <m/>
    <m/>
    <m/>
    <m/>
    <n v="10"/>
    <m/>
    <m/>
    <m/>
    <m/>
    <m/>
    <m/>
    <m/>
    <n v="1"/>
    <m/>
    <m/>
    <m/>
    <m/>
    <m/>
    <m/>
    <m/>
    <m/>
    <m/>
    <m/>
    <m/>
    <m/>
    <m/>
    <m/>
    <m/>
    <m/>
    <m/>
    <m/>
    <m/>
    <m/>
    <m/>
    <m/>
    <m/>
    <m/>
    <m/>
    <m/>
    <n v="1026.9000000000001"/>
  </r>
  <r>
    <n v="438"/>
    <n v="215649"/>
    <s v="fc5532b6ab6f4c85ba937057b1350528"/>
    <s v="Accept"/>
    <s v="yes"/>
    <m/>
    <m/>
    <s v="على احمد العثمان"/>
    <x v="0"/>
    <x v="4"/>
    <n v="288"/>
    <s v="شادي + عبدالهادي"/>
    <s v="I.R"/>
    <m/>
    <m/>
    <m/>
    <m/>
    <m/>
    <m/>
    <m/>
    <m/>
    <m/>
    <m/>
    <m/>
    <m/>
    <m/>
    <m/>
    <m/>
    <m/>
    <m/>
    <m/>
    <n v="300"/>
    <m/>
    <m/>
    <m/>
    <m/>
    <m/>
    <m/>
    <m/>
    <m/>
    <m/>
    <m/>
    <m/>
    <m/>
    <m/>
    <m/>
    <m/>
    <m/>
    <m/>
    <m/>
    <m/>
    <m/>
    <m/>
    <m/>
    <m/>
    <m/>
    <m/>
    <m/>
    <m/>
    <m/>
    <m/>
    <m/>
    <m/>
    <m/>
    <m/>
    <m/>
    <m/>
    <m/>
    <m/>
    <m/>
    <m/>
    <m/>
    <m/>
    <m/>
    <m/>
    <m/>
    <m/>
    <m/>
    <m/>
    <m/>
    <m/>
    <m/>
    <m/>
    <m/>
    <m/>
    <m/>
    <m/>
    <m/>
    <m/>
    <m/>
    <m/>
    <m/>
    <m/>
    <m/>
    <n v="4"/>
    <n v="7"/>
    <m/>
    <m/>
    <m/>
    <m/>
    <m/>
    <m/>
    <m/>
    <m/>
    <m/>
    <m/>
    <m/>
    <m/>
    <m/>
    <m/>
    <m/>
    <m/>
    <m/>
    <m/>
    <m/>
    <m/>
    <m/>
    <m/>
    <m/>
    <m/>
    <m/>
    <m/>
    <m/>
    <m/>
    <n v="3"/>
    <m/>
    <m/>
    <m/>
    <n v="3"/>
    <m/>
    <m/>
    <m/>
    <m/>
    <m/>
    <m/>
    <m/>
    <m/>
    <m/>
    <m/>
    <m/>
    <m/>
    <n v="1143.5999999999999"/>
  </r>
  <r>
    <n v="439"/>
    <n v="295385"/>
    <s v="45b3d56b4962411abe180a31cce4990b"/>
    <s v="Accept"/>
    <s v="yes"/>
    <m/>
    <m/>
    <s v="محمد محمود حلاق"/>
    <x v="0"/>
    <x v="4"/>
    <n v="288"/>
    <s v=" عبدالهادي"/>
    <s v="I.R"/>
    <m/>
    <m/>
    <m/>
    <m/>
    <m/>
    <m/>
    <m/>
    <m/>
    <m/>
    <m/>
    <m/>
    <m/>
    <m/>
    <m/>
    <m/>
    <m/>
    <m/>
    <m/>
    <m/>
    <m/>
    <m/>
    <m/>
    <m/>
    <m/>
    <m/>
    <m/>
    <m/>
    <m/>
    <n v="2"/>
    <m/>
    <m/>
    <m/>
    <m/>
    <m/>
    <m/>
    <m/>
    <m/>
    <m/>
    <m/>
    <m/>
    <m/>
    <m/>
    <m/>
    <m/>
    <m/>
    <m/>
    <m/>
    <m/>
    <m/>
    <m/>
    <m/>
    <m/>
    <m/>
    <m/>
    <m/>
    <m/>
    <m/>
    <m/>
    <m/>
    <m/>
    <m/>
    <m/>
    <m/>
    <m/>
    <m/>
    <m/>
    <m/>
    <m/>
    <m/>
    <m/>
    <m/>
    <m/>
    <m/>
    <m/>
    <m/>
    <m/>
    <m/>
    <m/>
    <m/>
    <m/>
    <n v="6"/>
    <n v="1"/>
    <n v="4"/>
    <m/>
    <m/>
    <m/>
    <m/>
    <m/>
    <m/>
    <m/>
    <m/>
    <m/>
    <m/>
    <m/>
    <m/>
    <m/>
    <m/>
    <m/>
    <m/>
    <m/>
    <m/>
    <m/>
    <m/>
    <m/>
    <m/>
    <m/>
    <m/>
    <m/>
    <m/>
    <m/>
    <m/>
    <m/>
    <m/>
    <m/>
    <m/>
    <m/>
    <m/>
    <m/>
    <m/>
    <m/>
    <m/>
    <m/>
    <m/>
    <m/>
    <m/>
    <m/>
    <m/>
    <m/>
    <n v="473.2"/>
  </r>
  <r>
    <n v="440"/>
    <n v="321211"/>
    <s v="40678f20fd7b498f8c4bd95263827dfe"/>
    <s v="Accept"/>
    <s v="yes"/>
    <m/>
    <m/>
    <s v="حسين خالد حمادة"/>
    <x v="1"/>
    <x v="4"/>
    <n v="288"/>
    <s v="حسام-مهند"/>
    <s v="I.R"/>
    <m/>
    <m/>
    <m/>
    <m/>
    <m/>
    <m/>
    <n v="1.7"/>
    <m/>
    <n v="0.1"/>
    <m/>
    <m/>
    <m/>
    <n v="70"/>
    <m/>
    <m/>
    <m/>
    <m/>
    <m/>
    <n v="70"/>
    <m/>
    <m/>
    <m/>
    <m/>
    <m/>
    <m/>
    <m/>
    <m/>
    <m/>
    <m/>
    <m/>
    <m/>
    <m/>
    <m/>
    <m/>
    <m/>
    <m/>
    <m/>
    <m/>
    <m/>
    <m/>
    <m/>
    <m/>
    <m/>
    <m/>
    <m/>
    <m/>
    <m/>
    <m/>
    <m/>
    <m/>
    <m/>
    <n v="1"/>
    <m/>
    <m/>
    <m/>
    <m/>
    <m/>
    <m/>
    <m/>
    <m/>
    <m/>
    <m/>
    <m/>
    <m/>
    <m/>
    <m/>
    <m/>
    <m/>
    <m/>
    <m/>
    <m/>
    <m/>
    <m/>
    <m/>
    <m/>
    <m/>
    <m/>
    <m/>
    <m/>
    <m/>
    <m/>
    <n v="1"/>
    <n v="2"/>
    <m/>
    <n v="1"/>
    <m/>
    <n v="2"/>
    <m/>
    <n v="0.5"/>
    <m/>
    <m/>
    <m/>
    <n v="2"/>
    <m/>
    <n v="6"/>
    <m/>
    <n v="4"/>
    <m/>
    <m/>
    <m/>
    <m/>
    <n v="1"/>
    <m/>
    <m/>
    <m/>
    <m/>
    <m/>
    <m/>
    <m/>
    <m/>
    <m/>
    <m/>
    <m/>
    <m/>
    <m/>
    <m/>
    <m/>
    <m/>
    <n v="1"/>
    <m/>
    <m/>
    <n v="1"/>
    <m/>
    <n v="1"/>
    <n v="1"/>
    <m/>
    <m/>
    <n v="10"/>
    <n v="1092.9000000000001"/>
  </r>
  <r>
    <n v="441"/>
    <n v="227544"/>
    <s v="309fc17d078f45928ca25b37aefb82c7"/>
    <s v="Accept"/>
    <s v="yes"/>
    <m/>
    <m/>
    <s v="محمد خلف اليوسف"/>
    <x v="0"/>
    <x v="4"/>
    <n v="288"/>
    <s v="حسام-مهند"/>
    <s v="I.R"/>
    <m/>
    <m/>
    <m/>
    <m/>
    <m/>
    <m/>
    <n v="6"/>
    <m/>
    <m/>
    <m/>
    <m/>
    <m/>
    <m/>
    <m/>
    <m/>
    <m/>
    <m/>
    <m/>
    <n v="75"/>
    <m/>
    <m/>
    <m/>
    <m/>
    <m/>
    <m/>
    <m/>
    <m/>
    <m/>
    <n v="8"/>
    <m/>
    <m/>
    <m/>
    <m/>
    <m/>
    <m/>
    <m/>
    <n v="2"/>
    <m/>
    <m/>
    <n v="2"/>
    <m/>
    <m/>
    <m/>
    <m/>
    <m/>
    <m/>
    <m/>
    <m/>
    <m/>
    <m/>
    <m/>
    <m/>
    <m/>
    <m/>
    <m/>
    <m/>
    <m/>
    <m/>
    <m/>
    <m/>
    <m/>
    <m/>
    <m/>
    <m/>
    <m/>
    <m/>
    <m/>
    <m/>
    <m/>
    <m/>
    <m/>
    <m/>
    <m/>
    <m/>
    <m/>
    <m/>
    <n v="0.24"/>
    <m/>
    <m/>
    <m/>
    <m/>
    <n v="2"/>
    <n v="1"/>
    <m/>
    <n v="1"/>
    <m/>
    <n v="2"/>
    <m/>
    <n v="0.5"/>
    <n v="1"/>
    <m/>
    <m/>
    <n v="2"/>
    <m/>
    <m/>
    <m/>
    <m/>
    <n v="6"/>
    <m/>
    <m/>
    <m/>
    <m/>
    <m/>
    <m/>
    <m/>
    <m/>
    <m/>
    <m/>
    <m/>
    <m/>
    <m/>
    <m/>
    <m/>
    <m/>
    <m/>
    <m/>
    <m/>
    <m/>
    <m/>
    <m/>
    <m/>
    <m/>
    <m/>
    <m/>
    <m/>
    <m/>
    <m/>
    <m/>
    <n v="851.4"/>
  </r>
  <r>
    <n v="442"/>
    <n v="230487"/>
    <s v="e291a1023b114d4d91c0a6e610276d5d"/>
    <s v="Accept"/>
    <s v="yes"/>
    <m/>
    <m/>
    <s v="حسن محمد الغريب"/>
    <x v="0"/>
    <x v="4"/>
    <n v="288"/>
    <s v="إبراهيم+هشام"/>
    <s v="I.R"/>
    <m/>
    <m/>
    <m/>
    <m/>
    <m/>
    <m/>
    <m/>
    <m/>
    <m/>
    <m/>
    <m/>
    <m/>
    <n v="65"/>
    <m/>
    <m/>
    <m/>
    <m/>
    <m/>
    <n v="5"/>
    <m/>
    <m/>
    <m/>
    <m/>
    <m/>
    <m/>
    <m/>
    <m/>
    <m/>
    <m/>
    <m/>
    <m/>
    <m/>
    <m/>
    <m/>
    <m/>
    <m/>
    <m/>
    <m/>
    <m/>
    <m/>
    <m/>
    <m/>
    <m/>
    <m/>
    <m/>
    <m/>
    <m/>
    <m/>
    <m/>
    <m/>
    <m/>
    <m/>
    <m/>
    <m/>
    <m/>
    <m/>
    <m/>
    <m/>
    <m/>
    <m/>
    <m/>
    <n v="25"/>
    <m/>
    <m/>
    <m/>
    <m/>
    <m/>
    <m/>
    <m/>
    <m/>
    <n v="13"/>
    <m/>
    <m/>
    <m/>
    <m/>
    <m/>
    <n v="0.98"/>
    <m/>
    <m/>
    <m/>
    <m/>
    <n v="2"/>
    <n v="6"/>
    <m/>
    <m/>
    <n v="1"/>
    <m/>
    <m/>
    <m/>
    <m/>
    <m/>
    <m/>
    <n v="1"/>
    <m/>
    <n v="5"/>
    <m/>
    <m/>
    <m/>
    <m/>
    <m/>
    <m/>
    <n v="1"/>
    <m/>
    <m/>
    <m/>
    <m/>
    <m/>
    <m/>
    <m/>
    <m/>
    <m/>
    <m/>
    <m/>
    <m/>
    <m/>
    <m/>
    <m/>
    <m/>
    <m/>
    <n v="1"/>
    <m/>
    <n v="1"/>
    <m/>
    <n v="1"/>
    <m/>
    <m/>
    <m/>
    <n v="10"/>
    <n v="828.94999999999993"/>
  </r>
  <r>
    <n v="443"/>
    <n v="257746"/>
    <s v="7ed24e0223aa4967b566cb6b439b69b8"/>
    <s v="Accept"/>
    <s v="yes"/>
    <m/>
    <m/>
    <s v="محمد عبد الرزاق الصغير"/>
    <x v="0"/>
    <x v="4"/>
    <n v="288"/>
    <s v="إبراهيم+هشام"/>
    <s v="I.R"/>
    <m/>
    <m/>
    <m/>
    <m/>
    <m/>
    <m/>
    <m/>
    <m/>
    <m/>
    <m/>
    <m/>
    <m/>
    <m/>
    <m/>
    <m/>
    <m/>
    <m/>
    <m/>
    <m/>
    <m/>
    <m/>
    <m/>
    <m/>
    <m/>
    <m/>
    <m/>
    <m/>
    <m/>
    <m/>
    <m/>
    <m/>
    <m/>
    <m/>
    <m/>
    <m/>
    <m/>
    <m/>
    <m/>
    <m/>
    <m/>
    <m/>
    <m/>
    <m/>
    <m/>
    <m/>
    <m/>
    <m/>
    <m/>
    <m/>
    <m/>
    <m/>
    <n v="1"/>
    <n v="1"/>
    <m/>
    <m/>
    <m/>
    <m/>
    <m/>
    <m/>
    <m/>
    <m/>
    <m/>
    <m/>
    <n v="35"/>
    <m/>
    <m/>
    <m/>
    <m/>
    <m/>
    <m/>
    <n v="14"/>
    <m/>
    <m/>
    <m/>
    <m/>
    <m/>
    <n v="0.95"/>
    <m/>
    <m/>
    <m/>
    <m/>
    <m/>
    <n v="4"/>
    <m/>
    <m/>
    <m/>
    <m/>
    <m/>
    <m/>
    <m/>
    <m/>
    <m/>
    <n v="2"/>
    <m/>
    <m/>
    <m/>
    <m/>
    <m/>
    <m/>
    <m/>
    <m/>
    <n v="1"/>
    <m/>
    <m/>
    <m/>
    <m/>
    <m/>
    <m/>
    <m/>
    <m/>
    <m/>
    <m/>
    <m/>
    <m/>
    <m/>
    <m/>
    <m/>
    <m/>
    <m/>
    <m/>
    <m/>
    <m/>
    <m/>
    <m/>
    <m/>
    <m/>
    <m/>
    <m/>
    <n v="563.9"/>
  </r>
  <r>
    <n v="444"/>
    <n v="223665"/>
    <s v="740a314815624c0b9499472e44cdf464"/>
    <s v="Accept"/>
    <s v="yes"/>
    <m/>
    <m/>
    <s v="عمار مصطفى حبلوصي"/>
    <x v="0"/>
    <x v="4"/>
    <n v="288"/>
    <s v="إبراهيم+هشام"/>
    <s v="I.R"/>
    <m/>
    <m/>
    <m/>
    <m/>
    <m/>
    <m/>
    <m/>
    <m/>
    <m/>
    <m/>
    <m/>
    <m/>
    <m/>
    <m/>
    <m/>
    <m/>
    <m/>
    <m/>
    <n v="86"/>
    <m/>
    <m/>
    <m/>
    <m/>
    <m/>
    <m/>
    <m/>
    <m/>
    <m/>
    <m/>
    <m/>
    <m/>
    <m/>
    <m/>
    <m/>
    <m/>
    <m/>
    <m/>
    <m/>
    <m/>
    <m/>
    <m/>
    <m/>
    <m/>
    <m/>
    <m/>
    <m/>
    <m/>
    <m/>
    <m/>
    <m/>
    <m/>
    <m/>
    <n v="1"/>
    <m/>
    <m/>
    <n v="1"/>
    <m/>
    <n v="1"/>
    <m/>
    <m/>
    <m/>
    <m/>
    <m/>
    <m/>
    <m/>
    <m/>
    <m/>
    <m/>
    <m/>
    <m/>
    <m/>
    <m/>
    <m/>
    <m/>
    <m/>
    <m/>
    <n v="0.5"/>
    <m/>
    <m/>
    <m/>
    <m/>
    <n v="6"/>
    <n v="4"/>
    <m/>
    <m/>
    <m/>
    <m/>
    <m/>
    <m/>
    <m/>
    <m/>
    <m/>
    <n v="2"/>
    <m/>
    <m/>
    <m/>
    <m/>
    <m/>
    <m/>
    <m/>
    <m/>
    <n v="1"/>
    <m/>
    <m/>
    <m/>
    <m/>
    <m/>
    <m/>
    <m/>
    <m/>
    <m/>
    <m/>
    <m/>
    <m/>
    <m/>
    <m/>
    <m/>
    <m/>
    <m/>
    <m/>
    <m/>
    <m/>
    <m/>
    <m/>
    <m/>
    <m/>
    <m/>
    <m/>
    <n v="787"/>
  </r>
  <r>
    <n v="445"/>
    <n v="230496"/>
    <s v="5b5e9af5fbb5476296cecfb6c7e28c95"/>
    <s v="Accept"/>
    <s v="yes"/>
    <m/>
    <m/>
    <s v="محمد امين ريحاني"/>
    <x v="0"/>
    <x v="4"/>
    <n v="288"/>
    <s v="إبراهيم+هشام"/>
    <s v="I.R"/>
    <m/>
    <m/>
    <m/>
    <m/>
    <m/>
    <n v="0.6"/>
    <m/>
    <m/>
    <m/>
    <m/>
    <m/>
    <m/>
    <m/>
    <m/>
    <m/>
    <m/>
    <m/>
    <m/>
    <n v="74"/>
    <m/>
    <m/>
    <m/>
    <m/>
    <m/>
    <m/>
    <m/>
    <m/>
    <m/>
    <m/>
    <m/>
    <m/>
    <m/>
    <m/>
    <m/>
    <m/>
    <m/>
    <m/>
    <m/>
    <m/>
    <m/>
    <m/>
    <m/>
    <m/>
    <m/>
    <m/>
    <m/>
    <m/>
    <m/>
    <m/>
    <m/>
    <m/>
    <n v="1"/>
    <n v="3"/>
    <m/>
    <m/>
    <m/>
    <m/>
    <m/>
    <m/>
    <m/>
    <m/>
    <m/>
    <m/>
    <m/>
    <m/>
    <m/>
    <m/>
    <m/>
    <m/>
    <m/>
    <m/>
    <m/>
    <m/>
    <m/>
    <m/>
    <m/>
    <n v="0.32"/>
    <m/>
    <m/>
    <n v="1"/>
    <m/>
    <n v="2"/>
    <m/>
    <m/>
    <m/>
    <n v="2"/>
    <m/>
    <n v="1"/>
    <n v="1.2"/>
    <m/>
    <m/>
    <m/>
    <n v="2"/>
    <m/>
    <n v="10"/>
    <m/>
    <m/>
    <m/>
    <m/>
    <m/>
    <m/>
    <m/>
    <m/>
    <m/>
    <m/>
    <m/>
    <m/>
    <m/>
    <m/>
    <m/>
    <m/>
    <m/>
    <m/>
    <m/>
    <m/>
    <m/>
    <m/>
    <m/>
    <m/>
    <m/>
    <m/>
    <m/>
    <m/>
    <m/>
    <m/>
    <m/>
    <m/>
    <m/>
    <n v="673"/>
  </r>
  <r>
    <n v="446"/>
    <n v="257681"/>
    <s v="3ad3c68762b44dd198070dccd282e5eb"/>
    <s v="Accept"/>
    <s v="yes"/>
    <m/>
    <m/>
    <s v="عبد المنعم امين ريحاني"/>
    <x v="0"/>
    <x v="4"/>
    <n v="288"/>
    <s v="إبراهيم+هشام"/>
    <s v="I.R"/>
    <m/>
    <m/>
    <m/>
    <m/>
    <m/>
    <n v="0.6"/>
    <m/>
    <m/>
    <m/>
    <m/>
    <m/>
    <m/>
    <m/>
    <m/>
    <m/>
    <m/>
    <m/>
    <m/>
    <n v="42"/>
    <m/>
    <m/>
    <m/>
    <m/>
    <m/>
    <m/>
    <m/>
    <m/>
    <m/>
    <m/>
    <m/>
    <m/>
    <m/>
    <m/>
    <m/>
    <m/>
    <m/>
    <m/>
    <m/>
    <m/>
    <m/>
    <m/>
    <m/>
    <m/>
    <m/>
    <m/>
    <m/>
    <m/>
    <m/>
    <m/>
    <m/>
    <m/>
    <m/>
    <n v="2"/>
    <m/>
    <m/>
    <n v="1"/>
    <m/>
    <m/>
    <m/>
    <m/>
    <m/>
    <m/>
    <m/>
    <m/>
    <m/>
    <m/>
    <m/>
    <m/>
    <m/>
    <m/>
    <m/>
    <m/>
    <m/>
    <m/>
    <m/>
    <m/>
    <n v="0.09"/>
    <m/>
    <m/>
    <m/>
    <m/>
    <n v="2"/>
    <m/>
    <m/>
    <m/>
    <n v="2"/>
    <m/>
    <n v="1"/>
    <n v="1.2"/>
    <m/>
    <m/>
    <m/>
    <n v="2"/>
    <m/>
    <n v="10"/>
    <m/>
    <m/>
    <m/>
    <m/>
    <m/>
    <m/>
    <m/>
    <m/>
    <m/>
    <m/>
    <m/>
    <m/>
    <m/>
    <m/>
    <m/>
    <m/>
    <m/>
    <m/>
    <m/>
    <m/>
    <m/>
    <m/>
    <m/>
    <m/>
    <m/>
    <m/>
    <m/>
    <m/>
    <m/>
    <m/>
    <m/>
    <m/>
    <m/>
    <n v="427.2"/>
  </r>
  <r>
    <n v="447"/>
    <n v="257620"/>
    <s v="60e3de626a0948efa5f567453159e561"/>
    <s v="Accept"/>
    <s v="yes"/>
    <m/>
    <m/>
    <s v="باسل سعيد ريحاني"/>
    <x v="0"/>
    <x v="4"/>
    <n v="288"/>
    <s v="إبراهيم+هشام"/>
    <s v="I.R"/>
    <m/>
    <m/>
    <m/>
    <m/>
    <m/>
    <n v="1.5"/>
    <m/>
    <m/>
    <m/>
    <m/>
    <m/>
    <m/>
    <m/>
    <m/>
    <m/>
    <m/>
    <m/>
    <m/>
    <m/>
    <m/>
    <m/>
    <m/>
    <m/>
    <m/>
    <m/>
    <m/>
    <m/>
    <m/>
    <m/>
    <m/>
    <m/>
    <m/>
    <m/>
    <m/>
    <m/>
    <m/>
    <m/>
    <m/>
    <m/>
    <m/>
    <m/>
    <m/>
    <m/>
    <m/>
    <m/>
    <m/>
    <m/>
    <m/>
    <m/>
    <m/>
    <m/>
    <n v="1"/>
    <n v="3"/>
    <m/>
    <m/>
    <m/>
    <m/>
    <m/>
    <m/>
    <m/>
    <m/>
    <m/>
    <m/>
    <n v="10"/>
    <m/>
    <m/>
    <m/>
    <m/>
    <m/>
    <m/>
    <m/>
    <m/>
    <m/>
    <m/>
    <m/>
    <m/>
    <n v="0.25"/>
    <m/>
    <m/>
    <m/>
    <m/>
    <n v="2"/>
    <m/>
    <m/>
    <m/>
    <m/>
    <m/>
    <m/>
    <m/>
    <m/>
    <m/>
    <m/>
    <m/>
    <m/>
    <m/>
    <m/>
    <m/>
    <m/>
    <m/>
    <m/>
    <m/>
    <m/>
    <m/>
    <m/>
    <m/>
    <m/>
    <m/>
    <m/>
    <m/>
    <m/>
    <m/>
    <m/>
    <m/>
    <m/>
    <m/>
    <m/>
    <m/>
    <m/>
    <m/>
    <n v="1"/>
    <m/>
    <n v="1"/>
    <m/>
    <n v="1"/>
    <m/>
    <m/>
    <m/>
    <n v="10"/>
    <n v="646"/>
  </r>
  <r>
    <n v="448"/>
    <n v="230490"/>
    <s v="f2bb6d953ee0444b906af77179ffe63a"/>
    <s v="Accept"/>
    <s v="yes"/>
    <m/>
    <m/>
    <s v="سعيد محمد ريحاني"/>
    <x v="0"/>
    <x v="4"/>
    <n v="288"/>
    <s v="إبراهيم+هشام"/>
    <s v="I.R"/>
    <m/>
    <m/>
    <m/>
    <m/>
    <m/>
    <n v="0.8"/>
    <m/>
    <m/>
    <m/>
    <m/>
    <m/>
    <m/>
    <m/>
    <m/>
    <m/>
    <m/>
    <m/>
    <m/>
    <n v="9"/>
    <m/>
    <m/>
    <m/>
    <m/>
    <m/>
    <m/>
    <m/>
    <m/>
    <m/>
    <m/>
    <m/>
    <m/>
    <m/>
    <m/>
    <m/>
    <m/>
    <m/>
    <m/>
    <m/>
    <m/>
    <m/>
    <m/>
    <m/>
    <m/>
    <m/>
    <m/>
    <m/>
    <m/>
    <m/>
    <m/>
    <m/>
    <m/>
    <m/>
    <n v="1"/>
    <m/>
    <m/>
    <m/>
    <m/>
    <m/>
    <m/>
    <m/>
    <m/>
    <m/>
    <m/>
    <m/>
    <m/>
    <m/>
    <m/>
    <m/>
    <m/>
    <m/>
    <n v="4"/>
    <m/>
    <m/>
    <m/>
    <m/>
    <m/>
    <m/>
    <m/>
    <m/>
    <m/>
    <m/>
    <n v="2"/>
    <m/>
    <m/>
    <m/>
    <n v="3"/>
    <m/>
    <n v="1"/>
    <n v="0.6"/>
    <m/>
    <m/>
    <m/>
    <n v="2"/>
    <m/>
    <n v="5"/>
    <m/>
    <m/>
    <m/>
    <m/>
    <m/>
    <m/>
    <n v="1"/>
    <m/>
    <m/>
    <m/>
    <m/>
    <m/>
    <m/>
    <m/>
    <m/>
    <m/>
    <m/>
    <m/>
    <m/>
    <m/>
    <m/>
    <m/>
    <m/>
    <n v="1"/>
    <m/>
    <m/>
    <n v="1"/>
    <m/>
    <n v="1"/>
    <m/>
    <m/>
    <m/>
    <n v="10"/>
    <n v="616.9"/>
  </r>
  <r>
    <n v="449"/>
    <n v="230497"/>
    <s v="1db58353fc3648ecb03c0acd7ec7be0d"/>
    <s v="Accept"/>
    <s v="yes"/>
    <m/>
    <m/>
    <s v="محمد نادر عبد الرحمن ريحاني"/>
    <x v="0"/>
    <x v="4"/>
    <n v="288"/>
    <s v="إبراهيم+هشام"/>
    <s v="I.R"/>
    <m/>
    <m/>
    <m/>
    <m/>
    <m/>
    <n v="0.5"/>
    <m/>
    <m/>
    <m/>
    <m/>
    <m/>
    <m/>
    <n v="175"/>
    <m/>
    <m/>
    <m/>
    <m/>
    <m/>
    <n v="44"/>
    <m/>
    <m/>
    <m/>
    <m/>
    <m/>
    <m/>
    <m/>
    <m/>
    <m/>
    <m/>
    <m/>
    <m/>
    <m/>
    <m/>
    <m/>
    <m/>
    <m/>
    <m/>
    <m/>
    <m/>
    <m/>
    <m/>
    <m/>
    <m/>
    <m/>
    <m/>
    <m/>
    <m/>
    <m/>
    <m/>
    <m/>
    <m/>
    <n v="1"/>
    <n v="1"/>
    <m/>
    <m/>
    <m/>
    <m/>
    <m/>
    <m/>
    <m/>
    <m/>
    <m/>
    <n v="25"/>
    <m/>
    <m/>
    <m/>
    <m/>
    <m/>
    <m/>
    <m/>
    <n v="18"/>
    <m/>
    <m/>
    <m/>
    <m/>
    <m/>
    <n v="0.09"/>
    <m/>
    <m/>
    <m/>
    <m/>
    <n v="2"/>
    <n v="1"/>
    <m/>
    <m/>
    <n v="2"/>
    <m/>
    <n v="1"/>
    <n v="0.6"/>
    <m/>
    <m/>
    <m/>
    <m/>
    <m/>
    <n v="10"/>
    <m/>
    <m/>
    <m/>
    <m/>
    <m/>
    <m/>
    <n v="1"/>
    <m/>
    <m/>
    <m/>
    <m/>
    <m/>
    <m/>
    <m/>
    <m/>
    <m/>
    <m/>
    <m/>
    <m/>
    <m/>
    <m/>
    <m/>
    <m/>
    <m/>
    <m/>
    <m/>
    <m/>
    <m/>
    <m/>
    <m/>
    <m/>
    <m/>
    <m/>
    <n v="805.75"/>
  </r>
  <r>
    <n v="450"/>
    <n v="253261"/>
    <s v="9a55802113254d6988b3d0f4bba0b935"/>
    <s v="Accept"/>
    <s v="yes"/>
    <m/>
    <m/>
    <s v="مصطفى عبدو قاسم"/>
    <x v="0"/>
    <x v="8"/>
    <n v="290"/>
    <s v="إبراهيم+هشام"/>
    <s v="I.R"/>
    <m/>
    <m/>
    <m/>
    <m/>
    <m/>
    <m/>
    <m/>
    <m/>
    <m/>
    <m/>
    <m/>
    <m/>
    <m/>
    <n v="100"/>
    <m/>
    <m/>
    <m/>
    <m/>
    <n v="273"/>
    <m/>
    <m/>
    <m/>
    <m/>
    <m/>
    <m/>
    <m/>
    <m/>
    <m/>
    <m/>
    <m/>
    <m/>
    <m/>
    <m/>
    <m/>
    <m/>
    <m/>
    <m/>
    <m/>
    <m/>
    <m/>
    <m/>
    <m/>
    <m/>
    <m/>
    <m/>
    <m/>
    <m/>
    <m/>
    <m/>
    <m/>
    <m/>
    <n v="1"/>
    <n v="2"/>
    <m/>
    <m/>
    <m/>
    <m/>
    <m/>
    <m/>
    <m/>
    <m/>
    <m/>
    <m/>
    <n v="10"/>
    <m/>
    <m/>
    <m/>
    <m/>
    <m/>
    <m/>
    <m/>
    <m/>
    <m/>
    <m/>
    <m/>
    <m/>
    <n v="0.32"/>
    <m/>
    <m/>
    <m/>
    <m/>
    <n v="5"/>
    <n v="1"/>
    <m/>
    <m/>
    <n v="3"/>
    <m/>
    <n v="1"/>
    <n v="0.6"/>
    <m/>
    <m/>
    <m/>
    <m/>
    <m/>
    <n v="10"/>
    <m/>
    <m/>
    <m/>
    <m/>
    <m/>
    <m/>
    <n v="1"/>
    <m/>
    <m/>
    <m/>
    <m/>
    <m/>
    <m/>
    <m/>
    <m/>
    <m/>
    <m/>
    <m/>
    <m/>
    <m/>
    <m/>
    <m/>
    <m/>
    <m/>
    <m/>
    <m/>
    <m/>
    <m/>
    <m/>
    <m/>
    <m/>
    <m/>
    <m/>
    <n v="1344.4999999999998"/>
  </r>
  <r>
    <n v="451"/>
    <n v="91271"/>
    <s v="c0a47d65fd904459b797cd9a0e21e889"/>
    <s v="Accept"/>
    <s v="yes"/>
    <m/>
    <m/>
    <s v="إبراهيم احمد صطوف"/>
    <x v="1"/>
    <x v="8"/>
    <n v="290"/>
    <s v="إبراهيم+هشام"/>
    <s v="I.R"/>
    <m/>
    <m/>
    <m/>
    <m/>
    <m/>
    <n v="1.9"/>
    <m/>
    <m/>
    <m/>
    <m/>
    <m/>
    <m/>
    <m/>
    <m/>
    <m/>
    <m/>
    <m/>
    <m/>
    <n v="156"/>
    <m/>
    <m/>
    <m/>
    <m/>
    <m/>
    <m/>
    <m/>
    <m/>
    <m/>
    <m/>
    <m/>
    <m/>
    <m/>
    <m/>
    <m/>
    <m/>
    <m/>
    <m/>
    <m/>
    <m/>
    <m/>
    <m/>
    <m/>
    <m/>
    <m/>
    <m/>
    <m/>
    <m/>
    <m/>
    <m/>
    <m/>
    <m/>
    <m/>
    <n v="4"/>
    <m/>
    <m/>
    <m/>
    <m/>
    <m/>
    <m/>
    <m/>
    <m/>
    <m/>
    <m/>
    <m/>
    <m/>
    <m/>
    <m/>
    <m/>
    <m/>
    <m/>
    <m/>
    <m/>
    <m/>
    <m/>
    <m/>
    <m/>
    <n v="0.25"/>
    <m/>
    <m/>
    <m/>
    <m/>
    <n v="3"/>
    <m/>
    <n v="1"/>
    <m/>
    <n v="2"/>
    <n v="1"/>
    <m/>
    <m/>
    <m/>
    <m/>
    <m/>
    <m/>
    <m/>
    <m/>
    <m/>
    <m/>
    <m/>
    <m/>
    <m/>
    <m/>
    <m/>
    <m/>
    <m/>
    <m/>
    <m/>
    <m/>
    <m/>
    <m/>
    <m/>
    <m/>
    <m/>
    <m/>
    <m/>
    <m/>
    <m/>
    <m/>
    <m/>
    <m/>
    <n v="1"/>
    <m/>
    <n v="1"/>
    <m/>
    <n v="1"/>
    <m/>
    <m/>
    <m/>
    <n v="10"/>
    <n v="1008.8"/>
  </r>
  <r>
    <n v="452"/>
    <n v="91395"/>
    <s v="08dc26aa57ae4fc8b27ecd54014bda05"/>
    <s v="Accept"/>
    <s v="yes"/>
    <m/>
    <m/>
    <s v="احمد حسين الصطوف"/>
    <x v="1"/>
    <x v="8"/>
    <n v="290"/>
    <s v="إبراهيم+هشام"/>
    <s v="I.R"/>
    <m/>
    <m/>
    <m/>
    <m/>
    <m/>
    <m/>
    <m/>
    <m/>
    <m/>
    <m/>
    <n v="1.5"/>
    <m/>
    <m/>
    <n v="50"/>
    <m/>
    <m/>
    <m/>
    <m/>
    <n v="157"/>
    <m/>
    <m/>
    <m/>
    <m/>
    <m/>
    <m/>
    <m/>
    <m/>
    <m/>
    <m/>
    <m/>
    <m/>
    <m/>
    <m/>
    <m/>
    <m/>
    <m/>
    <m/>
    <m/>
    <n v="3"/>
    <m/>
    <m/>
    <m/>
    <m/>
    <m/>
    <m/>
    <m/>
    <m/>
    <m/>
    <m/>
    <m/>
    <m/>
    <n v="1"/>
    <n v="3"/>
    <m/>
    <m/>
    <m/>
    <m/>
    <m/>
    <m/>
    <m/>
    <m/>
    <m/>
    <m/>
    <m/>
    <m/>
    <m/>
    <m/>
    <m/>
    <m/>
    <m/>
    <m/>
    <m/>
    <m/>
    <m/>
    <m/>
    <m/>
    <n v="0.24"/>
    <m/>
    <m/>
    <m/>
    <m/>
    <m/>
    <m/>
    <m/>
    <m/>
    <m/>
    <m/>
    <m/>
    <m/>
    <m/>
    <m/>
    <m/>
    <m/>
    <m/>
    <m/>
    <m/>
    <m/>
    <m/>
    <m/>
    <m/>
    <m/>
    <m/>
    <m/>
    <m/>
    <m/>
    <m/>
    <m/>
    <m/>
    <m/>
    <m/>
    <m/>
    <m/>
    <m/>
    <m/>
    <m/>
    <m/>
    <m/>
    <m/>
    <m/>
    <m/>
    <m/>
    <m/>
    <m/>
    <m/>
    <m/>
    <m/>
    <m/>
    <m/>
    <n v="969.69999999999993"/>
  </r>
  <r>
    <n v="453"/>
    <n v="223546"/>
    <s v="282670565a864243b2ddd53a2b7124d1"/>
    <s v="Accept"/>
    <s v="yes"/>
    <m/>
    <m/>
    <s v="فاطمة علي الناقوح"/>
    <x v="0"/>
    <x v="8"/>
    <n v="290"/>
    <s v="إبراهيم+هشام"/>
    <s v="I.R"/>
    <m/>
    <m/>
    <m/>
    <m/>
    <m/>
    <m/>
    <m/>
    <m/>
    <m/>
    <m/>
    <m/>
    <m/>
    <m/>
    <n v="70"/>
    <m/>
    <m/>
    <m/>
    <m/>
    <n v="138"/>
    <m/>
    <m/>
    <m/>
    <m/>
    <m/>
    <m/>
    <m/>
    <m/>
    <m/>
    <m/>
    <m/>
    <m/>
    <m/>
    <m/>
    <m/>
    <m/>
    <m/>
    <m/>
    <m/>
    <m/>
    <m/>
    <m/>
    <m/>
    <m/>
    <m/>
    <m/>
    <m/>
    <m/>
    <m/>
    <m/>
    <m/>
    <m/>
    <m/>
    <n v="2"/>
    <m/>
    <m/>
    <n v="1"/>
    <m/>
    <m/>
    <m/>
    <m/>
    <m/>
    <m/>
    <m/>
    <m/>
    <m/>
    <m/>
    <m/>
    <m/>
    <m/>
    <m/>
    <m/>
    <m/>
    <m/>
    <m/>
    <m/>
    <m/>
    <m/>
    <m/>
    <m/>
    <m/>
    <m/>
    <n v="2"/>
    <m/>
    <m/>
    <m/>
    <n v="3"/>
    <m/>
    <n v="1"/>
    <n v="0.6"/>
    <m/>
    <n v="1"/>
    <m/>
    <m/>
    <m/>
    <n v="10"/>
    <m/>
    <m/>
    <n v="15"/>
    <m/>
    <m/>
    <m/>
    <n v="1"/>
    <m/>
    <m/>
    <m/>
    <m/>
    <m/>
    <m/>
    <m/>
    <m/>
    <m/>
    <m/>
    <m/>
    <m/>
    <m/>
    <m/>
    <m/>
    <m/>
    <m/>
    <m/>
    <m/>
    <m/>
    <m/>
    <m/>
    <m/>
    <m/>
    <m/>
    <m/>
    <n v="809.05"/>
  </r>
  <r>
    <n v="454"/>
    <n v="215245"/>
    <s v="c7f0ae8d53a34681b553b5145a923517"/>
    <s v="Accept"/>
    <s v="yes"/>
    <m/>
    <m/>
    <s v="حسن ناصر موسى"/>
    <x v="0"/>
    <x v="8"/>
    <n v="290"/>
    <s v="إبراهيم+هشام"/>
    <s v="I.R"/>
    <m/>
    <m/>
    <m/>
    <m/>
    <m/>
    <m/>
    <m/>
    <m/>
    <m/>
    <m/>
    <m/>
    <m/>
    <m/>
    <m/>
    <m/>
    <m/>
    <m/>
    <m/>
    <n v="236"/>
    <m/>
    <m/>
    <m/>
    <m/>
    <m/>
    <m/>
    <m/>
    <m/>
    <m/>
    <m/>
    <m/>
    <m/>
    <m/>
    <m/>
    <m/>
    <m/>
    <m/>
    <m/>
    <m/>
    <m/>
    <m/>
    <m/>
    <m/>
    <m/>
    <m/>
    <m/>
    <m/>
    <m/>
    <m/>
    <m/>
    <m/>
    <m/>
    <m/>
    <m/>
    <m/>
    <m/>
    <m/>
    <m/>
    <m/>
    <m/>
    <m/>
    <m/>
    <m/>
    <m/>
    <m/>
    <m/>
    <m/>
    <m/>
    <m/>
    <m/>
    <m/>
    <m/>
    <m/>
    <m/>
    <m/>
    <m/>
    <m/>
    <n v="0.32"/>
    <m/>
    <m/>
    <m/>
    <m/>
    <n v="3"/>
    <m/>
    <m/>
    <m/>
    <n v="4"/>
    <m/>
    <n v="1"/>
    <n v="1.2"/>
    <m/>
    <m/>
    <m/>
    <n v="2"/>
    <m/>
    <m/>
    <m/>
    <m/>
    <m/>
    <m/>
    <m/>
    <m/>
    <n v="1"/>
    <m/>
    <m/>
    <m/>
    <m/>
    <m/>
    <m/>
    <m/>
    <m/>
    <m/>
    <m/>
    <m/>
    <m/>
    <m/>
    <m/>
    <m/>
    <m/>
    <m/>
    <m/>
    <m/>
    <m/>
    <m/>
    <m/>
    <m/>
    <m/>
    <m/>
    <m/>
    <n v="906.59999999999991"/>
  </r>
  <r>
    <n v="455"/>
    <n v="342789"/>
    <s v="ac1b5efe334d4f85bc6c6912c9cbe967"/>
    <s v="Accept"/>
    <s v="yes"/>
    <m/>
    <m/>
    <s v=" مصطفى غرقان العكلة"/>
    <x v="0"/>
    <x v="8"/>
    <n v="290"/>
    <s v="إبراهيم+هشام"/>
    <s v="I.R"/>
    <m/>
    <m/>
    <m/>
    <m/>
    <m/>
    <n v="2"/>
    <m/>
    <m/>
    <m/>
    <m/>
    <m/>
    <m/>
    <m/>
    <m/>
    <m/>
    <m/>
    <m/>
    <m/>
    <n v="132"/>
    <m/>
    <m/>
    <m/>
    <m/>
    <m/>
    <m/>
    <m/>
    <m/>
    <m/>
    <m/>
    <m/>
    <m/>
    <m/>
    <m/>
    <m/>
    <m/>
    <m/>
    <m/>
    <m/>
    <m/>
    <m/>
    <m/>
    <m/>
    <m/>
    <m/>
    <m/>
    <m/>
    <m/>
    <m/>
    <m/>
    <m/>
    <m/>
    <m/>
    <n v="1"/>
    <m/>
    <m/>
    <m/>
    <m/>
    <m/>
    <m/>
    <m/>
    <m/>
    <m/>
    <m/>
    <m/>
    <m/>
    <m/>
    <m/>
    <m/>
    <m/>
    <m/>
    <n v="2"/>
    <m/>
    <m/>
    <m/>
    <m/>
    <m/>
    <m/>
    <m/>
    <m/>
    <m/>
    <m/>
    <n v="1"/>
    <n v="2"/>
    <m/>
    <m/>
    <n v="3"/>
    <m/>
    <n v="1"/>
    <n v="1.2"/>
    <m/>
    <m/>
    <m/>
    <m/>
    <m/>
    <n v="10"/>
    <m/>
    <m/>
    <n v="5"/>
    <m/>
    <m/>
    <m/>
    <n v="1"/>
    <m/>
    <m/>
    <m/>
    <m/>
    <m/>
    <m/>
    <m/>
    <m/>
    <m/>
    <m/>
    <m/>
    <m/>
    <m/>
    <m/>
    <m/>
    <m/>
    <m/>
    <m/>
    <m/>
    <m/>
    <m/>
    <m/>
    <m/>
    <m/>
    <m/>
    <m/>
    <n v="785.55"/>
  </r>
  <r>
    <n v="456"/>
    <n v="92421"/>
    <s v="40767c16b8b348cfb9138685d8bc5220"/>
    <s v="Accept"/>
    <s v="yes"/>
    <m/>
    <m/>
    <s v="رضوان احمد صطوف"/>
    <x v="1"/>
    <x v="8"/>
    <n v="290"/>
    <s v="إبراهيم+هشام"/>
    <s v="I.R"/>
    <m/>
    <m/>
    <m/>
    <m/>
    <m/>
    <m/>
    <m/>
    <m/>
    <m/>
    <m/>
    <n v="1"/>
    <m/>
    <m/>
    <n v="200"/>
    <m/>
    <m/>
    <m/>
    <m/>
    <n v="225"/>
    <m/>
    <m/>
    <m/>
    <m/>
    <m/>
    <m/>
    <m/>
    <m/>
    <m/>
    <m/>
    <m/>
    <m/>
    <m/>
    <m/>
    <m/>
    <m/>
    <m/>
    <m/>
    <m/>
    <m/>
    <m/>
    <m/>
    <m/>
    <m/>
    <m/>
    <m/>
    <m/>
    <m/>
    <m/>
    <m/>
    <m/>
    <m/>
    <n v="2"/>
    <m/>
    <m/>
    <m/>
    <n v="1"/>
    <m/>
    <m/>
    <m/>
    <m/>
    <m/>
    <m/>
    <m/>
    <m/>
    <m/>
    <m/>
    <m/>
    <m/>
    <m/>
    <m/>
    <m/>
    <m/>
    <m/>
    <m/>
    <m/>
    <m/>
    <n v="0.4"/>
    <m/>
    <m/>
    <m/>
    <m/>
    <n v="4"/>
    <n v="2"/>
    <m/>
    <m/>
    <n v="2"/>
    <m/>
    <n v="1"/>
    <n v="0.6"/>
    <m/>
    <m/>
    <m/>
    <n v="1"/>
    <m/>
    <n v="10"/>
    <m/>
    <m/>
    <n v="10"/>
    <m/>
    <m/>
    <m/>
    <n v="1"/>
    <m/>
    <m/>
    <m/>
    <m/>
    <m/>
    <m/>
    <m/>
    <m/>
    <m/>
    <m/>
    <m/>
    <m/>
    <m/>
    <m/>
    <m/>
    <m/>
    <m/>
    <m/>
    <m/>
    <m/>
    <m/>
    <m/>
    <m/>
    <m/>
    <m/>
    <m/>
    <n v="1480.1"/>
  </r>
  <r>
    <n v="457"/>
    <n v="58595"/>
    <s v="4be7f37c8e0a49379b03b4737a8f480a"/>
    <s v="Accept"/>
    <s v="yes"/>
    <m/>
    <m/>
    <s v="محمد فارس عليوي"/>
    <x v="1"/>
    <x v="5"/>
    <n v="213"/>
    <s v="ريم-مهند"/>
    <s v="I.R"/>
    <m/>
    <m/>
    <m/>
    <m/>
    <m/>
    <m/>
    <m/>
    <m/>
    <n v="0.28000000000000003"/>
    <m/>
    <m/>
    <m/>
    <m/>
    <m/>
    <m/>
    <m/>
    <m/>
    <m/>
    <n v="26"/>
    <m/>
    <m/>
    <m/>
    <m/>
    <m/>
    <m/>
    <m/>
    <m/>
    <m/>
    <m/>
    <m/>
    <m/>
    <m/>
    <m/>
    <m/>
    <m/>
    <m/>
    <m/>
    <m/>
    <m/>
    <n v="1"/>
    <m/>
    <m/>
    <m/>
    <m/>
    <m/>
    <m/>
    <m/>
    <m/>
    <m/>
    <m/>
    <m/>
    <n v="2"/>
    <m/>
    <m/>
    <m/>
    <m/>
    <m/>
    <m/>
    <m/>
    <m/>
    <m/>
    <m/>
    <m/>
    <m/>
    <m/>
    <m/>
    <m/>
    <m/>
    <m/>
    <m/>
    <m/>
    <m/>
    <m/>
    <m/>
    <m/>
    <m/>
    <m/>
    <m/>
    <m/>
    <m/>
    <m/>
    <n v="1"/>
    <m/>
    <m/>
    <n v="1"/>
    <m/>
    <n v="2"/>
    <m/>
    <n v="0.5"/>
    <m/>
    <m/>
    <m/>
    <m/>
    <m/>
    <m/>
    <m/>
    <m/>
    <m/>
    <m/>
    <m/>
    <m/>
    <m/>
    <m/>
    <m/>
    <m/>
    <m/>
    <m/>
    <m/>
    <m/>
    <m/>
    <m/>
    <m/>
    <m/>
    <m/>
    <m/>
    <m/>
    <m/>
    <m/>
    <n v="1"/>
    <m/>
    <m/>
    <n v="1"/>
    <m/>
    <n v="1"/>
    <n v="1"/>
    <m/>
    <m/>
    <n v="10"/>
    <n v="907"/>
  </r>
  <r>
    <n v="458"/>
    <n v="52594"/>
    <s v="42ce8a31668c417dbfca7d5a7dd22b13"/>
    <s v="Accept"/>
    <s v="yes"/>
    <m/>
    <m/>
    <s v="فاطمة صطوف الحسين"/>
    <x v="1"/>
    <x v="5"/>
    <n v="213"/>
    <s v="ريم-مهند"/>
    <s v="I.R"/>
    <m/>
    <m/>
    <m/>
    <m/>
    <m/>
    <m/>
    <n v="2.6"/>
    <m/>
    <m/>
    <m/>
    <m/>
    <m/>
    <n v="50"/>
    <m/>
    <m/>
    <m/>
    <m/>
    <m/>
    <n v="55"/>
    <m/>
    <m/>
    <m/>
    <m/>
    <m/>
    <m/>
    <m/>
    <m/>
    <m/>
    <m/>
    <m/>
    <m/>
    <m/>
    <m/>
    <m/>
    <m/>
    <m/>
    <m/>
    <m/>
    <m/>
    <m/>
    <m/>
    <m/>
    <m/>
    <m/>
    <m/>
    <m/>
    <m/>
    <m/>
    <m/>
    <m/>
    <m/>
    <n v="1"/>
    <m/>
    <m/>
    <m/>
    <m/>
    <m/>
    <m/>
    <m/>
    <m/>
    <m/>
    <m/>
    <m/>
    <m/>
    <m/>
    <m/>
    <m/>
    <m/>
    <m/>
    <m/>
    <m/>
    <m/>
    <m/>
    <m/>
    <m/>
    <m/>
    <n v="0.24"/>
    <m/>
    <m/>
    <m/>
    <m/>
    <n v="3"/>
    <n v="2"/>
    <m/>
    <n v="1"/>
    <m/>
    <n v="1"/>
    <m/>
    <n v="0.5"/>
    <m/>
    <m/>
    <m/>
    <m/>
    <m/>
    <n v="4"/>
    <m/>
    <m/>
    <m/>
    <m/>
    <m/>
    <m/>
    <n v="1"/>
    <m/>
    <m/>
    <m/>
    <m/>
    <m/>
    <m/>
    <m/>
    <m/>
    <m/>
    <m/>
    <m/>
    <m/>
    <m/>
    <m/>
    <m/>
    <m/>
    <n v="1"/>
    <m/>
    <m/>
    <n v="1"/>
    <m/>
    <n v="1"/>
    <n v="1"/>
    <m/>
    <m/>
    <n v="10"/>
    <n v="1132.2"/>
  </r>
  <r>
    <n v="459"/>
    <n v="98701"/>
    <s v="c77206ca220e4be5848c44b03650c0ae"/>
    <s v="Accept"/>
    <s v="yes"/>
    <m/>
    <m/>
    <s v="فاطمة فارس عليوي"/>
    <x v="1"/>
    <x v="5"/>
    <n v="213"/>
    <s v="ريم-مهند"/>
    <s v="I.R"/>
    <m/>
    <m/>
    <m/>
    <m/>
    <m/>
    <m/>
    <n v="0.6"/>
    <m/>
    <m/>
    <m/>
    <m/>
    <m/>
    <n v="35"/>
    <m/>
    <m/>
    <m/>
    <m/>
    <m/>
    <m/>
    <m/>
    <m/>
    <m/>
    <m/>
    <m/>
    <m/>
    <m/>
    <m/>
    <m/>
    <m/>
    <m/>
    <m/>
    <m/>
    <m/>
    <m/>
    <m/>
    <m/>
    <m/>
    <m/>
    <m/>
    <m/>
    <m/>
    <m/>
    <m/>
    <m/>
    <m/>
    <m/>
    <m/>
    <m/>
    <m/>
    <m/>
    <m/>
    <m/>
    <m/>
    <m/>
    <m/>
    <m/>
    <m/>
    <m/>
    <m/>
    <m/>
    <m/>
    <m/>
    <m/>
    <m/>
    <m/>
    <m/>
    <m/>
    <m/>
    <m/>
    <m/>
    <m/>
    <m/>
    <m/>
    <m/>
    <m/>
    <m/>
    <n v="0.35"/>
    <m/>
    <m/>
    <m/>
    <m/>
    <n v="1"/>
    <n v="1"/>
    <m/>
    <n v="1"/>
    <m/>
    <n v="2"/>
    <m/>
    <n v="0.5"/>
    <m/>
    <n v="1"/>
    <m/>
    <m/>
    <m/>
    <n v="5"/>
    <m/>
    <m/>
    <m/>
    <m/>
    <m/>
    <m/>
    <n v="1"/>
    <m/>
    <m/>
    <m/>
    <m/>
    <m/>
    <m/>
    <m/>
    <m/>
    <m/>
    <m/>
    <m/>
    <m/>
    <m/>
    <m/>
    <m/>
    <m/>
    <n v="1"/>
    <m/>
    <m/>
    <n v="1"/>
    <m/>
    <n v="1"/>
    <n v="1"/>
    <m/>
    <m/>
    <n v="10"/>
    <n v="772.25"/>
  </r>
  <r>
    <n v="460"/>
    <n v="50930"/>
    <s v="74b158921bff48dd8bb2d011ba19c9a3"/>
    <s v="Accept"/>
    <s v="yes"/>
    <m/>
    <m/>
    <s v="علياء توفيق بركو"/>
    <x v="1"/>
    <x v="5"/>
    <n v="213"/>
    <s v="ريم-مهند"/>
    <s v="I.R"/>
    <m/>
    <m/>
    <m/>
    <m/>
    <m/>
    <m/>
    <n v="5"/>
    <m/>
    <m/>
    <m/>
    <m/>
    <m/>
    <m/>
    <m/>
    <m/>
    <m/>
    <m/>
    <m/>
    <n v="150"/>
    <m/>
    <m/>
    <m/>
    <m/>
    <m/>
    <m/>
    <m/>
    <m/>
    <m/>
    <m/>
    <m/>
    <m/>
    <m/>
    <m/>
    <m/>
    <m/>
    <m/>
    <m/>
    <m/>
    <m/>
    <m/>
    <m/>
    <m/>
    <m/>
    <m/>
    <m/>
    <m/>
    <m/>
    <m/>
    <m/>
    <m/>
    <m/>
    <m/>
    <m/>
    <m/>
    <m/>
    <m/>
    <m/>
    <m/>
    <m/>
    <m/>
    <m/>
    <m/>
    <m/>
    <m/>
    <m/>
    <m/>
    <m/>
    <m/>
    <m/>
    <m/>
    <m/>
    <m/>
    <m/>
    <m/>
    <m/>
    <m/>
    <n v="0.6"/>
    <m/>
    <m/>
    <m/>
    <m/>
    <m/>
    <m/>
    <m/>
    <n v="1"/>
    <m/>
    <n v="2"/>
    <m/>
    <n v="0.5"/>
    <m/>
    <m/>
    <m/>
    <m/>
    <m/>
    <m/>
    <m/>
    <m/>
    <m/>
    <m/>
    <m/>
    <m/>
    <m/>
    <m/>
    <m/>
    <m/>
    <m/>
    <m/>
    <m/>
    <m/>
    <m/>
    <m/>
    <m/>
    <m/>
    <m/>
    <m/>
    <m/>
    <m/>
    <m/>
    <n v="1"/>
    <m/>
    <m/>
    <n v="1"/>
    <m/>
    <n v="1"/>
    <n v="1"/>
    <m/>
    <m/>
    <n v="10"/>
    <n v="1006"/>
  </r>
  <r>
    <n v="461"/>
    <n v="60138"/>
    <s v="94b9a2cbe6b0494f9c287ca3bc2daa55"/>
    <s v="Accept"/>
    <s v="yes"/>
    <m/>
    <m/>
    <s v="محمود حسن الديري"/>
    <x v="1"/>
    <x v="5"/>
    <n v="213"/>
    <s v="ريم-مهند"/>
    <s v="I.R"/>
    <m/>
    <m/>
    <m/>
    <m/>
    <m/>
    <m/>
    <n v="5"/>
    <m/>
    <m/>
    <m/>
    <m/>
    <m/>
    <m/>
    <m/>
    <m/>
    <m/>
    <m/>
    <m/>
    <n v="55"/>
    <m/>
    <m/>
    <m/>
    <m/>
    <m/>
    <m/>
    <m/>
    <m/>
    <m/>
    <m/>
    <m/>
    <m/>
    <m/>
    <m/>
    <m/>
    <m/>
    <m/>
    <m/>
    <m/>
    <m/>
    <m/>
    <m/>
    <m/>
    <m/>
    <m/>
    <m/>
    <m/>
    <m/>
    <m/>
    <m/>
    <m/>
    <m/>
    <m/>
    <m/>
    <m/>
    <m/>
    <m/>
    <m/>
    <m/>
    <m/>
    <m/>
    <m/>
    <m/>
    <m/>
    <n v="15"/>
    <m/>
    <m/>
    <m/>
    <m/>
    <m/>
    <m/>
    <m/>
    <m/>
    <m/>
    <m/>
    <m/>
    <m/>
    <n v="0.2"/>
    <m/>
    <m/>
    <m/>
    <n v="1.8"/>
    <n v="2"/>
    <n v="2"/>
    <n v="1"/>
    <m/>
    <m/>
    <n v="2"/>
    <m/>
    <m/>
    <m/>
    <m/>
    <m/>
    <m/>
    <m/>
    <m/>
    <m/>
    <m/>
    <m/>
    <m/>
    <m/>
    <m/>
    <n v="1"/>
    <m/>
    <m/>
    <m/>
    <m/>
    <m/>
    <m/>
    <m/>
    <m/>
    <m/>
    <m/>
    <m/>
    <m/>
    <m/>
    <m/>
    <m/>
    <m/>
    <m/>
    <m/>
    <m/>
    <m/>
    <m/>
    <m/>
    <m/>
    <m/>
    <m/>
    <m/>
    <n v="696.6"/>
  </r>
  <r>
    <n v="462"/>
    <n v="50687"/>
    <s v="98ab4ebef2ca48e383804f1306e9ece4"/>
    <s v="Accept"/>
    <s v="yes"/>
    <m/>
    <m/>
    <s v="علي محمد العلي"/>
    <x v="0"/>
    <x v="5"/>
    <n v="213"/>
    <s v="حسام + سراب"/>
    <s v="I.R"/>
    <m/>
    <m/>
    <m/>
    <m/>
    <m/>
    <m/>
    <n v="1.7"/>
    <m/>
    <m/>
    <n v="0.1"/>
    <m/>
    <m/>
    <n v="200"/>
    <m/>
    <m/>
    <m/>
    <m/>
    <m/>
    <n v="85"/>
    <m/>
    <m/>
    <m/>
    <m/>
    <m/>
    <m/>
    <m/>
    <m/>
    <m/>
    <m/>
    <m/>
    <m/>
    <m/>
    <m/>
    <m/>
    <m/>
    <m/>
    <m/>
    <m/>
    <m/>
    <m/>
    <m/>
    <m/>
    <m/>
    <m/>
    <m/>
    <m/>
    <m/>
    <m/>
    <m/>
    <m/>
    <m/>
    <n v="1"/>
    <m/>
    <m/>
    <m/>
    <m/>
    <m/>
    <m/>
    <m/>
    <m/>
    <m/>
    <m/>
    <m/>
    <m/>
    <m/>
    <m/>
    <m/>
    <m/>
    <m/>
    <m/>
    <m/>
    <m/>
    <m/>
    <m/>
    <m/>
    <m/>
    <m/>
    <m/>
    <m/>
    <m/>
    <m/>
    <n v="3"/>
    <n v="3"/>
    <n v="1"/>
    <m/>
    <n v="3"/>
    <n v="2"/>
    <n v="1"/>
    <n v="1.2"/>
    <n v="1"/>
    <m/>
    <n v="1"/>
    <n v="1"/>
    <n v="10"/>
    <n v="15"/>
    <m/>
    <m/>
    <n v="10"/>
    <m/>
    <m/>
    <m/>
    <m/>
    <m/>
    <m/>
    <m/>
    <m/>
    <m/>
    <m/>
    <m/>
    <m/>
    <m/>
    <m/>
    <m/>
    <m/>
    <m/>
    <m/>
    <m/>
    <m/>
    <m/>
    <m/>
    <m/>
    <m/>
    <m/>
    <m/>
    <m/>
    <m/>
    <m/>
    <m/>
    <n v="951.9"/>
  </r>
  <r>
    <n v="463"/>
    <n v="98692"/>
    <s v="b6ae48470870482d9d72c4d50d2a8f72"/>
    <s v="Accept"/>
    <s v="yes"/>
    <m/>
    <m/>
    <s v="جمعة احمد عبدالله"/>
    <x v="0"/>
    <x v="5"/>
    <n v="213"/>
    <s v="حسام + سراب"/>
    <s v="I.R"/>
    <m/>
    <m/>
    <m/>
    <m/>
    <m/>
    <m/>
    <n v="4.2"/>
    <m/>
    <m/>
    <m/>
    <m/>
    <m/>
    <n v="40"/>
    <m/>
    <m/>
    <m/>
    <m/>
    <m/>
    <n v="29"/>
    <m/>
    <m/>
    <m/>
    <m/>
    <m/>
    <m/>
    <m/>
    <m/>
    <m/>
    <m/>
    <m/>
    <m/>
    <m/>
    <m/>
    <m/>
    <n v="0.3"/>
    <m/>
    <m/>
    <m/>
    <m/>
    <m/>
    <m/>
    <m/>
    <m/>
    <m/>
    <m/>
    <m/>
    <m/>
    <m/>
    <m/>
    <m/>
    <m/>
    <n v="1"/>
    <m/>
    <m/>
    <m/>
    <m/>
    <m/>
    <m/>
    <m/>
    <m/>
    <m/>
    <m/>
    <m/>
    <m/>
    <m/>
    <m/>
    <m/>
    <m/>
    <m/>
    <m/>
    <m/>
    <m/>
    <m/>
    <m/>
    <m/>
    <m/>
    <m/>
    <m/>
    <m/>
    <m/>
    <m/>
    <n v="2"/>
    <n v="2"/>
    <m/>
    <m/>
    <n v="2"/>
    <n v="1"/>
    <n v="1"/>
    <n v="1"/>
    <n v="1"/>
    <m/>
    <m/>
    <n v="2"/>
    <n v="10"/>
    <m/>
    <m/>
    <m/>
    <n v="15"/>
    <m/>
    <m/>
    <m/>
    <n v="1"/>
    <m/>
    <m/>
    <m/>
    <m/>
    <m/>
    <m/>
    <m/>
    <m/>
    <m/>
    <m/>
    <m/>
    <m/>
    <m/>
    <m/>
    <m/>
    <m/>
    <m/>
    <m/>
    <m/>
    <m/>
    <m/>
    <m/>
    <m/>
    <m/>
    <m/>
    <m/>
    <n v="776.85"/>
  </r>
  <r>
    <n v="464"/>
    <n v="55938"/>
    <s v="d51fb38acb9548a2a8154097cfa5348b"/>
    <s v="Accept"/>
    <s v="yes"/>
    <m/>
    <m/>
    <s v="محمد جمعة محمد علي"/>
    <x v="1"/>
    <x v="5"/>
    <n v="213"/>
    <s v="عبدالهادي + نور"/>
    <s v="I.R"/>
    <m/>
    <m/>
    <m/>
    <m/>
    <m/>
    <m/>
    <m/>
    <m/>
    <m/>
    <m/>
    <n v="2"/>
    <m/>
    <n v="120"/>
    <m/>
    <m/>
    <m/>
    <m/>
    <m/>
    <m/>
    <n v="25"/>
    <m/>
    <m/>
    <m/>
    <m/>
    <m/>
    <m/>
    <m/>
    <m/>
    <m/>
    <m/>
    <m/>
    <m/>
    <m/>
    <m/>
    <m/>
    <m/>
    <m/>
    <m/>
    <m/>
    <m/>
    <m/>
    <m/>
    <m/>
    <m/>
    <m/>
    <m/>
    <m/>
    <n v="6"/>
    <m/>
    <m/>
    <m/>
    <m/>
    <m/>
    <m/>
    <m/>
    <m/>
    <m/>
    <m/>
    <m/>
    <m/>
    <m/>
    <m/>
    <m/>
    <n v="25"/>
    <m/>
    <m/>
    <m/>
    <m/>
    <m/>
    <m/>
    <m/>
    <m/>
    <m/>
    <m/>
    <m/>
    <m/>
    <n v="0.24"/>
    <m/>
    <m/>
    <m/>
    <m/>
    <n v="2"/>
    <n v="2"/>
    <n v="1"/>
    <m/>
    <n v="2"/>
    <m/>
    <m/>
    <m/>
    <m/>
    <m/>
    <m/>
    <m/>
    <m/>
    <m/>
    <m/>
    <m/>
    <m/>
    <m/>
    <m/>
    <m/>
    <m/>
    <m/>
    <m/>
    <m/>
    <m/>
    <m/>
    <m/>
    <m/>
    <m/>
    <m/>
    <m/>
    <m/>
    <m/>
    <m/>
    <m/>
    <m/>
    <m/>
    <m/>
    <m/>
    <m/>
    <m/>
    <m/>
    <m/>
    <m/>
    <m/>
    <m/>
    <m/>
    <n v="651.6"/>
  </r>
  <r>
    <n v="465"/>
    <n v="98691"/>
    <s v="c24a4c8484364dd19c67ac42d881d837"/>
    <s v="Accept"/>
    <s v="yes"/>
    <m/>
    <m/>
    <s v="اسماعيل محمد حميدي حماسية"/>
    <x v="1"/>
    <x v="5"/>
    <n v="213"/>
    <s v="عبدالهادي + نور"/>
    <s v="I.R"/>
    <m/>
    <n v="3"/>
    <m/>
    <m/>
    <m/>
    <m/>
    <m/>
    <n v="1"/>
    <m/>
    <m/>
    <m/>
    <m/>
    <n v="100"/>
    <m/>
    <m/>
    <m/>
    <m/>
    <m/>
    <n v="80"/>
    <m/>
    <m/>
    <m/>
    <m/>
    <m/>
    <m/>
    <m/>
    <m/>
    <m/>
    <n v="1.5"/>
    <m/>
    <m/>
    <m/>
    <m/>
    <m/>
    <m/>
    <m/>
    <m/>
    <m/>
    <m/>
    <m/>
    <m/>
    <m/>
    <m/>
    <m/>
    <m/>
    <m/>
    <m/>
    <m/>
    <m/>
    <m/>
    <m/>
    <m/>
    <m/>
    <m/>
    <m/>
    <n v="1"/>
    <m/>
    <n v="1"/>
    <m/>
    <m/>
    <m/>
    <m/>
    <m/>
    <n v="75"/>
    <m/>
    <m/>
    <m/>
    <m/>
    <m/>
    <m/>
    <m/>
    <m/>
    <m/>
    <m/>
    <m/>
    <m/>
    <n v="1.2"/>
    <m/>
    <m/>
    <m/>
    <m/>
    <n v="3"/>
    <n v="3"/>
    <m/>
    <m/>
    <n v="1"/>
    <m/>
    <m/>
    <m/>
    <n v="1"/>
    <m/>
    <m/>
    <m/>
    <m/>
    <n v="12"/>
    <m/>
    <m/>
    <n v="9"/>
    <m/>
    <m/>
    <m/>
    <m/>
    <m/>
    <m/>
    <m/>
    <m/>
    <m/>
    <m/>
    <m/>
    <m/>
    <m/>
    <m/>
    <m/>
    <m/>
    <m/>
    <m/>
    <m/>
    <m/>
    <n v="2"/>
    <m/>
    <m/>
    <n v="1"/>
    <m/>
    <n v="1"/>
    <m/>
    <m/>
    <m/>
    <n v="10"/>
    <n v="1026.6500000000001"/>
  </r>
  <r>
    <n v="466"/>
    <n v="56516"/>
    <s v="0cf734577a404e919380b539b7635782"/>
    <s v="Accept"/>
    <s v="yes"/>
    <m/>
    <m/>
    <s v="فطيم محمد حماسية"/>
    <x v="1"/>
    <x v="5"/>
    <n v="213"/>
    <s v="عبدالهادي + نور"/>
    <s v="I.R"/>
    <m/>
    <m/>
    <m/>
    <n v="0.35"/>
    <m/>
    <n v="1"/>
    <m/>
    <m/>
    <m/>
    <m/>
    <m/>
    <m/>
    <n v="200"/>
    <m/>
    <m/>
    <m/>
    <m/>
    <m/>
    <n v="40"/>
    <m/>
    <m/>
    <m/>
    <m/>
    <m/>
    <m/>
    <m/>
    <m/>
    <m/>
    <n v="1.5"/>
    <m/>
    <m/>
    <m/>
    <m/>
    <m/>
    <m/>
    <m/>
    <m/>
    <m/>
    <m/>
    <m/>
    <m/>
    <m/>
    <m/>
    <m/>
    <m/>
    <m/>
    <m/>
    <m/>
    <m/>
    <m/>
    <m/>
    <m/>
    <m/>
    <m/>
    <m/>
    <n v="1"/>
    <m/>
    <n v="1"/>
    <m/>
    <m/>
    <m/>
    <m/>
    <m/>
    <m/>
    <m/>
    <m/>
    <m/>
    <m/>
    <m/>
    <m/>
    <n v="9"/>
    <m/>
    <m/>
    <m/>
    <m/>
    <m/>
    <n v="0.3"/>
    <m/>
    <m/>
    <m/>
    <m/>
    <n v="2"/>
    <n v="1"/>
    <n v="1"/>
    <m/>
    <n v="3"/>
    <m/>
    <n v="1"/>
    <n v="0.8"/>
    <n v="1"/>
    <m/>
    <m/>
    <m/>
    <n v="8"/>
    <m/>
    <m/>
    <m/>
    <n v="15"/>
    <m/>
    <m/>
    <n v="1"/>
    <m/>
    <m/>
    <m/>
    <m/>
    <m/>
    <m/>
    <m/>
    <m/>
    <m/>
    <m/>
    <m/>
    <m/>
    <m/>
    <m/>
    <m/>
    <m/>
    <m/>
    <n v="1"/>
    <m/>
    <m/>
    <n v="1"/>
    <m/>
    <n v="1"/>
    <m/>
    <m/>
    <m/>
    <n v="10"/>
    <n v="894.5"/>
  </r>
  <r>
    <n v="467"/>
    <n v="41664"/>
    <s v="f66eedf20f7f4798b997480d14a42790"/>
    <s v="Accept"/>
    <s v="yes"/>
    <m/>
    <m/>
    <s v="شمسة احمد حماسية"/>
    <x v="1"/>
    <x v="5"/>
    <n v="213"/>
    <s v="عبدالهادي + نور"/>
    <s v="I.R"/>
    <m/>
    <m/>
    <m/>
    <m/>
    <m/>
    <n v="0.25"/>
    <m/>
    <m/>
    <m/>
    <m/>
    <m/>
    <m/>
    <n v="60"/>
    <m/>
    <m/>
    <m/>
    <m/>
    <n v="5"/>
    <n v="30"/>
    <m/>
    <m/>
    <m/>
    <m/>
    <m/>
    <m/>
    <m/>
    <m/>
    <m/>
    <m/>
    <m/>
    <m/>
    <m/>
    <m/>
    <m/>
    <m/>
    <m/>
    <m/>
    <m/>
    <m/>
    <m/>
    <m/>
    <m/>
    <m/>
    <m/>
    <m/>
    <m/>
    <m/>
    <m/>
    <m/>
    <m/>
    <m/>
    <m/>
    <m/>
    <m/>
    <m/>
    <n v="1"/>
    <m/>
    <n v="1"/>
    <m/>
    <n v="1.5"/>
    <m/>
    <m/>
    <m/>
    <m/>
    <m/>
    <m/>
    <m/>
    <m/>
    <m/>
    <m/>
    <m/>
    <m/>
    <m/>
    <m/>
    <m/>
    <m/>
    <n v="0.24"/>
    <m/>
    <m/>
    <m/>
    <m/>
    <n v="4"/>
    <n v="2"/>
    <n v="1"/>
    <m/>
    <n v="2"/>
    <n v="2"/>
    <n v="1"/>
    <n v="1.2"/>
    <m/>
    <m/>
    <m/>
    <n v="3"/>
    <m/>
    <m/>
    <m/>
    <m/>
    <m/>
    <m/>
    <m/>
    <n v="1"/>
    <m/>
    <m/>
    <m/>
    <m/>
    <m/>
    <m/>
    <m/>
    <m/>
    <m/>
    <m/>
    <m/>
    <m/>
    <m/>
    <m/>
    <m/>
    <m/>
    <m/>
    <n v="1"/>
    <m/>
    <m/>
    <n v="1"/>
    <m/>
    <n v="1"/>
    <m/>
    <m/>
    <m/>
    <n v="15"/>
    <n v="855.9"/>
  </r>
  <r>
    <n v="468"/>
    <n v="193132"/>
    <s v="1d28bf71ae6246a9b5826e5557a9f3e7"/>
    <s v="Accept"/>
    <s v="yes"/>
    <m/>
    <m/>
    <s v="سامر وليد حماسية"/>
    <x v="1"/>
    <x v="5"/>
    <n v="213"/>
    <s v="عبدالهادي + نور"/>
    <s v="I.R"/>
    <m/>
    <m/>
    <m/>
    <m/>
    <m/>
    <m/>
    <m/>
    <m/>
    <m/>
    <m/>
    <m/>
    <m/>
    <n v="55"/>
    <m/>
    <m/>
    <m/>
    <m/>
    <n v="4"/>
    <n v="20"/>
    <m/>
    <m/>
    <m/>
    <m/>
    <m/>
    <m/>
    <m/>
    <m/>
    <m/>
    <m/>
    <m/>
    <m/>
    <m/>
    <m/>
    <m/>
    <m/>
    <m/>
    <m/>
    <m/>
    <m/>
    <m/>
    <m/>
    <m/>
    <m/>
    <m/>
    <m/>
    <m/>
    <m/>
    <m/>
    <m/>
    <m/>
    <m/>
    <m/>
    <m/>
    <m/>
    <m/>
    <m/>
    <m/>
    <m/>
    <m/>
    <m/>
    <m/>
    <m/>
    <m/>
    <m/>
    <m/>
    <m/>
    <m/>
    <m/>
    <m/>
    <m/>
    <m/>
    <m/>
    <m/>
    <m/>
    <m/>
    <m/>
    <n v="0.4"/>
    <m/>
    <m/>
    <n v="2"/>
    <m/>
    <n v="5"/>
    <n v="4"/>
    <m/>
    <m/>
    <m/>
    <m/>
    <m/>
    <m/>
    <m/>
    <m/>
    <m/>
    <m/>
    <m/>
    <m/>
    <m/>
    <m/>
    <m/>
    <m/>
    <m/>
    <m/>
    <m/>
    <m/>
    <m/>
    <m/>
    <m/>
    <m/>
    <m/>
    <m/>
    <m/>
    <m/>
    <m/>
    <m/>
    <m/>
    <m/>
    <m/>
    <m/>
    <m/>
    <m/>
    <m/>
    <m/>
    <m/>
    <m/>
    <m/>
    <m/>
    <m/>
    <m/>
    <m/>
    <n v="479.0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8">
  <r>
    <n v="245"/>
    <n v="279578"/>
    <s v="bd042f8e94444db2979736448d6c6949"/>
    <s v="Accept"/>
    <s v="yes"/>
    <s v=" دمج مع محمد الحسين"/>
    <n v="1"/>
    <s v="عيده محمد الحسين"/>
    <s v="Displaced"/>
    <x v="0"/>
    <n v="77"/>
    <s v="ريم .شادي"/>
  </r>
  <r>
    <n v="282"/>
    <n v="282615"/>
    <s v="6282d0c454584323af8d569bdba0e4d8"/>
    <s v="Accept"/>
    <s v="yes"/>
    <s v="دمج  مع رضوان يحيى الجاسم"/>
    <n v="1"/>
    <s v="يونس يحيى الجاسم "/>
    <s v="Displaced"/>
    <x v="1"/>
    <n v="78"/>
    <s v="سامر منصور و سراب ناصيف"/>
  </r>
  <r>
    <n v="258"/>
    <n v="186698"/>
    <s v="e6c6e2f905e844118bdb2c82b5900860"/>
    <s v="Accept"/>
    <s v="yes"/>
    <s v="دمج مع جاسم الصفوك"/>
    <n v="1"/>
    <s v="بدر علي الهليل"/>
    <s v="Displaced"/>
    <x v="0"/>
    <n v="77"/>
    <s v="ريم . شادي"/>
  </r>
  <r>
    <n v="383"/>
    <n v="255577"/>
    <s v="b0396e4a188447ff9da0763a2d6fc35d"/>
    <s v="Accept"/>
    <s v="yes"/>
    <s v="دمج مع عبد القادر عبد الكافي الاصلان"/>
    <n v="1"/>
    <s v="خالد عبد الكافي الاصلان "/>
    <s v="Displaced"/>
    <x v="2"/>
    <n v="212"/>
    <s v="سراب"/>
  </r>
  <r>
    <n v="380"/>
    <n v="252528"/>
    <s v="de65f0eb034a434183af308f0954c0dc"/>
    <s v="Accept"/>
    <s v="yes"/>
    <s v="دمج مع علاء عماد السعيد"/>
    <n v="1"/>
    <s v="غصون خلف الحمادة "/>
    <s v="Displaced"/>
    <x v="2"/>
    <n v="212"/>
    <s v="سراب"/>
  </r>
  <r>
    <n v="351"/>
    <n v="252560"/>
    <s v="9275a103e73241e3aa8368eadc35327e"/>
    <s v="Accept"/>
    <s v="yes"/>
    <s v="دمج مع فطيم فياض العليق و محمد ابراهيم الرحمون واحمد ابراهيم الرحمون واحمد مصطفى الجعفر"/>
    <n v="4"/>
    <s v="حمود إبراهيم الرحمون"/>
    <s v="Displaced"/>
    <x v="2"/>
    <n v="212"/>
    <s v="سراب"/>
  </r>
  <r>
    <n v="246"/>
    <n v="259628"/>
    <s v="9c19eb34d76c4e6893bf4cc8e64c0b76"/>
    <s v="Accept"/>
    <s v="yes"/>
    <s v="دمج مع مريم حسون"/>
    <n v="1"/>
    <s v="بلال احمد حماميش"/>
    <s v="Displaced"/>
    <x v="0"/>
    <n v="77"/>
    <s v="ريم"/>
  </r>
  <r>
    <n v="334"/>
    <n v="41300"/>
    <s v="a724dd6c3b0e4bf690f2d99449fd6de5"/>
    <s v="Accept"/>
    <s v="yes"/>
    <s v="دمج مع وداد خالد الحمود"/>
    <n v="1"/>
    <s v="خالد عمر الحمود "/>
    <s v="Displaced"/>
    <x v="3"/>
    <n v="219"/>
    <s v="سراب"/>
  </r>
  <r>
    <n v="253"/>
    <n v="281506"/>
    <s v="954f1732d4944b88b7006b9dfd9cfc53"/>
    <s v="Accept"/>
    <s v="yes"/>
    <s v="سكن جماعي مع لؤي شحادة الحمود  \ عدد العوائل 6 "/>
    <n v="5"/>
    <s v="خالد محمد السليمان"/>
    <s v="Displaced"/>
    <x v="0"/>
    <n v="77"/>
    <s v="ريم . شادي"/>
  </r>
  <r>
    <n v="436"/>
    <n v="247457"/>
    <s v="5dee4262e5474e0eab1b4ed4eb5dd598"/>
    <s v="Accept"/>
    <s v="yes"/>
    <s v="عبدالرحمن عبدالكريم زكرة"/>
    <n v="1"/>
    <s v="طارق عبدالكريم زكرة"/>
    <s v="Displaced"/>
    <x v="4"/>
    <n v="288"/>
    <s v="شادي + عبدالهادي"/>
  </r>
  <r>
    <n v="424"/>
    <n v="270263"/>
    <s v="560317cf8a4a4cfb9a19bf17ab14838c"/>
    <s v="Accept"/>
    <s v="yes"/>
    <s v="مدمج مع احمد ابراهيم الاحمد ومع نجاح احمد الاحمد"/>
    <n v="2"/>
    <s v="ابراهيم احمد الاحمد"/>
    <s v="Displaced"/>
    <x v="5"/>
    <n v="213"/>
    <s v="عبد الهادي + نور"/>
  </r>
  <r>
    <n v="395"/>
    <n v="93321"/>
    <s v="1eea7e45201840c3bf8f051d52065875"/>
    <s v="Accept"/>
    <s v="yes"/>
    <s v="مدمج مع حاجة احمد الغريب"/>
    <n v="1"/>
    <s v="ثلجة خضر ناصيف العبيد"/>
    <s v="resident"/>
    <x v="6"/>
    <n v="289"/>
    <s v="عبدالهادي + نور"/>
  </r>
  <r>
    <n v="421"/>
    <n v="270979"/>
    <s v="c8210b7526ab4046a25908de091099af"/>
    <s v="Accept"/>
    <s v="yes"/>
    <s v="مدمج مع زور غازي الطه"/>
    <n v="1"/>
    <s v="ريما علي السهو "/>
    <s v="Displaced"/>
    <x v="7"/>
    <n v="217"/>
    <s v="حسام"/>
  </r>
  <r>
    <n v="397"/>
    <n v="284858"/>
    <s v="7cdaa075112546b480564b2c6c0ef196"/>
    <s v="Accept"/>
    <s v="yes"/>
    <s v="مدمج مع سليمه احمد زين الدين ومع  عمر محمود الزين"/>
    <n v="2"/>
    <s v="محمود محمد الزين"/>
    <s v="Displaced"/>
    <x v="6"/>
    <n v="289"/>
    <s v="عبدالهادي + نور"/>
  </r>
  <r>
    <n v="414"/>
    <n v="284937"/>
    <s v="d8b63aa1a1d94f249796ff5af3850cc4"/>
    <s v="Accept"/>
    <s v="yes"/>
    <s v="مدمج مع عبد الهادي قدور الباشا"/>
    <n v="1"/>
    <s v="عزيزةعبد الباشا"/>
    <s v="Displaced"/>
    <x v="6"/>
    <n v="289"/>
    <s v="مهند"/>
  </r>
  <r>
    <n v="425"/>
    <n v="330596"/>
    <s v="31b8e617ed824dbca5a7b071d1404548"/>
    <s v="Accept"/>
    <s v="yes"/>
    <s v="مدمج مع علي محمد صابر القاسم ومع خالد محمد صابر القاسم ومع نصرة احمد الاحمد"/>
    <n v="3"/>
    <s v="عبدو محمد صابر القاسم"/>
    <s v="Displaced"/>
    <x v="8"/>
    <n v="290"/>
    <s v="عبد الهادي + نور"/>
  </r>
  <r>
    <n v="419"/>
    <n v="227289"/>
    <s v="7080dbdc4e7240d7a07f6b47cc74298a"/>
    <s v="Accept"/>
    <s v="yes"/>
    <s v="مدمج مع فاطمة علي الرعي"/>
    <n v="1"/>
    <s v="ناعسة خليف الخليف"/>
    <s v="Displaced"/>
    <x v="7"/>
    <n v="217"/>
    <s v="حسام"/>
  </r>
  <r>
    <n v="1"/>
    <n v="95609"/>
    <s v="7b4315789fa448aca4abae7e074fdde5"/>
    <s v="Accept"/>
    <s v="yes"/>
    <m/>
    <m/>
    <s v="عبد عبد الله الخلف"/>
    <s v="Displaced"/>
    <x v="9"/>
    <n v="322"/>
    <s v="هشام + إبراهيم"/>
  </r>
  <r>
    <n v="2"/>
    <n v="334288"/>
    <s v="3c9f0caccae245f98030ee3838cf3d92"/>
    <s v="Accept"/>
    <s v="yes"/>
    <m/>
    <m/>
    <s v="نجيبه برهان البكور"/>
    <s v="Displaced"/>
    <x v="9"/>
    <n v="322"/>
    <s v="هشام + إبراهيم"/>
  </r>
  <r>
    <n v="3"/>
    <n v="253624"/>
    <s v="9567b1ad664b478caede2d9fe2e7b3a1"/>
    <s v="Accept"/>
    <s v="yes"/>
    <m/>
    <m/>
    <s v="رافي محمود الدرويش"/>
    <s v="Displaced"/>
    <x v="9"/>
    <n v="322"/>
    <s v="هشام + إبراهيم"/>
  </r>
  <r>
    <n v="4"/>
    <n v="334606"/>
    <s v="0873c7c8e4484f4ba9f8299152606cda"/>
    <s v="Accept"/>
    <s v="yes"/>
    <m/>
    <m/>
    <s v="داليا محمد النعسان"/>
    <s v="Displaced"/>
    <x v="9"/>
    <n v="322"/>
    <s v="هشام + إبراهيم"/>
  </r>
  <r>
    <n v="5"/>
    <n v="304366"/>
    <s v="874ab97e3cd8423babb46b79478f99f6"/>
    <s v="Accept"/>
    <s v="yes"/>
    <m/>
    <m/>
    <s v="مصطفى محمد الصغير"/>
    <s v="Displaced"/>
    <x v="9"/>
    <n v="322"/>
    <s v="هشام + إبراهيم"/>
  </r>
  <r>
    <n v="6"/>
    <n v="95690"/>
    <s v="0d9e54e9c7254676a33572067cd227bd"/>
    <s v="Accept"/>
    <s v="yes"/>
    <m/>
    <m/>
    <s v="عمار عبد القادر حسن"/>
    <s v="resident"/>
    <x v="9"/>
    <n v="322"/>
    <s v="هشام + إبراهيم"/>
  </r>
  <r>
    <n v="7"/>
    <n v="207644"/>
    <s v="7e23b724376e4671bb0208c5ea993d05"/>
    <s v="Accept"/>
    <s v="yes"/>
    <m/>
    <m/>
    <s v="عبد القادر عارف الضبعان"/>
    <s v="Displaced"/>
    <x v="9"/>
    <n v="322"/>
    <s v="هشام + إبراهيم"/>
  </r>
  <r>
    <n v="8"/>
    <n v="234623"/>
    <s v="d1a7ed8fdb824b959ef5276211fb0e1d"/>
    <s v="Accept"/>
    <s v="yes"/>
    <m/>
    <m/>
    <s v="بشار احمد الزيتون"/>
    <s v="Displaced"/>
    <x v="9"/>
    <n v="322"/>
    <s v="هشام + إبراهيم"/>
  </r>
  <r>
    <n v="9"/>
    <n v="275012"/>
    <s v="0ea36c6f52004f69b1a7966fdccf8ce7"/>
    <s v="Accept"/>
    <s v="yes"/>
    <m/>
    <m/>
    <s v="بلال عبد العزيز السماعيل"/>
    <s v="Displaced"/>
    <x v="9"/>
    <n v="322"/>
    <s v="هشام + إبراهيم"/>
  </r>
  <r>
    <n v="10"/>
    <n v="282361"/>
    <s v="a6d80477f47d46e0ab02ff0e70ec62b5"/>
    <s v="Accept"/>
    <s v="yes"/>
    <m/>
    <m/>
    <s v="محمود وجيه اسماعيل"/>
    <s v="Displaced"/>
    <x v="9"/>
    <n v="322"/>
    <s v="هشام + إبراهيم"/>
  </r>
  <r>
    <n v="11"/>
    <n v="339624"/>
    <s v="3d4b889e91364524beaaacb3f929f960"/>
    <s v="Accept"/>
    <s v="yes"/>
    <m/>
    <m/>
    <s v="محمود محمد الدرويش"/>
    <s v="Displaced"/>
    <x v="9"/>
    <n v="322"/>
    <s v="هشام + إبراهيم"/>
  </r>
  <r>
    <n v="12"/>
    <n v="95194"/>
    <s v="beabc14308f04283bfe58aebd4c6b89b"/>
    <s v="Accept"/>
    <s v="yes"/>
    <m/>
    <m/>
    <s v="فاطمة عبد الله الخلف"/>
    <s v="resident"/>
    <x v="9"/>
    <n v="322"/>
    <s v="هشام + إبراهيم"/>
  </r>
  <r>
    <n v="13"/>
    <n v="207618"/>
    <s v="549dd2515c1d491d8bfd6c8910cf2127"/>
    <s v="Accept"/>
    <s v="yes"/>
    <m/>
    <m/>
    <s v="احمد اسماعيل الداني"/>
    <s v="Displaced"/>
    <x v="9"/>
    <n v="322"/>
    <s v="هشام + إبراهيم"/>
  </r>
  <r>
    <n v="14"/>
    <n v="276062"/>
    <s v="f400ca660e134b1daeb160e6c122acb9"/>
    <s v="Accept"/>
    <s v="yes"/>
    <m/>
    <m/>
    <s v="مصطفى محمد العلوش"/>
    <s v="Displaced"/>
    <x v="9"/>
    <n v="322"/>
    <s v="هشام + إبراهيم"/>
  </r>
  <r>
    <n v="15"/>
    <n v="286778"/>
    <s v="9e938d344dc64296ab603fc244423333"/>
    <s v="Accept"/>
    <s v="yes"/>
    <m/>
    <m/>
    <s v="حسن مصطفى برام"/>
    <s v="resident"/>
    <x v="10"/>
    <n v="70"/>
    <s v="حسام عبدالله"/>
  </r>
  <r>
    <n v="16"/>
    <n v="281656"/>
    <s v="0a54b602b57943f88d1673746344e331"/>
    <s v="Accept"/>
    <s v="yes"/>
    <m/>
    <m/>
    <s v="شعبان صالح الاسماعيل"/>
    <s v="Displaced"/>
    <x v="10"/>
    <n v="70"/>
    <s v="أحمد غندور"/>
  </r>
  <r>
    <n v="17"/>
    <n v="21069"/>
    <s v="5ff2316fae1c4a0abd0b09ce64265a1d"/>
    <s v="Accept"/>
    <s v="yes"/>
    <m/>
    <m/>
    <s v="مجيدة جمعه محمد"/>
    <s v="resident"/>
    <x v="10"/>
    <n v="70"/>
    <s v="هشام الخالد"/>
  </r>
  <r>
    <n v="18"/>
    <n v="21676"/>
    <s v="edd8a5bee83147a4aa0c4a66ab5e32a8"/>
    <s v="Accept"/>
    <s v="yes"/>
    <m/>
    <m/>
    <s v="محمد أحمد منصور"/>
    <s v="Displaced"/>
    <x v="10"/>
    <n v="70"/>
    <s v="هشام الخالد"/>
  </r>
  <r>
    <n v="19"/>
    <n v="230178"/>
    <s v="8f7ad9539fd840469fa3f42f85efcc13"/>
    <s v="Accept"/>
    <s v="yes"/>
    <m/>
    <m/>
    <s v="محمدحسين خطاب"/>
    <s v="Displaced"/>
    <x v="10"/>
    <n v="70"/>
    <s v="نور الخليف"/>
  </r>
  <r>
    <n v="20"/>
    <n v="7185"/>
    <s v="018479b7afc0413d843dfdcbebc283b7"/>
    <s v="Accept"/>
    <s v="yes"/>
    <m/>
    <m/>
    <s v="حسن صالح لمط"/>
    <s v="Displaced"/>
    <x v="10"/>
    <n v="70"/>
    <s v="نور الخليف"/>
  </r>
  <r>
    <n v="21"/>
    <n v="101541"/>
    <s v="ac31fd3b39a94a0bb04ab8a7bc906a49"/>
    <s v="Accept"/>
    <s v="yes"/>
    <m/>
    <m/>
    <s v="عطيه سليمان طحينة "/>
    <s v="resident"/>
    <x v="10"/>
    <n v="70"/>
    <s v="نور الخليف"/>
  </r>
  <r>
    <n v="22"/>
    <n v="23492"/>
    <s v="815dda2d67fb4487b6511d3c33508429"/>
    <s v="Accept"/>
    <s v="yes"/>
    <m/>
    <m/>
    <s v="محمد عامر نجار"/>
    <s v="resident"/>
    <x v="10"/>
    <n v="70"/>
    <s v="نور الخليف"/>
  </r>
  <r>
    <n v="23"/>
    <n v="281058"/>
    <s v="b6a50ae846c444b89313bce274286ef7"/>
    <s v="Accept"/>
    <s v="yes"/>
    <m/>
    <m/>
    <s v="إبراهيم محمد شواش"/>
    <s v="resident"/>
    <x v="10"/>
    <n v="70"/>
    <s v="نور الخليف"/>
  </r>
  <r>
    <n v="24"/>
    <n v="244586"/>
    <s v="553a3c3ccc2243919b70f9f2d49a68bf"/>
    <s v="Accept"/>
    <s v="yes"/>
    <m/>
    <m/>
    <s v="احمد محمد سرحاوي"/>
    <s v="Displaced"/>
    <x v="10"/>
    <n v="70"/>
    <s v="نور الخليف"/>
  </r>
  <r>
    <n v="25"/>
    <n v="11904"/>
    <s v="9df924b47c42423ea8a059be98b854a1"/>
    <s v="Accept"/>
    <s v="yes"/>
    <m/>
    <m/>
    <s v="شعبان عبدالرؤوف قاسم"/>
    <s v="resident"/>
    <x v="10"/>
    <n v="70"/>
    <s v="نور الخليف"/>
  </r>
  <r>
    <n v="26"/>
    <n v="250697"/>
    <s v="4782cf5c977e4d91bd096096c563b7f2"/>
    <s v="Accept"/>
    <s v="yes"/>
    <m/>
    <m/>
    <s v="انيس سهيل الحمود"/>
    <s v="Displaced"/>
    <x v="10"/>
    <n v="70"/>
    <s v="نور الخليف"/>
  </r>
  <r>
    <n v="27"/>
    <n v="250651"/>
    <s v="c8e101008a5b46d58dc017448b4d6e2b"/>
    <s v="Accept"/>
    <s v="yes"/>
    <m/>
    <m/>
    <s v="خضر حسين السالم "/>
    <s v="Displaced"/>
    <x v="10"/>
    <n v="70"/>
    <s v="نور الخليف"/>
  </r>
  <r>
    <n v="28"/>
    <n v="11936"/>
    <s v="f32f5a584dd4465bb490459f9d79833d"/>
    <s v="Accept"/>
    <s v="yes"/>
    <m/>
    <m/>
    <s v="صبحية محمد نجار"/>
    <s v="resident"/>
    <x v="10"/>
    <n v="70"/>
    <s v="نور الخليف"/>
  </r>
  <r>
    <n v="29"/>
    <n v="285475"/>
    <s v="45ffc710b1994babbfdd5c28412df961"/>
    <s v="Accept"/>
    <s v="yes"/>
    <m/>
    <m/>
    <s v="احمد جمعة البنية"/>
    <s v="Displaced"/>
    <x v="10"/>
    <n v="70"/>
    <s v="نور + عبدالهادي"/>
  </r>
  <r>
    <n v="30"/>
    <n v="3235"/>
    <s v="60c702f1a9f2478fa4eb33ada9bfa5a3"/>
    <s v="Accept"/>
    <s v="yes"/>
    <m/>
    <m/>
    <s v="احمد محمد عمارة"/>
    <s v="Displaced"/>
    <x v="10"/>
    <n v="70"/>
    <s v="نور + عبدالهادي"/>
  </r>
  <r>
    <n v="31"/>
    <n v="280804"/>
    <s v="1c291a02fcb94b5eb43723b0ea715f8b"/>
    <s v="Accept"/>
    <s v="yes"/>
    <m/>
    <m/>
    <s v="اسماء محمد علي"/>
    <s v="Displaced"/>
    <x v="10"/>
    <n v="70"/>
    <s v="نور + عبدالهادي"/>
  </r>
  <r>
    <n v="32"/>
    <n v="18975"/>
    <s v="a135ca1be1464a6da81c21305bdff094"/>
    <s v="Accept"/>
    <s v="yes"/>
    <m/>
    <m/>
    <s v="حسين عيسى لمط"/>
    <s v="Displaced"/>
    <x v="10"/>
    <n v="70"/>
    <s v="نور + عبدالهادي"/>
  </r>
  <r>
    <n v="33"/>
    <n v="281463"/>
    <s v="4814f92e02e446a58f9d5a3a97f9c8e3"/>
    <s v="Accept"/>
    <s v="yes"/>
    <m/>
    <m/>
    <s v="حمزة مراد ابرم"/>
    <s v="Displaced"/>
    <x v="10"/>
    <n v="70"/>
    <s v="نور + عبدالهادي"/>
  </r>
  <r>
    <n v="34"/>
    <n v="280112"/>
    <s v="bb0486293bb5489f86ae78cdb2063a7a"/>
    <s v="Accept"/>
    <s v="yes"/>
    <m/>
    <m/>
    <s v="طراد حسين العبدالله"/>
    <s v="resident"/>
    <x v="10"/>
    <n v="70"/>
    <s v="نور + عبدالهادي"/>
  </r>
  <r>
    <n v="35"/>
    <n v="285496"/>
    <s v="9620941eddc8481cb1c1b1787527128d"/>
    <s v="Accept"/>
    <s v="yes"/>
    <m/>
    <m/>
    <s v="عبدالرحمن علي الديري"/>
    <s v="Displaced"/>
    <x v="10"/>
    <n v="70"/>
    <s v="نور + عبدالهادي"/>
  </r>
  <r>
    <n v="36"/>
    <n v="284635"/>
    <s v="4443a8e612c3465cb57c011a9008377f"/>
    <s v="Accept"/>
    <s v="yes"/>
    <m/>
    <m/>
    <s v="علي جمعة البنية"/>
    <s v="Displaced"/>
    <x v="10"/>
    <n v="70"/>
    <s v="نور + عبدالهادي"/>
  </r>
  <r>
    <n v="37"/>
    <n v="277783"/>
    <s v="24ad6b1e380e4a728fbe61ab75efe98b"/>
    <s v="Accept"/>
    <s v="yes"/>
    <m/>
    <m/>
    <s v="احمد عبد اللطيف التويني"/>
    <s v="Displaced"/>
    <x v="10"/>
    <n v="70"/>
    <s v="ريم -شادي"/>
  </r>
  <r>
    <n v="38"/>
    <n v="282533"/>
    <s v="b869c00727574a31be4af71ee049b69f"/>
    <s v="Accept"/>
    <s v="yes"/>
    <m/>
    <m/>
    <s v="صطوف احمد محمد علي"/>
    <s v="Displaced"/>
    <x v="10"/>
    <n v="70"/>
    <s v="حسام العبدالله _براء نبعه"/>
  </r>
  <r>
    <n v="39"/>
    <n v="27983"/>
    <s v="128a67f8435049c7aa024fa8e6ffdabf"/>
    <s v="Accept"/>
    <s v="yes"/>
    <m/>
    <m/>
    <s v="دعاء صبحي حبوبو"/>
    <s v="resident"/>
    <x v="10"/>
    <n v="70"/>
    <s v="هشام_عبد الرزاق"/>
  </r>
  <r>
    <n v="40"/>
    <n v="29428"/>
    <s v="edd466678ea64e118ef6545f3419e737"/>
    <s v="Accept"/>
    <s v="yes"/>
    <m/>
    <m/>
    <s v="نصر الدين طه لمط"/>
    <s v="resident"/>
    <x v="10"/>
    <n v="70"/>
    <s v="حسام عبدالله _براء مبعه"/>
  </r>
  <r>
    <n v="41"/>
    <n v="287056"/>
    <s v="ccd2772be0d047d38d8ad49a5e1b4b7c"/>
    <s v="Accept"/>
    <s v="yes"/>
    <m/>
    <m/>
    <s v="زياد محمد عبيد"/>
    <s v="Displaced"/>
    <x v="10"/>
    <n v="70"/>
    <s v="حسام العبدالله_براء نبعه"/>
  </r>
  <r>
    <n v="42"/>
    <n v="1866"/>
    <s v="03e9411ea7ec475993b058d4978cf9d7"/>
    <s v="Accept"/>
    <s v="yes"/>
    <m/>
    <m/>
    <s v="احمد سعيد دالي"/>
    <s v="returnee"/>
    <x v="10"/>
    <n v="70"/>
    <s v="علي حسين .مهند حديد"/>
  </r>
  <r>
    <n v="43"/>
    <n v="1729"/>
    <s v="ff8684409d3c421cb811d9eeb4edda0b"/>
    <s v="Accept"/>
    <s v="yes"/>
    <m/>
    <m/>
    <s v="احمد خالد مريش"/>
    <s v="resident"/>
    <x v="10"/>
    <n v="70"/>
    <s v="شادي .ريم"/>
  </r>
  <r>
    <n v="44"/>
    <n v="146983"/>
    <s v="98d82bdf35ad4a4098a37475e467ebb5"/>
    <s v="Accept"/>
    <s v="yes"/>
    <m/>
    <m/>
    <s v="طارق محمد علي الخضر البحصون"/>
    <s v="Displaced"/>
    <x v="10"/>
    <n v="70"/>
    <s v="ريم -شادي"/>
  </r>
  <r>
    <n v="45"/>
    <n v="295386"/>
    <s v="c1840df5648a46f197d4a29ba5cf2b01"/>
    <s v="Accept"/>
    <s v="yes"/>
    <m/>
    <m/>
    <s v="محمد سيف الدين السعيد"/>
    <s v="Displaced"/>
    <x v="10"/>
    <n v="70"/>
    <s v="نور_هشام"/>
  </r>
  <r>
    <n v="46"/>
    <n v="284877"/>
    <s v="24b56fd53a2b4b7886d755da245d42a4"/>
    <s v="Accept"/>
    <s v="yes"/>
    <m/>
    <m/>
    <s v="وليد عبدو عبادو"/>
    <s v="Displaced"/>
    <x v="10"/>
    <n v="70"/>
    <s v="شادي-ريم"/>
  </r>
  <r>
    <n v="47"/>
    <n v="11066"/>
    <s v="e8ce9fbb675c4811ab38bb72ded2fa45"/>
    <s v="Accept"/>
    <s v="yes"/>
    <m/>
    <m/>
    <s v="سامر ناقد بوزغه"/>
    <s v="resident"/>
    <x v="10"/>
    <n v="70"/>
    <s v="ريم طالب_شادي"/>
  </r>
  <r>
    <n v="48"/>
    <n v="217881"/>
    <s v="80fe1884c0084e7f85b3e5be66af5d5e"/>
    <s v="Accept"/>
    <s v="yes"/>
    <m/>
    <m/>
    <s v="انيس صطوف الموسى"/>
    <s v="Displaced"/>
    <x v="10"/>
    <n v="70"/>
    <s v="ريم -شادي"/>
  </r>
  <r>
    <n v="49"/>
    <n v="140409"/>
    <s v="cb141d8f915841e0853c9ef2eeb1f0a6"/>
    <s v="Accept"/>
    <s v="yes"/>
    <m/>
    <m/>
    <s v="شحاد حمدو الشحاد"/>
    <s v="Displaced"/>
    <x v="10"/>
    <n v="70"/>
    <s v="ريم -شادي"/>
  </r>
  <r>
    <n v="50"/>
    <n v="274766"/>
    <s v="35811d5ec8b2406eb8c6b640cad44681"/>
    <s v="Accept"/>
    <s v="yes"/>
    <m/>
    <m/>
    <s v="علي عمر الجدوع"/>
    <s v="Displaced"/>
    <x v="10"/>
    <n v="70"/>
    <s v="هشام .عبد الرزاق"/>
  </r>
  <r>
    <n v="51"/>
    <n v="250634"/>
    <s v="2063a62c1f044917a334d0a4bed2270f"/>
    <s v="Accept"/>
    <s v="yes"/>
    <m/>
    <m/>
    <s v="اكرم عبد الحميد الحمد"/>
    <s v="Displaced"/>
    <x v="10"/>
    <n v="70"/>
    <s v="نور-هشام"/>
  </r>
  <r>
    <n v="52"/>
    <n v="224156"/>
    <s v="9d4b05584bf740bcbcbc54c1eb7746f3"/>
    <s v="Accept"/>
    <s v="yes"/>
    <m/>
    <m/>
    <s v="محمد صطوف الاسماعيل"/>
    <s v="Displaced"/>
    <x v="10"/>
    <n v="70"/>
    <s v="ريم طالب_شادي"/>
  </r>
  <r>
    <n v="53"/>
    <n v="29480"/>
    <s v="18e01d92c5744447ad94e425e6e0f7d6"/>
    <s v="Accept"/>
    <s v="yes"/>
    <m/>
    <m/>
    <s v="نضال خالد حسين"/>
    <s v="resident"/>
    <x v="10"/>
    <n v="70"/>
    <s v="حسام العبدالله_براء نبعه"/>
  </r>
  <r>
    <n v="54"/>
    <n v="285673"/>
    <s v="1b58f0af855b4dd5bfbcf0656c5f9883"/>
    <s v="Accept"/>
    <s v="yes"/>
    <m/>
    <m/>
    <s v="مصطفى شعبان احمد عبد الخالق"/>
    <s v="Displaced"/>
    <x v="10"/>
    <n v="70"/>
    <s v="حسام العبدالله _براء نبعه"/>
  </r>
  <r>
    <n v="55"/>
    <n v="227555"/>
    <s v="01a105fe94574021ba977575b0e991e3"/>
    <s v="Accept"/>
    <s v="yes"/>
    <m/>
    <m/>
    <s v="عبد العزيز عليوي الخضر البحصون"/>
    <s v="Displaced"/>
    <x v="10"/>
    <n v="70"/>
    <s v="ريم -شادي"/>
  </r>
  <r>
    <n v="56"/>
    <n v="230054"/>
    <s v="6eb7a7acc53c4e6abcb51eef2628789c"/>
    <s v="Accept"/>
    <s v="yes"/>
    <m/>
    <m/>
    <s v="جاسم محمد الجاسم"/>
    <s v="Displaced"/>
    <x v="10"/>
    <n v="70"/>
    <s v="حسام العبد الله    براء نبعه"/>
  </r>
  <r>
    <n v="57"/>
    <n v="315620"/>
    <s v="e4ca47ba7ca54e7182309a0e4aa15817"/>
    <s v="Accept"/>
    <s v="yes"/>
    <m/>
    <m/>
    <s v="احمد حسن الاسماعيل"/>
    <s v="Displaced"/>
    <x v="10"/>
    <n v="70"/>
    <s v="حسام العبدالله _براء نبعه"/>
  </r>
  <r>
    <n v="58"/>
    <n v="3254"/>
    <s v="dd5e89af6ab34be68b1c65a019f4ee75"/>
    <s v="Accept"/>
    <s v="yes"/>
    <m/>
    <m/>
    <s v="احمد فاتح محمد"/>
    <s v="resident"/>
    <x v="10"/>
    <n v="70"/>
    <s v="شادي-ريم"/>
  </r>
  <r>
    <n v="59"/>
    <n v="207854"/>
    <s v="1166bef4d7264fc0b10d53fb2f459608"/>
    <s v="Accept"/>
    <s v="yes"/>
    <m/>
    <m/>
    <s v="احمد صطوف اسماعيل"/>
    <s v="Displaced"/>
    <x v="10"/>
    <n v="70"/>
    <s v="شادي .ريم"/>
  </r>
  <r>
    <n v="60"/>
    <n v="12277"/>
    <s v="38e51e2ae35d4b52a2c9bb6bf516d866"/>
    <s v="Accept"/>
    <s v="yes"/>
    <m/>
    <m/>
    <s v="صبحي مصطفى الحلبي"/>
    <s v="Displaced"/>
    <x v="10"/>
    <n v="70"/>
    <s v="حسام العبدالله _براء نبعه"/>
  </r>
  <r>
    <n v="61"/>
    <n v="250753"/>
    <s v="e37cd958ef8e44db9dbcdcdf9dbbe4cb"/>
    <s v="Accept"/>
    <s v="yes"/>
    <m/>
    <m/>
    <s v="محمد علي الحسين"/>
    <s v="Displaced"/>
    <x v="10"/>
    <n v="70"/>
    <s v="حسام العبد الله.    براء نبعه"/>
  </r>
  <r>
    <n v="62"/>
    <n v="230175"/>
    <s v="b5866fb22c8845538cd6db8bf690313d"/>
    <s v="Accept"/>
    <s v="yes"/>
    <m/>
    <m/>
    <s v="محمد احمد قندح"/>
    <s v="resident"/>
    <x v="10"/>
    <n v="70"/>
    <s v="حسام العبد الله   براء نبعه"/>
  </r>
  <r>
    <n v="63"/>
    <n v="217966"/>
    <s v="654e9fa5d57c42019e863251ceb63040"/>
    <s v="Accept"/>
    <s v="yes"/>
    <m/>
    <m/>
    <s v="عبد الله عبد الحكيم حسين"/>
    <s v="Displaced"/>
    <x v="10"/>
    <n v="70"/>
    <s v="سراب.عبد الرزاق"/>
  </r>
  <r>
    <n v="64"/>
    <n v="16145"/>
    <s v="164b00f6d3fe4497a9d554f1dd38be15"/>
    <s v="Accept"/>
    <s v="yes"/>
    <m/>
    <m/>
    <s v="محمد حسن حسن"/>
    <s v="resident"/>
    <x v="10"/>
    <n v="70"/>
    <s v="ريم -شادي"/>
  </r>
  <r>
    <n v="65"/>
    <n v="18442"/>
    <s v="21eca99734f54689b756d4867c27eeef"/>
    <s v="Accept"/>
    <s v="yes"/>
    <m/>
    <m/>
    <s v="ايمان احمد طحيني"/>
    <s v="resident"/>
    <x v="10"/>
    <n v="70"/>
    <s v="شادي/ريم"/>
  </r>
  <r>
    <n v="66"/>
    <n v="250702"/>
    <s v="e42e73d4a1fa453f986d2f7290dcfcbc"/>
    <s v="Accept"/>
    <s v="yes"/>
    <m/>
    <m/>
    <s v="تيسير محمد الابرش"/>
    <s v="resident"/>
    <x v="10"/>
    <n v="70"/>
    <s v="حسام العبد الله.    براء نبعه"/>
  </r>
  <r>
    <n v="67"/>
    <n v="4518"/>
    <s v="8a86ad60bf9d4a4d8761347bef0a9c51"/>
    <s v="Accept"/>
    <s v="yes"/>
    <m/>
    <m/>
    <s v="امين محمد الذياب"/>
    <s v="Displaced"/>
    <x v="10"/>
    <n v="70"/>
    <s v="مهند حديد .علي حسين"/>
  </r>
  <r>
    <n v="68"/>
    <n v="245025"/>
    <s v="708907024c884f0f9d4d4bbc8ec11188"/>
    <s v="Accept"/>
    <s v="yes"/>
    <m/>
    <m/>
    <s v="محمد شحاده طه الحمو"/>
    <s v="Displaced"/>
    <x v="10"/>
    <n v="70"/>
    <s v="ريم طالب_شادي"/>
  </r>
  <r>
    <n v="69"/>
    <n v="30110"/>
    <s v="df251f9d71734a1483b98cfd6de8b682"/>
    <s v="Accept"/>
    <s v="yes"/>
    <m/>
    <m/>
    <s v="احلام عبد الكريم حسن"/>
    <s v="Displaced"/>
    <x v="10"/>
    <n v="70"/>
    <s v="ريم -شادي"/>
  </r>
  <r>
    <n v="70"/>
    <n v="11498"/>
    <s v="ea5acbf8901d48248bb439c14f678492"/>
    <s v="Accept"/>
    <s v="yes"/>
    <m/>
    <m/>
    <s v="سميح مصطفى الخطيب"/>
    <s v="resident"/>
    <x v="10"/>
    <n v="70"/>
    <s v="هشام .عبد الرزاق"/>
  </r>
  <r>
    <n v="71"/>
    <n v="250747"/>
    <s v="fb027149340c42a39e9b4adc591d89c0"/>
    <s v="Accept"/>
    <s v="yes"/>
    <m/>
    <m/>
    <s v="محمد حمزه الحمود"/>
    <s v="Displaced"/>
    <x v="10"/>
    <n v="70"/>
    <s v="حسام العبدلله .براء نبعة"/>
  </r>
  <r>
    <n v="72"/>
    <n v="230242"/>
    <s v="19672d650c104deb93b0e2ebeed1fc1a"/>
    <s v="Accept"/>
    <s v="yes"/>
    <m/>
    <m/>
    <s v="يوسف مرعي الحسين"/>
    <s v="Displaced"/>
    <x v="10"/>
    <n v="70"/>
    <s v="هشام .عبد الرزاق"/>
  </r>
  <r>
    <n v="73"/>
    <n v="152128"/>
    <s v="fa36b55fab554b07b5e863ddfdc33b91"/>
    <s v="Accept"/>
    <s v="yes"/>
    <m/>
    <m/>
    <s v="خالد احمد الحمد"/>
    <s v="Displaced"/>
    <x v="10"/>
    <n v="70"/>
    <s v="ريم -شادي"/>
  </r>
  <r>
    <n v="74"/>
    <n v="23767"/>
    <s v="4a688908845740a9a34330c7a10d451c"/>
    <s v="Accept"/>
    <s v="yes"/>
    <m/>
    <m/>
    <s v="محمد عبد الغفور البكور"/>
    <s v="Displaced"/>
    <x v="10"/>
    <n v="70"/>
    <s v="احمد غندور-حسام"/>
  </r>
  <r>
    <n v="75"/>
    <n v="287381"/>
    <s v="8d5fcbbe6534408f9849e11bd3c842b9"/>
    <s v="Accept"/>
    <s v="yes"/>
    <m/>
    <m/>
    <s v="عبد الحكيم محمد شريف سليم"/>
    <s v="Displaced"/>
    <x v="10"/>
    <n v="70"/>
    <s v="شادي درش_ريم طالب"/>
  </r>
  <r>
    <n v="76"/>
    <n v="1663"/>
    <s v="b0606113e6dd4ec48066a520df4832b1"/>
    <s v="Accept"/>
    <s v="yes"/>
    <m/>
    <m/>
    <s v="فاطمه خالد بشير"/>
    <s v="Displaced"/>
    <x v="10"/>
    <n v="70"/>
    <s v="حسام عبدلله .براء نبعة"/>
  </r>
  <r>
    <n v="77"/>
    <n v="104746"/>
    <s v="3013cd99862c4b6fbb42413f88ea23e2"/>
    <s v="Accept"/>
    <s v="yes"/>
    <m/>
    <m/>
    <s v="احمد عارف حمدوش"/>
    <s v="resident"/>
    <x v="10"/>
    <n v="70"/>
    <s v="حسام العبدلله .براء نبعة"/>
  </r>
  <r>
    <n v="78"/>
    <n v="12841"/>
    <s v="57196dd1079942dca8b8bb06b86e2457"/>
    <s v="Accept"/>
    <s v="yes"/>
    <m/>
    <m/>
    <s v="ظافر احمد ثابت سليم"/>
    <s v="Displaced"/>
    <x v="10"/>
    <n v="70"/>
    <s v="ريم .شادي"/>
  </r>
  <r>
    <n v="79"/>
    <n v="250659"/>
    <s v="ff2afc8df69e4abb869d4844c97dbefc"/>
    <s v="Accept"/>
    <s v="yes"/>
    <m/>
    <m/>
    <s v="محمد خالد المحمد"/>
    <s v="Displaced"/>
    <x v="10"/>
    <n v="70"/>
    <s v="هشام .عبد الرزاق"/>
  </r>
  <r>
    <n v="80"/>
    <n v="241948"/>
    <s v="7ae018db6c3e4e36a1cbf05e551811e1"/>
    <s v="Accept"/>
    <s v="yes"/>
    <m/>
    <m/>
    <s v="محمد صبحي محمود قربون"/>
    <s v="resident"/>
    <x v="10"/>
    <n v="70"/>
    <s v="سراب.عبد الرزاق"/>
  </r>
  <r>
    <n v="81"/>
    <n v="101545"/>
    <s v="b4d1928433874c6486b4ec53fef4adc1"/>
    <s v="Accept"/>
    <s v="yes"/>
    <m/>
    <m/>
    <s v="ابراهيم فضل الحمادي"/>
    <s v="Displaced"/>
    <x v="10"/>
    <n v="70"/>
    <s v="احمد -حسام"/>
  </r>
  <r>
    <n v="82"/>
    <n v="217882"/>
    <s v="71fb3da9ff9e47db85e542b567b9781e"/>
    <s v="Accept"/>
    <s v="yes"/>
    <m/>
    <m/>
    <s v="باسل طالب العمر"/>
    <s v="Displaced"/>
    <x v="10"/>
    <n v="70"/>
    <s v="سراب.عبد الرزاق"/>
  </r>
  <r>
    <n v="83"/>
    <n v="143708"/>
    <s v="f03b41718c6b470c8a89d03d935bc22f"/>
    <s v="Accept"/>
    <s v="yes"/>
    <m/>
    <m/>
    <s v="صطام فواز النهار"/>
    <s v="Displaced"/>
    <x v="10"/>
    <n v="70"/>
    <s v="أحمد -حسام"/>
  </r>
  <r>
    <n v="84"/>
    <n v="250705"/>
    <s v="2ecac5c0b35b4c70aaa68f98e5fb7168"/>
    <s v="Accept"/>
    <s v="yes"/>
    <m/>
    <m/>
    <s v="حسن ابراهيم خطاب"/>
    <s v="resident"/>
    <x v="10"/>
    <n v="70"/>
    <s v="حسام العبد الله.     براء نبعه"/>
  </r>
  <r>
    <n v="85"/>
    <n v="281432"/>
    <s v="f5802870e5e34ca1907f2346117e589a"/>
    <s v="Accept"/>
    <s v="yes"/>
    <m/>
    <m/>
    <s v="حسين حسين دعدوع"/>
    <s v="Displaced"/>
    <x v="10"/>
    <n v="70"/>
    <s v="سراب .عبد الرزاق"/>
  </r>
  <r>
    <n v="86"/>
    <n v="217859"/>
    <s v="794d5f7d6fda4fa78799c93b9dc2aa4b"/>
    <s v="Accept"/>
    <s v="yes"/>
    <m/>
    <m/>
    <s v="ابراهيم عبدالرحمن الامين"/>
    <s v="Displaced"/>
    <x v="10"/>
    <n v="70"/>
    <s v="سراب .عبد الرزاق"/>
  </r>
  <r>
    <n v="87"/>
    <n v="17407"/>
    <s v="3c2f411083054f22b3cf0ddda7e68c6e"/>
    <s v="Accept"/>
    <s v="yes"/>
    <m/>
    <m/>
    <s v="فاطمه مصطفى دالي"/>
    <s v="Displaced"/>
    <x v="10"/>
    <n v="70"/>
    <s v="نور_هشام"/>
  </r>
  <r>
    <n v="88"/>
    <n v="98138"/>
    <s v="d6cf3ca015f0484e8403fb0772d6ab66"/>
    <s v="Accept"/>
    <s v="yes"/>
    <m/>
    <m/>
    <s v="فطوم محمد عيسى"/>
    <s v="resident"/>
    <x v="10"/>
    <n v="70"/>
    <s v="سراب .عبد الرزاق"/>
  </r>
  <r>
    <n v="89"/>
    <n v="7284"/>
    <s v="39b1c8c54f0244b5b1ac7b1654263c49"/>
    <s v="Accept"/>
    <s v="yes"/>
    <m/>
    <m/>
    <s v="مريم احمد قرمو"/>
    <s v="resident"/>
    <x v="10"/>
    <n v="70"/>
    <s v="سراب.عبد الرزاق"/>
  </r>
  <r>
    <n v="90"/>
    <n v="17590"/>
    <s v="e43be44e8ca847b0aa2c25af5e1c74c5"/>
    <s v="Accept"/>
    <s v="yes"/>
    <m/>
    <m/>
    <s v="علي سعيد دالي"/>
    <s v="Displaced"/>
    <x v="10"/>
    <n v="70"/>
    <s v="هشام - نور"/>
  </r>
  <r>
    <n v="91"/>
    <n v="218024"/>
    <s v="3ffc28f8c19a4d42baa51a0be9790f68"/>
    <s v="Accept"/>
    <s v="yes"/>
    <m/>
    <m/>
    <s v="منيف مصطفى دعدوع"/>
    <s v="Displaced"/>
    <x v="10"/>
    <n v="70"/>
    <s v="سراب .عبد الرزاق"/>
  </r>
  <r>
    <n v="92"/>
    <n v="25493"/>
    <s v="3a4b59526ff149bd815366bfd7a435e8"/>
    <s v="Accept"/>
    <s v="yes"/>
    <m/>
    <m/>
    <s v="زهره مصطفى بسوته"/>
    <s v="resident"/>
    <x v="11"/>
    <n v="71"/>
    <s v="عارف قرمو"/>
  </r>
  <r>
    <n v="93"/>
    <n v="24064"/>
    <s v="9df67b0b1ce34e6d8cd909f04808abfe"/>
    <s v="Accept"/>
    <s v="yes"/>
    <m/>
    <m/>
    <s v="محمد عبد الهادي زوعه"/>
    <s v="resident"/>
    <x v="11"/>
    <n v="71"/>
    <s v="حسام عبدلله .طه السعيد"/>
  </r>
  <r>
    <n v="94"/>
    <n v="284432"/>
    <s v="1304016126184102a4492876f48970c5"/>
    <s v="Accept"/>
    <s v="yes"/>
    <m/>
    <m/>
    <s v="عبد الله احمد علي"/>
    <s v="Displaced"/>
    <x v="11"/>
    <n v="71"/>
    <s v="حسام عبد لله .طه السعيد"/>
  </r>
  <r>
    <n v="95"/>
    <n v="168132"/>
    <s v="809beffef82648a8831d6a9d337e8174"/>
    <s v="Accept"/>
    <s v="yes"/>
    <m/>
    <m/>
    <s v="محمود فاضل الفاضل"/>
    <s v="Displaced"/>
    <x v="11"/>
    <n v="71"/>
    <s v="حسام عبدلله .طه السعيد"/>
  </r>
  <r>
    <n v="96"/>
    <n v="303706"/>
    <s v="99d4a78b09f3465387ac6ade42b3a8a5"/>
    <s v="Accept"/>
    <s v="yes"/>
    <m/>
    <m/>
    <s v="امين محمد الحامض"/>
    <s v="resident"/>
    <x v="11"/>
    <n v="71"/>
    <s v="احمد ارمنازي"/>
  </r>
  <r>
    <n v="97"/>
    <n v="30885"/>
    <s v="8bfd82a97b7c422588b201ea93a12986"/>
    <s v="Accept"/>
    <s v="yes"/>
    <m/>
    <m/>
    <s v="وحيده يحيى الزوعه"/>
    <s v="resident"/>
    <x v="11"/>
    <n v="71"/>
    <s v="حسام .طه"/>
  </r>
  <r>
    <n v="98"/>
    <n v="312436"/>
    <s v="22511d54e1964c8c92a20bd0cc305064"/>
    <s v="Accept"/>
    <s v="yes"/>
    <m/>
    <m/>
    <s v="براءه سمير عماش"/>
    <s v="resident"/>
    <x v="11"/>
    <n v="71"/>
    <s v="حسام عبد لله .طه ااسعيد"/>
  </r>
  <r>
    <n v="99"/>
    <n v="216957"/>
    <s v="2d56e885d7674a7a9464756eb6213928"/>
    <s v="Accept"/>
    <s v="yes"/>
    <m/>
    <m/>
    <s v="عبد الحي مصطفى الخليل"/>
    <s v="Displaced"/>
    <x v="11"/>
    <n v="71"/>
    <s v="ريم طالب"/>
  </r>
  <r>
    <n v="100"/>
    <n v="12980"/>
    <s v="e4dd3c554bcb4293a1122508ed74d23f"/>
    <s v="Accept"/>
    <s v="yes"/>
    <m/>
    <m/>
    <s v="عارف رمضان زوعه"/>
    <s v="Displaced"/>
    <x v="11"/>
    <n v="71"/>
    <s v="عارف قرمو"/>
  </r>
  <r>
    <n v="101"/>
    <n v="304540"/>
    <s v="fcded66ccb9447e387e945f768500782"/>
    <s v="Accept"/>
    <s v="yes"/>
    <m/>
    <m/>
    <s v="جمول مولود الحسن"/>
    <s v="resident"/>
    <x v="11"/>
    <n v="71"/>
    <s v="احمد ارمنازي"/>
  </r>
  <r>
    <n v="102"/>
    <n v="14676"/>
    <s v="95576fa21ba147d781eba388e71613e4"/>
    <s v="Accept"/>
    <s v="yes"/>
    <m/>
    <m/>
    <s v="عبد القادر جميل حاج احمد"/>
    <s v="resident"/>
    <x v="11"/>
    <n v="71"/>
    <s v="عمر ..... سراب"/>
  </r>
  <r>
    <n v="103"/>
    <n v="278114"/>
    <s v="5642ed7f019a40a48ca86bd2ca2ab0b3"/>
    <s v="Accept"/>
    <s v="yes"/>
    <m/>
    <m/>
    <s v="معاز خليل النجار"/>
    <s v="Displaced"/>
    <x v="11"/>
    <n v="71"/>
    <s v="احمد ارمنازي"/>
  </r>
  <r>
    <n v="104"/>
    <n v="303988"/>
    <s v="92b41310486e41158a8335ab61c97184"/>
    <s v="Accept"/>
    <s v="yes"/>
    <m/>
    <m/>
    <s v="راتب محمد الحامض"/>
    <s v="Displaced"/>
    <x v="11"/>
    <n v="71"/>
    <s v="احمدارمنازي"/>
  </r>
  <r>
    <n v="105"/>
    <n v="230567"/>
    <s v="f0f177f1417a44f08e520ac0ee8b9785"/>
    <s v="Accept"/>
    <s v="yes"/>
    <m/>
    <m/>
    <s v="احمد مصطفى المحمود"/>
    <s v="Displaced"/>
    <x v="11"/>
    <n v="71"/>
    <s v="عمر ..... سراب"/>
  </r>
  <r>
    <n v="106"/>
    <n v="282792"/>
    <s v="f8153c5fa75e412aa828da61d026b409"/>
    <s v="Accept"/>
    <s v="yes"/>
    <m/>
    <m/>
    <s v="راضي منصور الحمدي"/>
    <s v="Displaced"/>
    <x v="11"/>
    <n v="71"/>
    <s v="عارف قرمو"/>
  </r>
  <r>
    <n v="107"/>
    <n v="218141"/>
    <s v="0123fab054e640feb3b2e1bf4339e75d"/>
    <s v="Accept"/>
    <s v="yes"/>
    <m/>
    <m/>
    <s v="احمد يسوف غنوم"/>
    <s v="Displaced"/>
    <x v="11"/>
    <n v="71"/>
    <s v="حسام عبد لله ..طه السعيد"/>
  </r>
  <r>
    <n v="108"/>
    <n v="185962"/>
    <s v="289543e5b5a54433b729acfcf3e22b43"/>
    <s v="Accept"/>
    <s v="yes"/>
    <m/>
    <m/>
    <s v="مصطفى عبسي العبس"/>
    <s v="Displaced"/>
    <x v="11"/>
    <n v="71"/>
    <s v="حسام عبدلله .طه السعيد"/>
  </r>
  <r>
    <n v="109"/>
    <n v="229988"/>
    <s v="f0c49b83181245279ac8315b4d01b867"/>
    <s v="Accept"/>
    <s v="yes"/>
    <m/>
    <m/>
    <s v="احمد محمد الخطاب"/>
    <s v="Displaced"/>
    <x v="11"/>
    <n v="71"/>
    <s v="حسام عبدلله .طه السعيد"/>
  </r>
  <r>
    <n v="110"/>
    <n v="29306"/>
    <s v="2cb00470d2b04bcc87fecf9dfbd754f5"/>
    <s v="Accept"/>
    <s v="yes"/>
    <m/>
    <m/>
    <s v="امل جميل عارف"/>
    <s v="resident"/>
    <x v="11"/>
    <n v="71"/>
    <s v="احمد أرمنازي"/>
  </r>
  <r>
    <n v="111"/>
    <n v="11364"/>
    <s v="e6a3c4265fa94507b6127c2b1ccce7f4"/>
    <s v="Accept"/>
    <s v="yes"/>
    <m/>
    <m/>
    <s v="سليم اسعد نخله"/>
    <s v="resident"/>
    <x v="11"/>
    <n v="71"/>
    <s v="ريم طالب . احمد ارمنازي"/>
  </r>
  <r>
    <n v="112"/>
    <n v="98482"/>
    <s v="7f2002f887ca41439bbd0d4a8a1321ad"/>
    <s v="Accept"/>
    <s v="yes"/>
    <m/>
    <m/>
    <s v="محمد محمود حاج احمد"/>
    <s v="resident"/>
    <x v="11"/>
    <n v="71"/>
    <s v="عمر ......سراب"/>
  </r>
  <r>
    <n v="113"/>
    <n v="459"/>
    <s v="a4631f610f02460b95bd743401428676"/>
    <s v="Accept"/>
    <s v="yes"/>
    <m/>
    <m/>
    <s v="ابراهيم احمد مجو"/>
    <s v="Displaced"/>
    <x v="11"/>
    <n v="71"/>
    <s v="احمد ارمنازي"/>
  </r>
  <r>
    <n v="114"/>
    <n v="284915"/>
    <s v="6774b38ce0d24b6c9dbdd2d89be82c5a"/>
    <s v="Accept"/>
    <s v="yes"/>
    <m/>
    <m/>
    <s v="خالد عمر اليوسف"/>
    <s v="Displaced"/>
    <x v="11"/>
    <n v="71"/>
    <s v="احمد ارمنازي"/>
  </r>
  <r>
    <n v="115"/>
    <n v="218140"/>
    <s v="1bcf76ffb99f46eab91011cd0f49dbdb"/>
    <s v="Accept"/>
    <s v="yes"/>
    <m/>
    <m/>
    <s v="احمد عز الدين محمد نور الدين البكري"/>
    <s v="Displaced"/>
    <x v="11"/>
    <n v="71"/>
    <s v="احمد ارمنازي"/>
  </r>
  <r>
    <n v="116"/>
    <n v="285068"/>
    <s v="15f8bfd5bea04d27ba0ae8bef808abea"/>
    <s v="Accept"/>
    <s v="yes"/>
    <m/>
    <m/>
    <s v="محمد حوران العلي"/>
    <s v="Displaced"/>
    <x v="11"/>
    <n v="71"/>
    <s v="احمد ارمنازي"/>
  </r>
  <r>
    <n v="117"/>
    <n v="284813"/>
    <s v="57bc57668d4a4c99ad797851b95bca9c"/>
    <s v="Accept"/>
    <s v="yes"/>
    <m/>
    <m/>
    <s v="عدنان حسين الحسين"/>
    <s v="Displaced"/>
    <x v="11"/>
    <n v="71"/>
    <s v="عمر ...... سراب"/>
  </r>
  <r>
    <n v="118"/>
    <n v="285373"/>
    <s v="39cdd8ba510b488f95fa44980d898025"/>
    <s v="Accept"/>
    <s v="yes"/>
    <m/>
    <m/>
    <s v="يوسف محمد الجمعه"/>
    <s v="Displaced"/>
    <x v="11"/>
    <n v="71"/>
    <s v="حسام عبد لله .طه السعيد"/>
  </r>
  <r>
    <n v="119"/>
    <n v="282496"/>
    <s v="f372390fd9e5453daaecadd404b7369c"/>
    <s v="Accept"/>
    <s v="yes"/>
    <m/>
    <m/>
    <s v="نصر الدين ملاش الجاسم"/>
    <s v="Displaced"/>
    <x v="11"/>
    <n v="71"/>
    <s v="حسام عبدلله .طه السعيد"/>
  </r>
  <r>
    <n v="120"/>
    <n v="25331"/>
    <s v="f06490d61e87475daaef350ea6d037d2"/>
    <s v="Accept"/>
    <s v="yes"/>
    <m/>
    <m/>
    <s v="محمد مصطفى بسوته"/>
    <s v="resident"/>
    <x v="11"/>
    <n v="71"/>
    <s v="عارف قرمو"/>
  </r>
  <r>
    <n v="121"/>
    <n v="302343"/>
    <s v="ea08d7dc1213457f8201fd9daedcbbeb"/>
    <s v="Accept"/>
    <s v="yes"/>
    <m/>
    <m/>
    <s v="جهاد عبد الهادي عجاج"/>
    <s v="Displaced"/>
    <x v="11"/>
    <n v="71"/>
    <s v="احمدارمنازي"/>
  </r>
  <r>
    <n v="122"/>
    <n v="552"/>
    <s v="2dff6b2c378b40b1a8309674e1d77733"/>
    <s v="Accept"/>
    <s v="yes"/>
    <m/>
    <m/>
    <s v="فطوم عبدو حسين"/>
    <s v="resident"/>
    <x v="11"/>
    <n v="71"/>
    <s v="عبد الرزاق ريمي .سراب نا صيف"/>
  </r>
  <r>
    <n v="123"/>
    <n v="22431"/>
    <s v="e7cf7a2f08b14071adf5733146fc9b23"/>
    <s v="Accept"/>
    <s v="yes"/>
    <m/>
    <m/>
    <s v="محمد حسين بسوته"/>
    <s v="resident"/>
    <x v="11"/>
    <n v="71"/>
    <s v="عارف قرمو"/>
  </r>
  <r>
    <n v="124"/>
    <n v="6096"/>
    <s v="ea6155f4658649c1a7445d176cb5df56"/>
    <s v="Accept"/>
    <s v="yes"/>
    <m/>
    <m/>
    <s v="انس جمعه عماش"/>
    <s v="resident"/>
    <x v="11"/>
    <n v="71"/>
    <s v="عارف قرمو"/>
  </r>
  <r>
    <n v="125"/>
    <n v="2425"/>
    <s v="dbc34f7fcdff4351b2fbd3b61f9b4cfd"/>
    <s v="Accept"/>
    <s v="yes"/>
    <m/>
    <m/>
    <s v="احمد عبدو عماش"/>
    <s v="resident"/>
    <x v="11"/>
    <n v="71"/>
    <s v="عبد الرزاق ريمي.سراب ناصيف"/>
  </r>
  <r>
    <n v="126"/>
    <n v="2321"/>
    <s v="3a7560f46bcc48cea601d85ff0c269c1"/>
    <s v="Accept"/>
    <s v="yes"/>
    <m/>
    <m/>
    <s v="محمد محمود مصطفى"/>
    <s v="resident"/>
    <x v="11"/>
    <n v="71"/>
    <s v="عمر ..... سراب"/>
  </r>
  <r>
    <n v="127"/>
    <n v="170951"/>
    <s v="aaeef74afd0c4834bec3bacd83ad89ea"/>
    <s v="Accept"/>
    <s v="yes"/>
    <m/>
    <m/>
    <s v="حسام رفعت البكري"/>
    <s v="Displaced"/>
    <x v="11"/>
    <n v="71"/>
    <s v="احمد ارمنازي"/>
  </r>
  <r>
    <n v="128"/>
    <n v="218152"/>
    <s v="fda534b0dc1f48239cec04f2a83b05c1"/>
    <s v="Accept"/>
    <s v="yes"/>
    <m/>
    <m/>
    <s v="خديجه ايوب الاطرش"/>
    <s v="Displaced"/>
    <x v="11"/>
    <n v="71"/>
    <s v="احمد ارمنازي"/>
  </r>
  <r>
    <n v="129"/>
    <n v="279911"/>
    <s v="d5f847b7ea4e48c0a1453b3358fbe53e"/>
    <s v="Accept"/>
    <s v="yes"/>
    <m/>
    <m/>
    <s v="منصور حبيب الحمدي"/>
    <s v="Displaced"/>
    <x v="11"/>
    <n v="71"/>
    <s v="حسام عبد لله .طه السعيد"/>
  </r>
  <r>
    <n v="130"/>
    <n v="29432"/>
    <s v="6ead0358eaa747a6a11b4471b5417849"/>
    <s v="Accept"/>
    <s v="yes"/>
    <m/>
    <m/>
    <s v="نصر الدين محمد صالح حاج احمد"/>
    <s v="resident"/>
    <x v="11"/>
    <n v="71"/>
    <s v="حسام عبدلله .طه السعيد"/>
  </r>
  <r>
    <n v="131"/>
    <n v="148276"/>
    <s v="c72d2a42575f402a8be2f884df99dc0f"/>
    <s v="Accept"/>
    <s v="yes"/>
    <m/>
    <m/>
    <s v="محمد عادل السوسي"/>
    <s v="Displaced"/>
    <x v="11"/>
    <n v="71"/>
    <s v="حسام عبدالله_طه السعيد"/>
  </r>
  <r>
    <n v="132"/>
    <n v="313869"/>
    <s v="57e933a1dd0c40fe9ff62d4a721958fe"/>
    <s v="Accept"/>
    <s v="yes"/>
    <m/>
    <m/>
    <s v="حابس احمد العمر"/>
    <s v="Displaced"/>
    <x v="11"/>
    <n v="71"/>
    <s v="عارف قرمو"/>
  </r>
  <r>
    <n v="133"/>
    <n v="259535"/>
    <s v="552ee40fb80d4e9b96d49916277b9813"/>
    <s v="Accept"/>
    <s v="yes"/>
    <m/>
    <m/>
    <s v="مصطفى يوسف الخليفه"/>
    <s v="Displaced"/>
    <x v="11"/>
    <n v="71"/>
    <s v="عارف قرمو"/>
  </r>
  <r>
    <n v="134"/>
    <n v="27893"/>
    <s v="271a15b03bdc4750862f87f125e92866"/>
    <s v="Accept"/>
    <s v="yes"/>
    <m/>
    <m/>
    <s v="مصطفى فياض خضر"/>
    <s v="resident"/>
    <x v="11"/>
    <n v="71"/>
    <s v="احمد ارمنازي"/>
  </r>
  <r>
    <n v="135"/>
    <n v="284696"/>
    <s v="4b808de0db064198ba96d1c6e4b50936"/>
    <s v="Accept"/>
    <s v="yes"/>
    <m/>
    <m/>
    <s v="مصطفى عبد الرؤوف عجاج"/>
    <s v="Displaced"/>
    <x v="11"/>
    <n v="71"/>
    <s v="احمد ارمنازي"/>
  </r>
  <r>
    <n v="136"/>
    <n v="209694"/>
    <s v="80fa6e6b492b4bdb879d75ef45dfece0"/>
    <s v="Accept"/>
    <s v="yes"/>
    <m/>
    <m/>
    <s v="مريم مصطفى المصطفى"/>
    <s v="Displaced"/>
    <x v="11"/>
    <n v="71"/>
    <s v="عمر ....  سراب"/>
  </r>
  <r>
    <n v="137"/>
    <n v="27426"/>
    <s v="5f6170b314d84862b4a599b6bf9f5eaa"/>
    <s v="Accept"/>
    <s v="yes"/>
    <m/>
    <m/>
    <s v="مصطفى درويش بطش"/>
    <s v="resident"/>
    <x v="11"/>
    <n v="71"/>
    <s v="ريم طالب . احمد ارمنازي"/>
  </r>
  <r>
    <n v="138"/>
    <n v="259923"/>
    <s v="d0a7a58f9b0b4cd8935f26cc41f6ccec"/>
    <s v="Accept"/>
    <s v="yes"/>
    <m/>
    <m/>
    <s v="احمد خلاوي الجالي"/>
    <s v="Displaced"/>
    <x v="11"/>
    <n v="71"/>
    <s v="عمر ......سراب"/>
  </r>
  <r>
    <n v="139"/>
    <n v="174734"/>
    <s v="d61a0416b86b4cd0a972252118bbe326"/>
    <s v="Accept"/>
    <s v="yes"/>
    <m/>
    <m/>
    <s v="هيثم محمد عدوان دبلان"/>
    <s v="Displaced"/>
    <x v="11"/>
    <n v="71"/>
    <s v="احمد ارمنازي"/>
  </r>
  <r>
    <n v="140"/>
    <n v="209669"/>
    <s v="a094b798be3348e2b6c6072d56301e7d"/>
    <s v="Accept"/>
    <s v="yes"/>
    <m/>
    <m/>
    <s v="محمود عبد القادر الصالح"/>
    <s v="Displaced"/>
    <x v="11"/>
    <n v="71"/>
    <s v="حسام العبدلله .طه السعيد"/>
  </r>
  <r>
    <n v="141"/>
    <n v="152986"/>
    <s v="15e828ca594a405da314631953748466"/>
    <s v="Accept"/>
    <s v="yes"/>
    <m/>
    <m/>
    <s v="احمد محمد المواس الزريف"/>
    <s v="Displaced"/>
    <x v="11"/>
    <n v="71"/>
    <s v="عارف قرمو"/>
  </r>
  <r>
    <n v="142"/>
    <n v="128867"/>
    <s v="a70982021ff5405cade06879534117a6"/>
    <s v="Accept"/>
    <s v="yes"/>
    <m/>
    <m/>
    <s v="زكريا محمود الدغيم"/>
    <s v="Displaced"/>
    <x v="11"/>
    <n v="71"/>
    <s v="عمر ..... سراب"/>
  </r>
  <r>
    <n v="143"/>
    <n v="2740"/>
    <s v="087f6325797344c6ac875d755b09fa85"/>
    <s v="Accept"/>
    <s v="yes"/>
    <m/>
    <m/>
    <s v="كمال احمد حاج احمد"/>
    <s v="resident"/>
    <x v="11"/>
    <n v="71"/>
    <s v="احمد ارمنازي"/>
  </r>
  <r>
    <n v="144"/>
    <n v="4148"/>
    <s v="25381985515e4569a1f8cdb891561aa1"/>
    <s v="Accept"/>
    <s v="yes"/>
    <m/>
    <m/>
    <s v="مياده كمال قيلنجي"/>
    <s v="resident"/>
    <x v="11"/>
    <n v="71"/>
    <s v="ريم طالب"/>
  </r>
  <r>
    <n v="145"/>
    <n v="12056"/>
    <s v="31ac767fbd3b4d9fa9b1090731700ac2"/>
    <s v="Accept"/>
    <s v="yes"/>
    <m/>
    <m/>
    <s v="صالح رمضان خضر"/>
    <s v="resident"/>
    <x v="11"/>
    <n v="71"/>
    <s v="ريم طالب . أحمد ارمنازي"/>
  </r>
  <r>
    <n v="146"/>
    <n v="18890"/>
    <s v="439acad24e7d4db18e98c396f195172e"/>
    <s v="Accept"/>
    <s v="yes"/>
    <m/>
    <m/>
    <s v="عمريه ابراهيم عماش"/>
    <s v="resident"/>
    <x v="11"/>
    <n v="71"/>
    <s v="عارف قرمو"/>
  </r>
  <r>
    <n v="147"/>
    <n v="15836"/>
    <s v="eb0e34bb12d24a0180e213cef2762cc6"/>
    <s v="Accept"/>
    <s v="yes"/>
    <m/>
    <m/>
    <s v="عبد المجيد محمد زوعه"/>
    <s v="resident"/>
    <x v="11"/>
    <n v="71"/>
    <s v="عارف قرمو"/>
  </r>
  <r>
    <n v="148"/>
    <n v="6242"/>
    <s v="b2278836bad440f8b31ffe2d20b12c17"/>
    <s v="Accept"/>
    <s v="yes"/>
    <m/>
    <m/>
    <s v="جمعه محمد حوريه"/>
    <s v="resident"/>
    <x v="11"/>
    <n v="71"/>
    <s v="ريم طالب . احمد ارمنازي"/>
  </r>
  <r>
    <n v="149"/>
    <n v="284436"/>
    <s v="7c2c7032939249038efabd61e6d94cd8"/>
    <s v="Accept"/>
    <s v="yes"/>
    <m/>
    <m/>
    <s v="عمر احمد المصطفى"/>
    <s v="Displaced"/>
    <x v="11"/>
    <n v="71"/>
    <s v="عبد الرزاق ريمي.سراب نا صيف"/>
  </r>
  <r>
    <n v="150"/>
    <n v="28340"/>
    <s v="f9f80ffa272747eab567a02703cded6d"/>
    <s v="Accept"/>
    <s v="yes"/>
    <m/>
    <m/>
    <s v="نبيله احمد زوعه"/>
    <s v="resident"/>
    <x v="11"/>
    <n v="71"/>
    <s v="ريم طالب . احمد ارمنازي"/>
  </r>
  <r>
    <n v="151"/>
    <n v="15877"/>
    <s v="5137298f120e4d7bac4d4d89aa4bccea"/>
    <s v="Accept"/>
    <s v="yes"/>
    <m/>
    <m/>
    <s v="نظيره مصطو عماش"/>
    <s v="returnee"/>
    <x v="11"/>
    <n v="71"/>
    <s v="هشام +ابراهيم"/>
  </r>
  <r>
    <n v="152"/>
    <n v="19924"/>
    <s v="f8d5bdc9418d4b39a8c20f8851d7f913"/>
    <s v="Accept"/>
    <s v="yes"/>
    <m/>
    <m/>
    <s v="فطوم فاضل زوعه"/>
    <s v="resident"/>
    <x v="11"/>
    <n v="71"/>
    <s v="هشام + ابراهيم"/>
  </r>
  <r>
    <n v="153"/>
    <n v="31175"/>
    <s v="d4e7307321434fb8b861d71b6a73fde4"/>
    <s v="Accept"/>
    <s v="yes"/>
    <m/>
    <m/>
    <s v="بديعه راجي قيلنجي"/>
    <s v="resident"/>
    <x v="11"/>
    <n v="71"/>
    <s v="ريم .احمد ارمنازي"/>
  </r>
  <r>
    <n v="154"/>
    <n v="9032"/>
    <s v="0c5744358b5b4b309dc469c882cc0497"/>
    <s v="Accept"/>
    <s v="yes"/>
    <m/>
    <m/>
    <s v="مجيده كمال حاج احمد"/>
    <s v="resident"/>
    <x v="11"/>
    <n v="71"/>
    <s v="هشام + ابراهيم"/>
  </r>
  <r>
    <n v="155"/>
    <n v="20163"/>
    <s v="2efb7f6236d44e3fa2c18a8d51113e5c"/>
    <s v="Accept"/>
    <s v="yes"/>
    <m/>
    <m/>
    <s v="فيروز مصطفى بسوته"/>
    <s v="resident"/>
    <x v="11"/>
    <n v="71"/>
    <s v="هشام + ابراهيم"/>
  </r>
  <r>
    <n v="156"/>
    <n v="22138"/>
    <s v="5734657635c1488ba122572339e8a6be"/>
    <s v="Accept"/>
    <s v="yes"/>
    <m/>
    <m/>
    <s v="محمد جميل حاج احمد"/>
    <s v="resident"/>
    <x v="11"/>
    <n v="71"/>
    <s v="عارف قرمو"/>
  </r>
  <r>
    <n v="157"/>
    <n v="3001"/>
    <s v="344fe34ce77b4df284146c378dbe5c0c"/>
    <s v="Accept"/>
    <s v="yes"/>
    <m/>
    <m/>
    <s v="لميه عبدو خضر"/>
    <s v="resident"/>
    <x v="11"/>
    <n v="71"/>
    <s v="عارف قرمو"/>
  </r>
  <r>
    <n v="158"/>
    <n v="218151"/>
    <s v="b3dae56f9b8a4608ac595556ae470f08"/>
    <s v="Accept"/>
    <s v="yes"/>
    <m/>
    <m/>
    <s v="خالد محمد جمعه الحلاق"/>
    <s v="Displaced"/>
    <x v="11"/>
    <n v="71"/>
    <s v="عارف قرمو"/>
  </r>
  <r>
    <n v="159"/>
    <n v="24134"/>
    <s v="a638ff17b07649db86542be5bcce8232"/>
    <s v="Accept"/>
    <s v="yes"/>
    <m/>
    <m/>
    <s v="محمد عبدو حاج احمد"/>
    <s v="resident"/>
    <x v="11"/>
    <n v="71"/>
    <s v="عارف قرمو"/>
  </r>
  <r>
    <n v="160"/>
    <n v="304393"/>
    <s v="09d405e00bbf46a9aed3ece4a9907869"/>
    <s v="Accept"/>
    <s v="yes"/>
    <m/>
    <m/>
    <s v="نواف حسون الابراهيم"/>
    <s v="Displaced"/>
    <x v="11"/>
    <n v="71"/>
    <s v="عارف قرمو"/>
  </r>
  <r>
    <n v="161"/>
    <n v="218158"/>
    <s v="26cdb0a0ac934a6680af7e41ab83aef7"/>
    <s v="Accept"/>
    <s v="yes"/>
    <m/>
    <m/>
    <s v="عبد الحسيب عبدو الطه"/>
    <s v="Displaced"/>
    <x v="11"/>
    <n v="71"/>
    <s v="عارف قرمو"/>
  </r>
  <r>
    <n v="162"/>
    <n v="31169"/>
    <s v="340a8c3753764cea871723321bbf2fcb"/>
    <s v="Accept"/>
    <s v="yes"/>
    <m/>
    <m/>
    <s v="يوسف عبد المجيد زوعه"/>
    <s v="resident"/>
    <x v="11"/>
    <n v="71"/>
    <s v="ريم . احمد ارمنازي"/>
  </r>
  <r>
    <n v="163"/>
    <n v="22769"/>
    <s v="37bba555d7b24b6fbfa1c1f61b0e5aa3"/>
    <s v="Accept"/>
    <s v="yes"/>
    <m/>
    <m/>
    <s v="محمد ديب سعيد"/>
    <s v="resident"/>
    <x v="12"/>
    <n v="72"/>
    <s v="نور الخليف"/>
  </r>
  <r>
    <n v="164"/>
    <n v="29846"/>
    <s v="1b6aa2eb65f5498aacefbf0aed73bd60"/>
    <s v="Accept"/>
    <s v="yes"/>
    <m/>
    <m/>
    <s v="هدى درويش درويش"/>
    <s v="Displaced"/>
    <x v="12"/>
    <n v="72"/>
    <s v="نور الخليف"/>
  </r>
  <r>
    <n v="165"/>
    <n v="261968"/>
    <s v="9966142838b84ac481a951544d06bfa7"/>
    <s v="Accept"/>
    <s v="yes"/>
    <m/>
    <m/>
    <s v="هايل فايز طفران"/>
    <s v="Displaced"/>
    <x v="12"/>
    <n v="72"/>
    <s v="سراب-احمد"/>
  </r>
  <r>
    <n v="166"/>
    <n v="141133"/>
    <s v="8c4a4f6bd0164c72b51b342c719255b1"/>
    <s v="Accept"/>
    <s v="yes"/>
    <m/>
    <m/>
    <s v="كوثر احمد عمران"/>
    <s v="Displaced"/>
    <x v="12"/>
    <n v="72"/>
    <s v="نور وعبدالهادي"/>
  </r>
  <r>
    <n v="167"/>
    <n v="223120"/>
    <s v="4abb181151204ace8db23748e23b0de8"/>
    <s v="Accept"/>
    <s v="yes"/>
    <m/>
    <m/>
    <s v="ماهر عبد الكريم قطينه"/>
    <s v="Displaced"/>
    <x v="12"/>
    <n v="72"/>
    <s v="ريم .شادي"/>
  </r>
  <r>
    <n v="168"/>
    <n v="20197"/>
    <s v="f419df2b3c1d4f6d8a92ee589ac080cc"/>
    <s v="Accept"/>
    <s v="yes"/>
    <m/>
    <m/>
    <s v="فيصل علي عبيد"/>
    <s v="resident"/>
    <x v="12"/>
    <n v="72"/>
    <s v="محمد غضب ...سراب"/>
  </r>
  <r>
    <n v="169"/>
    <n v="20911"/>
    <s v="bb08de11da11405787f0b6aa7d04c86d"/>
    <s v="Accept"/>
    <s v="yes"/>
    <m/>
    <m/>
    <s v="منى عبد الرحمن عبود"/>
    <s v="Displaced"/>
    <x v="12"/>
    <n v="72"/>
    <s v="هشام- ابراهيم"/>
  </r>
  <r>
    <n v="170"/>
    <n v="313905"/>
    <s v="5eabaf53aaa54d72b38fb46e26594cf4"/>
    <s v="Accept"/>
    <s v="yes"/>
    <m/>
    <m/>
    <s v="ابراهيم محمد ضبعان"/>
    <s v="Displaced"/>
    <x v="12"/>
    <n v="72"/>
    <s v="هشام+ احمد"/>
  </r>
  <r>
    <n v="171"/>
    <n v="17869"/>
    <s v="d0899a833282473ca6f14cadf2515f73"/>
    <s v="Accept"/>
    <s v="yes"/>
    <m/>
    <m/>
    <s v="فاطمه احمد يوسف"/>
    <s v="resident"/>
    <x v="12"/>
    <n v="72"/>
    <s v="بشار فرنجاري ..مهند حديد"/>
  </r>
  <r>
    <n v="172"/>
    <n v="155678"/>
    <s v="e7a2456e9a9d4893a19dbfb7f027fee6"/>
    <s v="Accept"/>
    <s v="yes"/>
    <m/>
    <m/>
    <s v="ابراهيم حسن اليوسف"/>
    <s v="Displaced"/>
    <x v="12"/>
    <n v="72"/>
    <s v="هشام - إبراهيم"/>
  </r>
  <r>
    <n v="173"/>
    <n v="224215"/>
    <s v="5630fb3ed05b4df1adb533e29559e5c1"/>
    <s v="Accept"/>
    <s v="yes"/>
    <m/>
    <m/>
    <s v="احمد محمد رعدون"/>
    <s v="Displaced"/>
    <x v="12"/>
    <n v="72"/>
    <s v="بشار فرنجاري ...مهند حديد"/>
  </r>
  <r>
    <n v="174"/>
    <n v="278213"/>
    <s v="049e92fb39974c3c9199a6d32720bf21"/>
    <s v="Accept"/>
    <s v="yes"/>
    <m/>
    <m/>
    <s v="عبد الحكيم احمد مصطفى"/>
    <s v="resident"/>
    <x v="12"/>
    <n v="72"/>
    <s v="سراب .احمد"/>
  </r>
  <r>
    <n v="175"/>
    <n v="250890"/>
    <s v="99a82f6d8a9c4dd8a7490463146aac01"/>
    <s v="Accept"/>
    <s v="yes"/>
    <m/>
    <m/>
    <s v="اسامه عبد الرحيم الشيخ محمد"/>
    <s v="Displaced"/>
    <x v="12"/>
    <n v="72"/>
    <s v="حسام العبدالله_مهند حديد"/>
  </r>
  <r>
    <n v="176"/>
    <n v="209134"/>
    <s v="b71cda2e80e44fa49777a6b3549d5c71"/>
    <s v="Accept"/>
    <s v="yes"/>
    <m/>
    <m/>
    <s v="اميره محمد الحسين"/>
    <s v="Displaced"/>
    <x v="12"/>
    <n v="72"/>
    <s v="سراب ناصيف_أحمد غندور"/>
  </r>
  <r>
    <n v="177"/>
    <n v="281732"/>
    <s v="be9dae847b1b4081bc44e7f1202d093e"/>
    <s v="Accept"/>
    <s v="yes"/>
    <m/>
    <m/>
    <s v="عبد السلام محمد ضبعان"/>
    <s v="Displaced"/>
    <x v="12"/>
    <n v="72"/>
    <s v="هشام - ابراهيم"/>
  </r>
  <r>
    <n v="178"/>
    <n v="209130"/>
    <s v="4d36ca81ef9348ce8d0161edd8b5b004"/>
    <s v="Accept"/>
    <s v="yes"/>
    <m/>
    <m/>
    <s v="اسامه احمد الضبعان"/>
    <s v="Displaced"/>
    <x v="12"/>
    <n v="72"/>
    <s v="حسام عبدلله .مهند حديد"/>
  </r>
  <r>
    <n v="179"/>
    <n v="224258"/>
    <s v="8d2e2468ffb346a787212865f1d9d54f"/>
    <s v="Accept"/>
    <s v="yes"/>
    <m/>
    <m/>
    <s v="مهند فايز عرار"/>
    <s v="Displaced"/>
    <x v="12"/>
    <n v="72"/>
    <s v="حسام عبدلله .مهند حديد"/>
  </r>
  <r>
    <n v="180"/>
    <n v="267083"/>
    <s v="f81c960c531d48bbb3d8c00bb6441f76"/>
    <s v="Accept"/>
    <s v="yes"/>
    <m/>
    <m/>
    <s v="علي عبد الرحمن جوهر"/>
    <s v="Displaced"/>
    <x v="12"/>
    <n v="72"/>
    <s v="هشام+ احمد"/>
  </r>
  <r>
    <n v="181"/>
    <n v="267025"/>
    <s v="aca8c3a40ad5496e920c38f685939f00"/>
    <s v="Accept"/>
    <s v="yes"/>
    <m/>
    <m/>
    <s v="ايمن محمد ناجي المصطفى"/>
    <s v="Displaced"/>
    <x v="12"/>
    <n v="72"/>
    <s v="هشام+ احمد"/>
  </r>
  <r>
    <n v="182"/>
    <n v="209154"/>
    <s v="c2fbb10b2fa94f449a3cb1871e6dd840"/>
    <s v="Accept"/>
    <s v="yes"/>
    <m/>
    <m/>
    <s v="رياض عبد العزيز الضبعان"/>
    <s v="Displaced"/>
    <x v="12"/>
    <n v="72"/>
    <s v="ريم"/>
  </r>
  <r>
    <n v="183"/>
    <n v="209192"/>
    <s v="ac77ac6f1d084c50984e3816ce5ab730"/>
    <s v="Accept"/>
    <s v="yes"/>
    <m/>
    <m/>
    <s v="قدور عبد الكريم القدور"/>
    <s v="Displaced"/>
    <x v="12"/>
    <n v="72"/>
    <s v="هشام - ابراهيم"/>
  </r>
  <r>
    <n v="184"/>
    <n v="313890"/>
    <s v="31fa3ef5e48c42269986b6672ca103f4"/>
    <s v="Accept"/>
    <s v="yes"/>
    <m/>
    <m/>
    <s v="ناصر محمد علي جلل"/>
    <s v="Displaced"/>
    <x v="12"/>
    <n v="72"/>
    <s v="هشام - إبراهيم"/>
  </r>
  <r>
    <n v="185"/>
    <n v="7273"/>
    <s v="bce78eaef3c642558c59621f3da0fbee"/>
    <s v="Accept"/>
    <s v="yes"/>
    <m/>
    <m/>
    <s v="بتول محمد دبوس"/>
    <s v="resident"/>
    <x v="12"/>
    <n v="72"/>
    <s v="نور وعبدالهادي"/>
  </r>
  <r>
    <n v="186"/>
    <n v="26868"/>
    <s v="4a319f254e814b78a20d46cbb61a594e"/>
    <s v="Accept"/>
    <s v="yes"/>
    <m/>
    <m/>
    <s v="سليمه عبد السلام عبد الرحيم"/>
    <s v="resident"/>
    <x v="12"/>
    <n v="72"/>
    <s v="هشام + احمد"/>
  </r>
  <r>
    <n v="187"/>
    <n v="26987"/>
    <s v="508fb347fc3748c18724278c400ef16d"/>
    <s v="Accept"/>
    <s v="yes"/>
    <m/>
    <m/>
    <s v="مريم عمر شيخ صالح"/>
    <s v="resident"/>
    <x v="12"/>
    <n v="72"/>
    <s v="سراب -احمد"/>
  </r>
  <r>
    <n v="188"/>
    <n v="19467"/>
    <s v="5b6197e2a14b4fbc8fde931cddb03bf5"/>
    <s v="Accept"/>
    <s v="yes"/>
    <m/>
    <m/>
    <s v="لطفيه محمد عبد الحي"/>
    <s v="resident"/>
    <x v="12"/>
    <n v="72"/>
    <s v="سراب-احمد"/>
  </r>
  <r>
    <n v="189"/>
    <n v="267107"/>
    <s v="78d20ede993b438ea3cab25cc0b3fa94"/>
    <s v="Accept"/>
    <s v="yes"/>
    <m/>
    <m/>
    <s v="محمود موفق جلب"/>
    <s v="Displaced"/>
    <x v="12"/>
    <n v="72"/>
    <s v="حسام العبدالله_مهند حديد"/>
  </r>
  <r>
    <n v="190"/>
    <n v="267042"/>
    <s v="b5833d59ba3e41ddb61545f87aac2a16"/>
    <s v="Accept"/>
    <s v="yes"/>
    <m/>
    <m/>
    <s v="حسين علي الفريج"/>
    <s v="Displaced"/>
    <x v="12"/>
    <n v="72"/>
    <s v="حسام عبدلله .مهند حديد"/>
  </r>
  <r>
    <n v="191"/>
    <n v="26782"/>
    <s v="e39762c4df904e2187c4f705bad3e18c"/>
    <s v="Accept"/>
    <s v="yes"/>
    <m/>
    <m/>
    <s v="مريم خيرو دبوس"/>
    <s v="resident"/>
    <x v="12"/>
    <n v="72"/>
    <s v="هشام - ابراهيم"/>
  </r>
  <r>
    <n v="192"/>
    <n v="6379"/>
    <s v="5ba0cf21be8f42b8b0c0fcceeeb26725"/>
    <s v="Accept"/>
    <s v="yes"/>
    <m/>
    <m/>
    <s v="جميل حسن حماش"/>
    <s v="Displaced"/>
    <x v="12"/>
    <n v="72"/>
    <s v="حسام العبدلله .مهند حديد"/>
  </r>
  <r>
    <n v="193"/>
    <n v="7581"/>
    <s v="75d2b61cf6bf4fb29e71f58388f37605"/>
    <s v="Accept"/>
    <s v="yes"/>
    <m/>
    <m/>
    <s v="حسون ديب سعيد"/>
    <s v="resident"/>
    <x v="12"/>
    <n v="72"/>
    <s v="سراب ناصيف_أحمد غندور"/>
  </r>
  <r>
    <n v="194"/>
    <n v="224952"/>
    <s v="48939d114ab14d1fb59196c442dd9ce0"/>
    <s v="Accept"/>
    <s v="yes"/>
    <m/>
    <m/>
    <s v="ابراهيم محمد الصطوف"/>
    <s v="Displaced"/>
    <x v="13"/>
    <n v="313"/>
    <s v="نور + عبدالهادي"/>
  </r>
  <r>
    <n v="195"/>
    <n v="253056"/>
    <s v="b65b296bfeea4dfc8aa270db1904e909"/>
    <s v="Accept"/>
    <s v="yes"/>
    <m/>
    <m/>
    <s v="امينة محمود الصياح"/>
    <s v="Displaced"/>
    <x v="13"/>
    <n v="313"/>
    <s v="نور + عبدالهادي"/>
  </r>
  <r>
    <n v="196"/>
    <n v="90552"/>
    <s v="e7f051ae965b467fb5330cbd203a4675"/>
    <s v="Accept"/>
    <s v="yes"/>
    <m/>
    <m/>
    <s v="خدوج حسن السبيع"/>
    <s v="resident"/>
    <x v="13"/>
    <n v="313"/>
    <s v="نور + عبدالهادي"/>
  </r>
  <r>
    <n v="197"/>
    <n v="224970"/>
    <s v="1120a2da24674ad7bbf30cbc30403439"/>
    <s v="Accept"/>
    <s v="yes"/>
    <m/>
    <m/>
    <s v="عبدالله محمود الحسين"/>
    <s v="Displaced"/>
    <x v="13"/>
    <n v="313"/>
    <s v="نور + عبدالهادي"/>
  </r>
  <r>
    <n v="198"/>
    <n v="90928"/>
    <s v="214b73e901134967beea2f9106ff8b82"/>
    <s v="Accept"/>
    <s v="yes"/>
    <m/>
    <m/>
    <s v="محمد شعبان كمانات"/>
    <s v="resident"/>
    <x v="13"/>
    <n v="313"/>
    <s v="نور + عبدالهادي"/>
  </r>
  <r>
    <n v="199"/>
    <n v="224998"/>
    <s v="be1c1b0aef3d494a9a1f3647c7374499"/>
    <s v="Accept"/>
    <s v="yes"/>
    <m/>
    <m/>
    <s v="محمود دياب رالحسين"/>
    <s v="Displaced"/>
    <x v="13"/>
    <n v="313"/>
    <s v="نور + عبدالهادي"/>
  </r>
  <r>
    <n v="200"/>
    <n v="91160"/>
    <s v="c99fbb24322440938ab7b645fc42c86b"/>
    <s v="Accept"/>
    <s v="yes"/>
    <m/>
    <m/>
    <s v="نبيه رشيد السبيع"/>
    <s v="resident"/>
    <x v="13"/>
    <n v="313"/>
    <s v="نور + عبدالهادي"/>
  </r>
  <r>
    <n v="201"/>
    <n v="174872"/>
    <s v="4d385cd7656544b0904a2a8e0f7d6c7e"/>
    <s v="Accept"/>
    <s v="yes"/>
    <m/>
    <m/>
    <s v="احمد جاسم الواوي"/>
    <s v="Displaced"/>
    <x v="13"/>
    <n v="313"/>
    <s v="نور وعبدالهادي"/>
  </r>
  <r>
    <n v="202"/>
    <n v="89950"/>
    <s v="d6faa0d470294aba83dd32f1301399c2"/>
    <s v="Accept"/>
    <s v="yes"/>
    <m/>
    <m/>
    <s v="احمد عبد الجليل الاخرس"/>
    <s v="resident"/>
    <x v="13"/>
    <n v="313"/>
    <s v="نور وعبدالهادي"/>
  </r>
  <r>
    <n v="203"/>
    <n v="212348"/>
    <s v="b080c24b59fb4c5691cea4ceed4eedc8"/>
    <s v="Accept"/>
    <s v="yes"/>
    <m/>
    <m/>
    <s v="أحمد ناصر السبيع"/>
    <s v="resident"/>
    <x v="13"/>
    <n v="313"/>
    <s v="بشار فرنجاري ...مهند حديد"/>
  </r>
  <r>
    <n v="204"/>
    <n v="112077"/>
    <s v="e68fb1e9c9ab41bb81eb15ac3b0e476d"/>
    <s v="Accept"/>
    <s v="yes"/>
    <m/>
    <m/>
    <s v="حسين احمد حشاش"/>
    <s v="Displaced"/>
    <x v="13"/>
    <n v="313"/>
    <s v="مهند حديد_بشار فرنجاري"/>
  </r>
  <r>
    <n v="205"/>
    <n v="210091"/>
    <s v="9c029a7faaad4bed9275c7ccd56e5f9b"/>
    <s v="Accept"/>
    <s v="yes"/>
    <m/>
    <m/>
    <s v="خالد محمد العابد"/>
    <s v="Displaced"/>
    <x v="13"/>
    <n v="313"/>
    <s v="حسام عبد لله ...براء نبعة"/>
  </r>
  <r>
    <n v="206"/>
    <n v="283474"/>
    <s v="f3d995ce27ea496580ecc78c953279ad"/>
    <s v="Accept"/>
    <s v="yes"/>
    <m/>
    <m/>
    <s v="رائد كامل الطالب"/>
    <s v="Displaced"/>
    <x v="13"/>
    <n v="313"/>
    <s v="بشار فرنجاري ...مهند حديد"/>
  </r>
  <r>
    <n v="207"/>
    <n v="89921"/>
    <s v="7c578e0ee92b4774af11c6b6d1c3de7c"/>
    <s v="Accept"/>
    <s v="yes"/>
    <m/>
    <m/>
    <s v="زكيه محمد خطيب"/>
    <s v="resident"/>
    <x v="13"/>
    <n v="313"/>
    <s v="نور وعبدالهادي"/>
  </r>
  <r>
    <n v="208"/>
    <n v="187296"/>
    <s v="ae1fdf248d3f482088d968126eb162ce"/>
    <s v="Accept"/>
    <s v="yes"/>
    <m/>
    <m/>
    <s v="سامر نزهات عبد الغني"/>
    <s v="Displaced"/>
    <x v="13"/>
    <n v="313"/>
    <s v="حسام العبد الله.   براء نبعه"/>
  </r>
  <r>
    <n v="209"/>
    <n v="227901"/>
    <s v="a865bfae7e594f3a8291095fffe3d73b"/>
    <s v="Accept"/>
    <s v="yes"/>
    <m/>
    <m/>
    <s v="ساهر صبحي الابراهيم"/>
    <s v="Displaced"/>
    <x v="13"/>
    <n v="313"/>
    <s v="محمد غضب ... سراب"/>
  </r>
  <r>
    <n v="210"/>
    <n v="227450"/>
    <s v="cd78314a081d4ba8a321db8e8ede3f90"/>
    <s v="Accept"/>
    <s v="yes"/>
    <m/>
    <m/>
    <s v="سمية طاهر جوهر"/>
    <s v="returnee"/>
    <x v="13"/>
    <n v="313"/>
    <s v="هشام - ابراهيم"/>
  </r>
  <r>
    <n v="211"/>
    <n v="283505"/>
    <s v="5a9ee571c7bc433aa8dee8332a879e7f"/>
    <s v="Accept"/>
    <s v="yes"/>
    <m/>
    <m/>
    <s v="عبد الرحمن كامل الطالب"/>
    <s v="Displaced"/>
    <x v="13"/>
    <n v="313"/>
    <s v="نور وعبدالهادي"/>
  </r>
  <r>
    <n v="212"/>
    <n v="217274"/>
    <s v="b2994001eee24784bcc4af49318b38f8"/>
    <s v="Accept"/>
    <s v="yes"/>
    <m/>
    <m/>
    <s v="عبد الغفور محمد ديب بركات"/>
    <s v="Displaced"/>
    <x v="13"/>
    <n v="313"/>
    <s v="بشار فرنجاري.مهند حديد"/>
  </r>
  <r>
    <n v="213"/>
    <n v="314266"/>
    <s v="7681148612834410b71c4ca4a40909d0"/>
    <s v="Accept"/>
    <s v="yes"/>
    <m/>
    <m/>
    <s v="عبد الكريم حسين الحمدان"/>
    <s v="Displaced"/>
    <x v="13"/>
    <n v="313"/>
    <s v="حسام عبدلله ..براء نبعة"/>
  </r>
  <r>
    <n v="214"/>
    <n v="224975"/>
    <s v="3f2d2d1627c3490186f82993c59a4599"/>
    <s v="Accept"/>
    <s v="yes"/>
    <m/>
    <m/>
    <s v="عبد الله عمر الاحمد"/>
    <s v="Displaced"/>
    <x v="13"/>
    <n v="313"/>
    <s v="حسام عبدلله ...براء نبعة"/>
  </r>
  <r>
    <n v="215"/>
    <n v="253303"/>
    <s v="a275b874b1724b92a5874df8f84f20f8"/>
    <s v="Accept"/>
    <s v="yes"/>
    <m/>
    <m/>
    <s v="علي محمد السطوف"/>
    <s v="Displaced"/>
    <x v="13"/>
    <n v="313"/>
    <s v="هشام - ابراهيم"/>
  </r>
  <r>
    <n v="216"/>
    <n v="19627"/>
    <s v="4fca2384f7ae4fc9ba361fb499843b2a"/>
    <s v="Accept"/>
    <s v="yes"/>
    <m/>
    <m/>
    <s v="فاطمة منصور سبيع"/>
    <s v="resident"/>
    <x v="13"/>
    <n v="313"/>
    <s v="مهندحديد_بشار فرنجاري"/>
  </r>
  <r>
    <n v="217"/>
    <n v="224984"/>
    <s v="cd3b384e26cc47e698a79953716068b3"/>
    <s v="Accept"/>
    <s v="yes"/>
    <m/>
    <m/>
    <s v="فايز شرف الدين شرف الدين"/>
    <s v="Displaced"/>
    <x v="13"/>
    <n v="313"/>
    <s v="حسام عبدالله_براء نبعه"/>
  </r>
  <r>
    <n v="218"/>
    <n v="90993"/>
    <s v="f4fc32025b9d426aa0fa3b39d48d693a"/>
    <s v="Accept"/>
    <s v="yes"/>
    <m/>
    <m/>
    <s v="مالك صالح سبيع"/>
    <s v="resident"/>
    <x v="13"/>
    <n v="313"/>
    <s v="محمد غضب ... سراب"/>
  </r>
  <r>
    <n v="219"/>
    <n v="179343"/>
    <s v="c209a1e34da34652b92fc76468100578"/>
    <s v="Accept"/>
    <s v="yes"/>
    <m/>
    <m/>
    <s v="محمد احمد السيد"/>
    <s v="Displaced"/>
    <x v="13"/>
    <n v="313"/>
    <s v="بشار فرنجاري...مهند حديد"/>
  </r>
  <r>
    <n v="220"/>
    <n v="291723"/>
    <s v="6c7004cf4de040d5aff55476f32ea0a9"/>
    <s v="Accept"/>
    <s v="yes"/>
    <m/>
    <m/>
    <s v="محمد ثابت الدالاتي"/>
    <s v="Displaced"/>
    <x v="13"/>
    <n v="313"/>
    <s v="هشام - ابراهيم"/>
  </r>
  <r>
    <n v="221"/>
    <n v="253042"/>
    <s v="4f893d48a07345c6b3eb1e12d2403da3"/>
    <s v="Accept"/>
    <s v="yes"/>
    <m/>
    <m/>
    <s v="محمد دياب الحسين"/>
    <s v="Displaced"/>
    <x v="13"/>
    <n v="313"/>
    <s v="محمد غضب ... سراب"/>
  </r>
  <r>
    <n v="222"/>
    <n v="91035"/>
    <s v="fdfbb27db0f14ead9288e0edacf7800f"/>
    <s v="Accept"/>
    <s v="yes"/>
    <m/>
    <m/>
    <s v="محمود جمعه احمد الحجي"/>
    <s v="Displaced"/>
    <x v="13"/>
    <n v="313"/>
    <s v="حسام عبدالله _براء نبعه"/>
  </r>
  <r>
    <n v="223"/>
    <n v="253041"/>
    <s v="6fe58b9954f44f1e93fd07d837bd7a93"/>
    <s v="Accept"/>
    <s v="yes"/>
    <m/>
    <m/>
    <s v="محمود علي بريكي"/>
    <s v="Displaced"/>
    <x v="13"/>
    <n v="313"/>
    <s v="نور وعبدالهادي"/>
  </r>
  <r>
    <n v="224"/>
    <n v="91106"/>
    <s v="19c8233ebce84e4d9b731fdb3a958b83"/>
    <s v="Accept"/>
    <s v="yes"/>
    <m/>
    <m/>
    <s v="مصطفى محمود سبيع"/>
    <s v="resident"/>
    <x v="13"/>
    <n v="313"/>
    <s v="بشار فرنجاري..مهند حديد"/>
  </r>
  <r>
    <n v="225"/>
    <n v="90540"/>
    <s v="d990e46676454268bebd6122c9e0ccfe"/>
    <s v="Accept"/>
    <s v="yes"/>
    <m/>
    <m/>
    <s v="منال سليمان السبيع"/>
    <s v="resident"/>
    <x v="13"/>
    <n v="313"/>
    <s v="حسام عبدالله_براء نبعه"/>
  </r>
  <r>
    <n v="226"/>
    <n v="28699"/>
    <s v="8d3e018769aa4f7082504945145d700e"/>
    <s v="Accept"/>
    <s v="yes"/>
    <m/>
    <m/>
    <s v="منصور أحمد سبيع"/>
    <s v="resident"/>
    <x v="13"/>
    <n v="313"/>
    <s v="بشار فرنجاري....مهند حديد"/>
  </r>
  <r>
    <n v="227"/>
    <n v="29125"/>
    <s v="2330b23731c5494583120cd6667dc115"/>
    <s v="Accept"/>
    <s v="yes"/>
    <m/>
    <m/>
    <s v="ناصر عبد الواحد سبيع"/>
    <s v="resident"/>
    <x v="13"/>
    <n v="313"/>
    <s v="محمدغضب ...سراب"/>
  </r>
  <r>
    <n v="228"/>
    <n v="91161"/>
    <s v="142f33366f0142cbb41d5443bbb0f448"/>
    <s v="Accept"/>
    <s v="yes"/>
    <m/>
    <m/>
    <s v="نديم رشيد السبيع"/>
    <s v="resident"/>
    <x v="13"/>
    <n v="313"/>
    <s v="نور + عبدالهادي"/>
  </r>
  <r>
    <n v="229"/>
    <n v="91079"/>
    <s v="43d0e6f7fad748edb1359a4d2ae8962d"/>
    <s v="Accept"/>
    <s v="yes"/>
    <m/>
    <m/>
    <s v="هناء أحمد سبيع"/>
    <s v="resident"/>
    <x v="13"/>
    <n v="313"/>
    <s v="حسام عبدلله...براء نبعة"/>
  </r>
  <r>
    <n v="230"/>
    <n v="175088"/>
    <s v="ce74323dcad644649b37ec9ac3be9639"/>
    <s v="Accept"/>
    <s v="yes"/>
    <m/>
    <m/>
    <s v="محمد عبد القادر السيد"/>
    <s v="Displaced"/>
    <x v="13"/>
    <n v="313"/>
    <s v="نور وعبدالهادي"/>
  </r>
  <r>
    <n v="231"/>
    <n v="90294"/>
    <s v="283fd3ba989e4a3f925c89ce5349c3dd"/>
    <s v="Accept"/>
    <s v="yes"/>
    <m/>
    <m/>
    <s v="ياسمين عبد الرزاق خرفان"/>
    <s v="Displaced"/>
    <x v="13"/>
    <n v="313"/>
    <s v="حسام عبدالله_براء نبعه"/>
  </r>
  <r>
    <n v="232"/>
    <n v="91143"/>
    <s v="b924841e01a742c884215bc7891622ce"/>
    <s v="Accept"/>
    <s v="yes"/>
    <m/>
    <m/>
    <s v="نادر عبد الواحد سبيع"/>
    <s v="resident"/>
    <x v="13"/>
    <n v="313"/>
    <s v="محمدغضب ... سراب"/>
  </r>
  <r>
    <n v="233"/>
    <n v="20454"/>
    <s v="540769fc4cf546d4aa749c43335ad5ed"/>
    <s v="Accept"/>
    <s v="yes"/>
    <m/>
    <m/>
    <s v="كمال خميس ناصر"/>
    <s v="resident"/>
    <x v="0"/>
    <n v="77"/>
    <s v="شادي - ريم"/>
  </r>
  <r>
    <n v="234"/>
    <n v="229674"/>
    <s v="46ceb602aea4434fbd2cd30fb1f3af30"/>
    <s v="Accept"/>
    <s v="yes"/>
    <m/>
    <m/>
    <s v="هشام جمعة كبتول"/>
    <s v="Displaced"/>
    <x v="0"/>
    <n v="77"/>
    <s v="نور الخليف"/>
  </r>
  <r>
    <n v="235"/>
    <n v="12747"/>
    <s v="65e1650a8dad460abab4702f0624473c"/>
    <s v="Accept"/>
    <s v="yes"/>
    <m/>
    <m/>
    <s v="طلال صبحي ناصر"/>
    <s v="resident"/>
    <x v="0"/>
    <n v="77"/>
    <s v="نور الخليف"/>
  </r>
  <r>
    <n v="236"/>
    <n v="152555"/>
    <s v="0b292b9cee1c487e9b12a36ac3feb05b"/>
    <s v="Accept"/>
    <s v="yes"/>
    <m/>
    <m/>
    <s v="زهير احمد معيري"/>
    <s v="Displaced"/>
    <x v="0"/>
    <n v="77"/>
    <s v="نور الخليف"/>
  </r>
  <r>
    <n v="237"/>
    <n v="1840"/>
    <s v="d9200b85bc9941b19426edea772176ae"/>
    <s v="Accept"/>
    <s v="yes"/>
    <m/>
    <m/>
    <s v="احمد زكي شحود"/>
    <s v="Displaced"/>
    <x v="0"/>
    <n v="77"/>
    <s v="ريم -شادي"/>
  </r>
  <r>
    <n v="238"/>
    <n v="295401"/>
    <s v="bbb522ade1f944f0a41d00427aaa0be1"/>
    <s v="Accept"/>
    <s v="yes"/>
    <m/>
    <m/>
    <s v="امجد صالح الاسماعيل"/>
    <s v="Displaced"/>
    <x v="0"/>
    <n v="77"/>
    <s v="ريم -شادي"/>
  </r>
  <r>
    <n v="239"/>
    <n v="259195"/>
    <s v="e21f12353cf548e69d1561be9eb32163"/>
    <s v="Accept"/>
    <s v="yes"/>
    <m/>
    <m/>
    <s v="طراد يوسف عبود"/>
    <s v="Displaced"/>
    <x v="0"/>
    <n v="77"/>
    <s v="هشام-عبد الرزاق"/>
  </r>
  <r>
    <n v="240"/>
    <n v="279892"/>
    <s v="a36e5c0bf1bd4a4986cb9fb91e239f59"/>
    <s v="Accept"/>
    <s v="yes"/>
    <m/>
    <m/>
    <s v="مصطفى محمود العلي"/>
    <s v="Displaced"/>
    <x v="0"/>
    <n v="77"/>
    <s v="ريم -شادي"/>
  </r>
  <r>
    <n v="241"/>
    <n v="22073"/>
    <s v="f2b6d54d23fb4f5c8ddd576d6163aa21"/>
    <s v="Accept"/>
    <s v="yes"/>
    <m/>
    <m/>
    <s v="محمد جمعه عبد الكريم زمار"/>
    <s v="Displaced"/>
    <x v="0"/>
    <n v="77"/>
    <s v="هشام وعبد الرزاق"/>
  </r>
  <r>
    <n v="242"/>
    <n v="20392"/>
    <s v="05af67fdd3bd4c0d9962a720957c7cc6"/>
    <s v="Accept"/>
    <s v="yes"/>
    <m/>
    <m/>
    <s v="كامل محمد الاعرج"/>
    <s v="Displaced"/>
    <x v="0"/>
    <n v="77"/>
    <s v="شادي-ريم"/>
  </r>
  <r>
    <n v="243"/>
    <n v="206094"/>
    <s v="300e960d66eb4c0891ce207b592f162b"/>
    <s v="Accept"/>
    <s v="yes"/>
    <m/>
    <m/>
    <s v="مصطفى محمد الرزوق"/>
    <s v="resident"/>
    <x v="0"/>
    <n v="77"/>
    <s v="هشام الخالد -عبد الرزاق الريمي"/>
  </r>
  <r>
    <n v="244"/>
    <n v="217877"/>
    <s v="05326e535188450ba2ccc2c084d8e96c"/>
    <s v="Accept"/>
    <s v="yes"/>
    <m/>
    <m/>
    <s v="احمد خالد الجرك"/>
    <s v="Displaced"/>
    <x v="0"/>
    <n v="77"/>
    <s v="هشام و عبد الرزاق"/>
  </r>
  <r>
    <n v="247"/>
    <n v="12223"/>
    <s v="a53eb396414447f2a57ac987dc3187e6"/>
    <s v="Accept"/>
    <s v="yes"/>
    <m/>
    <m/>
    <s v="صبحي سليم ناصر"/>
    <s v="resident"/>
    <x v="0"/>
    <n v="77"/>
    <s v="ريم -شادي"/>
  </r>
  <r>
    <n v="248"/>
    <n v="15033"/>
    <s v="6589fdfa44ea4ec3afb3b47c079dfd21"/>
    <s v="Accept"/>
    <s v="yes"/>
    <m/>
    <m/>
    <s v="عبد الكريم خلف العبود"/>
    <s v="resident"/>
    <x v="0"/>
    <n v="77"/>
    <s v="شادي-ريم"/>
  </r>
  <r>
    <n v="249"/>
    <n v="259029"/>
    <s v="95cb3ba3cce64e36994555518099aa03"/>
    <s v="Accept"/>
    <s v="yes"/>
    <m/>
    <m/>
    <s v="خالد احمد شيخ محمد"/>
    <s v="Displaced"/>
    <x v="0"/>
    <n v="77"/>
    <s v="هشام و نور"/>
  </r>
  <r>
    <n v="250"/>
    <n v="29162"/>
    <s v="a6c0752fb66e45278204e84266b8b676"/>
    <s v="Accept"/>
    <s v="yes"/>
    <m/>
    <m/>
    <s v="وفاء جمال ناصر"/>
    <s v="resident"/>
    <x v="0"/>
    <n v="77"/>
    <s v="هشام -عبد الرزاق"/>
  </r>
  <r>
    <n v="251"/>
    <n v="22308"/>
    <s v="6f778d4c94d1439ab85b43b6e51c9c13"/>
    <s v="Accept"/>
    <s v="yes"/>
    <m/>
    <m/>
    <s v="محمد حسن ناصر"/>
    <s v="resident"/>
    <x v="0"/>
    <n v="77"/>
    <s v="هشام - نور"/>
  </r>
  <r>
    <n v="252"/>
    <n v="259677"/>
    <s v="535257ef816a4a9898add89ae25cda97"/>
    <s v="Accept"/>
    <s v="yes"/>
    <m/>
    <m/>
    <s v="محمد صايل احمد حماميش"/>
    <s v="Displaced"/>
    <x v="0"/>
    <n v="77"/>
    <s v="ريم . شادي"/>
  </r>
  <r>
    <n v="254"/>
    <n v="10681"/>
    <s v="89680d796a3a48f0bfd0f9ccf0261129"/>
    <s v="Accept"/>
    <s v="yes"/>
    <m/>
    <m/>
    <s v="زهرة زكي خمو"/>
    <s v="resident"/>
    <x v="0"/>
    <n v="77"/>
    <s v="ريم و شادي"/>
  </r>
  <r>
    <n v="255"/>
    <n v="186693"/>
    <s v="0a3605404c1641a5a35633c0162a5065"/>
    <s v="Accept"/>
    <s v="yes"/>
    <m/>
    <m/>
    <s v="احمد علي الهليل"/>
    <s v="Displaced"/>
    <x v="0"/>
    <n v="77"/>
    <s v="ريم -شادي"/>
  </r>
  <r>
    <n v="256"/>
    <n v="149779"/>
    <s v="58f5463dc35b47a1be6b35ea4aa74089"/>
    <s v="Accept"/>
    <s v="yes"/>
    <m/>
    <m/>
    <s v="محمود عدنان حسون"/>
    <s v="Displaced"/>
    <x v="0"/>
    <n v="77"/>
    <s v="ريم .شادي"/>
  </r>
  <r>
    <n v="257"/>
    <n v="63964"/>
    <s v="b594cfb7550546b38d88a9f4db2afb05"/>
    <s v="Accept"/>
    <s v="yes"/>
    <m/>
    <m/>
    <s v="عبد المعين فواز الابراهيم"/>
    <s v="Displaced"/>
    <x v="0"/>
    <n v="77"/>
    <s v="هشام الخالد- عبد الرزاق الريمي"/>
  </r>
  <r>
    <n v="259"/>
    <n v="22938"/>
    <s v="7eb3878c450046aeacc3899a30df4cfa"/>
    <s v="Accept"/>
    <s v="yes"/>
    <m/>
    <m/>
    <s v="رمضان محمد ابراهيم"/>
    <s v="resident"/>
    <x v="1"/>
    <n v="78"/>
    <s v="سراب ... عمر"/>
  </r>
  <r>
    <n v="260"/>
    <n v="249198"/>
    <s v="7885eb11186048a189c1615801a3e2d3"/>
    <s v="Accept"/>
    <s v="yes"/>
    <m/>
    <m/>
    <s v="عمار نوري عثمان"/>
    <s v="Displaced"/>
    <x v="1"/>
    <n v="78"/>
    <s v="هشام - ابراهيم"/>
  </r>
  <r>
    <n v="261"/>
    <n v="6339"/>
    <s v="897b4d953c8142f4a8599ca28854e041"/>
    <s v="Accept"/>
    <s v="yes"/>
    <m/>
    <m/>
    <s v="جمعه عبد القادر صالح"/>
    <s v="resident"/>
    <x v="1"/>
    <n v="78"/>
    <s v="سراب .. عمر"/>
  </r>
  <r>
    <n v="262"/>
    <n v="26922"/>
    <s v="01a63bec9b9a4e1f82f2458f3765d8ea"/>
    <s v="Accept"/>
    <s v="yes"/>
    <m/>
    <m/>
    <s v="مروان رجب عبد الحي"/>
    <s v="resident"/>
    <x v="1"/>
    <n v="78"/>
    <s v="سراب ... عمر"/>
  </r>
  <r>
    <n v="263"/>
    <n v="131891"/>
    <s v="73265c612c884f9b853dfd78226eb1a5"/>
    <s v="Accept"/>
    <s v="yes"/>
    <m/>
    <m/>
    <s v="احمد محمد الفارس"/>
    <s v="Displaced"/>
    <x v="1"/>
    <n v="78"/>
    <s v="سامر منصور و سراب ناصيف"/>
  </r>
  <r>
    <n v="264"/>
    <n v="222937"/>
    <s v="a59c1b78efd146d086c444cb56ecfa1c"/>
    <s v="Accept"/>
    <s v="yes"/>
    <m/>
    <m/>
    <s v="ابراهيم عبد الوهاب حاج فارس"/>
    <s v="resident"/>
    <x v="1"/>
    <n v="78"/>
    <s v="هشام - ابراهيم"/>
  </r>
  <r>
    <n v="265"/>
    <n v="313290"/>
    <s v="f0aeae3c792f47da84a00cf21b4fa568"/>
    <s v="Accept"/>
    <s v="yes"/>
    <m/>
    <m/>
    <s v="انس خالد رحمون"/>
    <s v="Displaced"/>
    <x v="1"/>
    <n v="78"/>
    <s v="هشام-ابراهيم"/>
  </r>
  <r>
    <n v="266"/>
    <n v="14728"/>
    <s v="8d8a77780e5c4f81bb4ebcc97112dfb7"/>
    <s v="Accept"/>
    <s v="yes"/>
    <m/>
    <m/>
    <s v="عبد القادر عارف صالح"/>
    <s v="resident"/>
    <x v="1"/>
    <n v="78"/>
    <s v="هشام - ابراهيم"/>
  </r>
  <r>
    <n v="267"/>
    <n v="216956"/>
    <s v="698e571cb3bf4ba7a82851a065c0293f"/>
    <s v="Accept"/>
    <s v="yes"/>
    <m/>
    <m/>
    <s v="زهير عبد القادر ابراهيم"/>
    <s v="Displaced"/>
    <x v="1"/>
    <n v="78"/>
    <s v="سامر منصور و سراب ناصيف"/>
  </r>
  <r>
    <n v="268"/>
    <n v="229335"/>
    <s v="59c0718f0c62454cae71a003357f3fe8"/>
    <s v="Accept"/>
    <s v="yes"/>
    <m/>
    <m/>
    <s v="عدنان احمد الحبيب"/>
    <s v="Displaced"/>
    <x v="1"/>
    <n v="78"/>
    <s v="هشام + ابراهيم"/>
  </r>
  <r>
    <n v="269"/>
    <n v="17944"/>
    <s v="cad49863db6f415faed265725af57c7a"/>
    <s v="Accept"/>
    <s v="yes"/>
    <m/>
    <m/>
    <s v="علي مصطفى حاج حسين"/>
    <s v="resident"/>
    <x v="1"/>
    <n v="78"/>
    <s v="هشام + ابراهيم"/>
  </r>
  <r>
    <n v="270"/>
    <n v="30125"/>
    <s v="c44be3861dd54fb3a9bf785b21758301"/>
    <s v="Accept"/>
    <s v="yes"/>
    <m/>
    <m/>
    <s v="ملك محمد خورشيد"/>
    <s v="resident"/>
    <x v="1"/>
    <n v="78"/>
    <s v="هشام - إبراهيم"/>
  </r>
  <r>
    <n v="271"/>
    <n v="19048"/>
    <s v="bbe3d39582b8447a86ca511da9540b60"/>
    <s v="Accept"/>
    <s v="yes"/>
    <m/>
    <m/>
    <s v="غاده محمد عطا خورشيد"/>
    <s v="resident"/>
    <x v="1"/>
    <n v="78"/>
    <s v="هشام + ابراهيم"/>
  </r>
  <r>
    <n v="272"/>
    <n v="24276"/>
    <s v="8d0f2ebc0a99476dbba4742f7eb6165b"/>
    <s v="Accept"/>
    <s v="yes"/>
    <m/>
    <m/>
    <s v="محمد عطا عبد السلام خورشيد"/>
    <s v="resident"/>
    <x v="1"/>
    <n v="78"/>
    <s v="هشام - ابراهيم"/>
  </r>
  <r>
    <n v="273"/>
    <n v="283144"/>
    <s v="0d20e8e2d6d54f80b261635202464d8e"/>
    <s v="Accept"/>
    <s v="yes"/>
    <m/>
    <m/>
    <s v="جهاد ابراهيم العثمان"/>
    <s v="Displaced"/>
    <x v="1"/>
    <n v="78"/>
    <s v="هشام -ابراهيم"/>
  </r>
  <r>
    <n v="274"/>
    <n v="313330"/>
    <s v="236d6ae5839842a9bda009d80cd2aa59"/>
    <s v="Accept"/>
    <s v="yes"/>
    <m/>
    <m/>
    <s v="منى خالد شرهان"/>
    <s v="Displaced"/>
    <x v="1"/>
    <n v="78"/>
    <s v="هشام -ابراهيم"/>
  </r>
  <r>
    <n v="275"/>
    <n v="6368"/>
    <s v="462b7ca19bed4b578574e0bb9615019a"/>
    <s v="Accept"/>
    <s v="yes"/>
    <m/>
    <m/>
    <s v="جميل احمد عبد الحي"/>
    <s v="resident"/>
    <x v="1"/>
    <n v="78"/>
    <s v="هشام - إبراهيم"/>
  </r>
  <r>
    <n v="276"/>
    <n v="283800"/>
    <s v="a13375f139a74ef1b509c0be89deb453"/>
    <s v="Accept"/>
    <s v="yes"/>
    <m/>
    <m/>
    <s v="محمد ملاش الجاسم"/>
    <s v="Displaced"/>
    <x v="1"/>
    <n v="78"/>
    <s v="هشام + ابراهيم"/>
  </r>
  <r>
    <n v="277"/>
    <n v="175451"/>
    <s v="99a69a3182f24ee599acf07ed541c864"/>
    <s v="Accept"/>
    <s v="yes"/>
    <m/>
    <m/>
    <s v="ميسر علي المحمد الهليل"/>
    <s v="Displaced"/>
    <x v="1"/>
    <n v="78"/>
    <s v="سراب ناصيف و سامر منصور"/>
  </r>
  <r>
    <n v="278"/>
    <n v="249209"/>
    <s v="70d8edbee4d14496bf6c080c52ce24ac"/>
    <s v="Accept"/>
    <s v="yes"/>
    <m/>
    <m/>
    <s v="نوري ابراهيم عثمان"/>
    <s v="Displaced"/>
    <x v="1"/>
    <n v="78"/>
    <s v="سراب .. عمر"/>
  </r>
  <r>
    <n v="279"/>
    <n v="160146"/>
    <s v="d6cdd6fa1621429d98defecde3ca780b"/>
    <s v="Accept"/>
    <s v="yes"/>
    <m/>
    <m/>
    <s v="يوسف خالد السفراني"/>
    <s v="Displaced"/>
    <x v="1"/>
    <n v="78"/>
    <s v="هشام +ابراهيم"/>
  </r>
  <r>
    <n v="280"/>
    <n v="256517"/>
    <s v="492e94990c834674a0bd8a2960f93622"/>
    <s v="Accept"/>
    <s v="yes"/>
    <m/>
    <m/>
    <s v="صالح محمد فارس"/>
    <s v="Displaced"/>
    <x v="1"/>
    <n v="78"/>
    <s v="سامر منصور و سراب ناصيف"/>
  </r>
  <r>
    <n v="281"/>
    <n v="249199"/>
    <s v="12567fdb81864e44843ef4055deafe8f"/>
    <s v="Accept"/>
    <s v="yes"/>
    <m/>
    <m/>
    <s v="حمدو اسعد العثمان"/>
    <s v="Displaced"/>
    <x v="1"/>
    <n v="78"/>
    <s v="هشام + ابراهيم"/>
  </r>
  <r>
    <n v="283"/>
    <n v="8929"/>
    <s v="26e69375443d41e7bdce94b1dd709285"/>
    <s v="Accept"/>
    <s v="yes"/>
    <m/>
    <m/>
    <s v="خالد محمد الجشعم الشمري"/>
    <s v="Displaced"/>
    <x v="1"/>
    <n v="78"/>
    <s v="سراب .. عمر"/>
  </r>
  <r>
    <n v="284"/>
    <n v="181658"/>
    <s v="57b7e2f2c71f423ab3c9379b58e9d265"/>
    <s v="Accept"/>
    <s v="yes"/>
    <m/>
    <m/>
    <s v="يحيى ملاش الجاسم"/>
    <s v="Displaced"/>
    <x v="1"/>
    <n v="78"/>
    <s v="هشام -ابراهيم"/>
  </r>
  <r>
    <n v="285"/>
    <n v="313321"/>
    <s v="a01fc250036d4937bf8b7974fb2a549c"/>
    <s v="Accept"/>
    <s v="yes"/>
    <m/>
    <m/>
    <s v="محمد حميد السليمان"/>
    <s v="Displaced"/>
    <x v="1"/>
    <n v="78"/>
    <s v="سراب ... عمر"/>
  </r>
  <r>
    <n v="286"/>
    <n v="99243"/>
    <s v="833bf80ff98e400b975f5c4cb1f498fa"/>
    <s v="Accept"/>
    <s v="yes"/>
    <m/>
    <m/>
    <s v="خالد احمد الشحاده"/>
    <s v="Displaced"/>
    <x v="1"/>
    <n v="78"/>
    <s v="سامر منصور و سراب ناصيف"/>
  </r>
  <r>
    <n v="287"/>
    <n v="296522"/>
    <s v="5d86708ccb8e41ba90d4cf832d55cb6c"/>
    <s v="Accept"/>
    <s v="yes"/>
    <m/>
    <m/>
    <s v="ابراهيم قاسم علوش"/>
    <s v="Displaced"/>
    <x v="14"/>
    <n v="80"/>
    <s v="نور + عبدالهادي"/>
  </r>
  <r>
    <n v="288"/>
    <n v="152060"/>
    <s v="c33f563509cb4f20b20f5b9beb1a32f1"/>
    <s v="Accept"/>
    <s v="yes"/>
    <m/>
    <m/>
    <s v="احمد ابراهيم الدغيم"/>
    <s v="Displaced"/>
    <x v="14"/>
    <n v="80"/>
    <s v="نور + عبدالهادي"/>
  </r>
  <r>
    <n v="289"/>
    <n v="257115"/>
    <s v="4d76f581cfa64e59a9260694d6532551"/>
    <s v="Accept"/>
    <s v="yes"/>
    <m/>
    <m/>
    <s v="حسين نجيب الاطرش"/>
    <s v="Displaced"/>
    <x v="14"/>
    <n v="80"/>
    <s v="نور + عبدالهادي"/>
  </r>
  <r>
    <n v="290"/>
    <n v="283359"/>
    <s v="211c7feb889b4792b24305c123d94588"/>
    <s v="Accept"/>
    <s v="yes"/>
    <m/>
    <m/>
    <s v="محمد فرحان الجمعة"/>
    <s v="Displaced"/>
    <x v="14"/>
    <n v="80"/>
    <s v="نور + عبدالهادي"/>
  </r>
  <r>
    <n v="291"/>
    <n v="302363"/>
    <s v="f1f4986d272a4e37be262dad5dc487b7"/>
    <s v="Accept"/>
    <s v="yes"/>
    <m/>
    <m/>
    <s v="عبد المجيد رجب عقدي"/>
    <s v="Displaced"/>
    <x v="14"/>
    <n v="80"/>
    <s v="عارف قرمو"/>
  </r>
  <r>
    <n v="292"/>
    <n v="21483"/>
    <s v="e63980b1e7ce41f892474b7b82f0b927"/>
    <s v="Accept"/>
    <s v="yes"/>
    <m/>
    <m/>
    <s v="محمد احمد ذكور"/>
    <s v="resident"/>
    <x v="14"/>
    <n v="80"/>
    <s v="عارف قرمو"/>
  </r>
  <r>
    <n v="293"/>
    <n v="320570"/>
    <s v="4b4870cafbee4c9b86ba48f59486ff8f"/>
    <s v="Accept"/>
    <s v="yes"/>
    <m/>
    <m/>
    <s v="كامل جاسم النجار"/>
    <s v="Displaced"/>
    <x v="14"/>
    <n v="80"/>
    <s v="عارف قرمو"/>
  </r>
  <r>
    <n v="294"/>
    <n v="23734"/>
    <s v="f51e92b9020246f48429160fe2ce1ca0"/>
    <s v="Accept"/>
    <s v="yes"/>
    <m/>
    <m/>
    <s v="محمد عبد الصمد حسين"/>
    <s v="resident"/>
    <x v="14"/>
    <n v="80"/>
    <s v="احمد ارمنازي"/>
  </r>
  <r>
    <n v="295"/>
    <n v="25631"/>
    <s v="4fd65f1985e94e7bb0f2ccd569e5f0c8"/>
    <s v="Accept"/>
    <s v="yes"/>
    <m/>
    <m/>
    <s v="محمد نجيب الشيخ علي"/>
    <s v="resident"/>
    <x v="14"/>
    <n v="80"/>
    <s v="احمد ارمنازي"/>
  </r>
  <r>
    <n v="296"/>
    <n v="224293"/>
    <s v="c37d152c2d174c389ef5d983580b8646"/>
    <s v="Accept"/>
    <s v="yes"/>
    <m/>
    <m/>
    <s v="محمد علي نايف المصطفى"/>
    <s v="Displaced"/>
    <x v="14"/>
    <n v="80"/>
    <s v="حسام عبدالله_براء نبعة"/>
  </r>
  <r>
    <n v="297"/>
    <n v="4291"/>
    <s v="396f11a2f6f640b18308807c53104500"/>
    <s v="Accept"/>
    <s v="yes"/>
    <m/>
    <m/>
    <s v="وطفة محمد ديب قدور"/>
    <s v="resident"/>
    <x v="14"/>
    <n v="80"/>
    <s v="احمد ارمنازي"/>
  </r>
  <r>
    <n v="298"/>
    <n v="28068"/>
    <s v="0fb8ea2f45894ee6b89885f694ae9606"/>
    <s v="Accept"/>
    <s v="yes"/>
    <m/>
    <m/>
    <s v="سمر عبدالصمد حسين"/>
    <s v="resident"/>
    <x v="14"/>
    <n v="80"/>
    <s v="احمد ارمنازي"/>
  </r>
  <r>
    <n v="299"/>
    <n v="304486"/>
    <s v="6269e1b1300d48b38b8d15b094308274"/>
    <s v="Accept"/>
    <s v="yes"/>
    <m/>
    <m/>
    <s v="نبيهه احمد عبد الرزاق"/>
    <s v="resident"/>
    <x v="14"/>
    <n v="80"/>
    <s v="احمد ارمنازي"/>
  </r>
  <r>
    <n v="300"/>
    <n v="257132"/>
    <s v="b10b8a05f01c4001b0184d4bfee605c3"/>
    <s v="Accept"/>
    <s v="yes"/>
    <m/>
    <m/>
    <s v="محمد علي خالد المصطفى"/>
    <s v="Displaced"/>
    <x v="14"/>
    <n v="80"/>
    <s v="عارف قرمو"/>
  </r>
  <r>
    <n v="301"/>
    <n v="7871"/>
    <s v="b32a94222c7c4961844d229b4e5481bd"/>
    <s v="Accept"/>
    <s v="yes"/>
    <m/>
    <m/>
    <s v="حسين فخر الدين خيرو"/>
    <s v="resident"/>
    <x v="14"/>
    <n v="80"/>
    <s v="عارف قرمو"/>
  </r>
  <r>
    <n v="302"/>
    <n v="10031"/>
    <s v="0718a4e0d6ad4f14bd2e5b62621c0cb4"/>
    <s v="Accept"/>
    <s v="yes"/>
    <m/>
    <m/>
    <s v="رقوش امين عبد الغني"/>
    <s v="resident"/>
    <x v="14"/>
    <n v="80"/>
    <s v="عارف قرمو"/>
  </r>
  <r>
    <n v="303"/>
    <n v="25618"/>
    <s v="cc2332be2b0943289f76d35d3b4ce113"/>
    <s v="Accept"/>
    <s v="yes"/>
    <m/>
    <m/>
    <s v="محمد نايف قرمو"/>
    <s v="Displaced"/>
    <x v="14"/>
    <n v="80"/>
    <s v="شادي دراش"/>
  </r>
  <r>
    <n v="304"/>
    <n v="22086"/>
    <s v="d3214601dbdb42a29bd7d1608e0cfe33"/>
    <s v="Accept"/>
    <s v="yes"/>
    <m/>
    <m/>
    <s v="محمد جمعه عيسى حماده"/>
    <s v="resident"/>
    <x v="14"/>
    <n v="80"/>
    <s v="حسام عبدالله _براء نبعه"/>
  </r>
  <r>
    <n v="305"/>
    <n v="100765"/>
    <s v="f6c7a784546440199886ef019fa76626"/>
    <s v="Accept"/>
    <s v="yes"/>
    <m/>
    <m/>
    <s v="حميدة علي قرمو"/>
    <s v="resident"/>
    <x v="14"/>
    <n v="80"/>
    <s v="عارف قرمو"/>
  </r>
  <r>
    <n v="306"/>
    <n v="15921"/>
    <s v="dc61c1907c464374ace6a902a9a9c015"/>
    <s v="Accept"/>
    <s v="yes"/>
    <m/>
    <m/>
    <s v="عبدالمغيث محمد عبدالغني"/>
    <s v="resident"/>
    <x v="14"/>
    <n v="80"/>
    <s v="عارف قرمو"/>
  </r>
  <r>
    <n v="307"/>
    <n v="29980"/>
    <s v="707111bbace945de8f7d17905fe571f3"/>
    <s v="Accept"/>
    <s v="yes"/>
    <m/>
    <m/>
    <s v="رامية نديم حاج احمد"/>
    <s v="resident"/>
    <x v="14"/>
    <n v="80"/>
    <s v="احمد ارمنازي"/>
  </r>
  <r>
    <n v="308"/>
    <n v="26189"/>
    <s v="219a349b517d479e99c98c9d96d398fc"/>
    <s v="Accept"/>
    <s v="yes"/>
    <m/>
    <m/>
    <s v="حياه عارف بذار"/>
    <s v="resident"/>
    <x v="14"/>
    <n v="80"/>
    <s v="عارف قرمو"/>
  </r>
  <r>
    <n v="309"/>
    <n v="303966"/>
    <s v="de39b1de08cc4cc19bb2008317dbbff5"/>
    <s v="Accept"/>
    <s v="yes"/>
    <m/>
    <m/>
    <s v="محمد علي الجازي"/>
    <s v="Displaced"/>
    <x v="14"/>
    <n v="80"/>
    <s v="عارف قرمو"/>
  </r>
  <r>
    <n v="310"/>
    <n v="22264"/>
    <s v="a539f4ab591f415d89bcfc886822ee2d"/>
    <s v="Accept"/>
    <s v="yes"/>
    <m/>
    <m/>
    <s v="محمد حسن ذكور"/>
    <s v="resident"/>
    <x v="14"/>
    <n v="80"/>
    <s v="عارف قرمو"/>
  </r>
  <r>
    <n v="311"/>
    <n v="12957"/>
    <s v="5abfb9ba61554a66b281608c4201c496"/>
    <s v="Accept"/>
    <s v="yes"/>
    <m/>
    <m/>
    <s v="عادل نجيب الشيخ علي"/>
    <s v="resident"/>
    <x v="14"/>
    <n v="80"/>
    <s v="عارف قرمو"/>
  </r>
  <r>
    <n v="312"/>
    <n v="29662"/>
    <s v="ac331ebc8b8447849c189375f871b1ce"/>
    <s v="Accept"/>
    <s v="yes"/>
    <m/>
    <m/>
    <s v="نوح محمد نايف"/>
    <s v="resident"/>
    <x v="14"/>
    <n v="80"/>
    <s v="حسام عبدالله_براء نبعه"/>
  </r>
  <r>
    <n v="313"/>
    <n v="31062"/>
    <s v="867eff96c427486aae22d8b217ac9f4c"/>
    <s v="Accept"/>
    <s v="yes"/>
    <m/>
    <m/>
    <s v="يوسف حسن زكور"/>
    <s v="resident"/>
    <x v="14"/>
    <n v="80"/>
    <s v="ريم - احمد ارمنازي"/>
  </r>
  <r>
    <n v="314"/>
    <n v="25258"/>
    <s v="fb5f328b1f8846bdbba02d39155d42a0"/>
    <s v="Accept"/>
    <s v="yes"/>
    <m/>
    <m/>
    <s v="حسناء محمد رجب حسين"/>
    <s v="resident"/>
    <x v="14"/>
    <n v="80"/>
    <s v="عارف قرمو"/>
  </r>
  <r>
    <n v="315"/>
    <n v="303553"/>
    <s v="163b19be735d4bdb858570bf12f89803"/>
    <s v="Accept"/>
    <s v="yes"/>
    <m/>
    <m/>
    <s v="محمد مصطفى حسين"/>
    <s v="resident"/>
    <x v="14"/>
    <n v="80"/>
    <s v="حسام عبدالله_براء نبعه"/>
  </r>
  <r>
    <n v="316"/>
    <n v="27022"/>
    <s v="ee635cbb3e1a4945870ddb7cc8180276"/>
    <s v="Accept"/>
    <s v="yes"/>
    <m/>
    <m/>
    <s v="مسطو عبد الرحمن حسين"/>
    <s v="resident"/>
    <x v="14"/>
    <n v="80"/>
    <s v="عارف قرمو"/>
  </r>
  <r>
    <n v="317"/>
    <n v="300541"/>
    <s v="87efe5803ab44feb8d087bcada56c2b7"/>
    <s v="Accept"/>
    <s v="yes"/>
    <m/>
    <m/>
    <s v="محمد احمد الجازي"/>
    <s v="Displaced"/>
    <x v="14"/>
    <n v="80"/>
    <s v="حسام عبدالله_براء نبعه"/>
  </r>
  <r>
    <n v="318"/>
    <n v="15248"/>
    <s v="82d0bdd47b6b46e582fa3f67882db3bb"/>
    <s v="Accept"/>
    <s v="yes"/>
    <m/>
    <m/>
    <s v="رضيه خيرو خيرو"/>
    <s v="resident"/>
    <x v="14"/>
    <n v="80"/>
    <s v="عارف قرمو"/>
  </r>
  <r>
    <n v="319"/>
    <n v="245393"/>
    <s v="c126c9a3d1a142ac8d16847cf04e6ae5"/>
    <s v="Accept"/>
    <s v="yes"/>
    <m/>
    <m/>
    <s v="عبد الجبار سمير شيخ عبدو"/>
    <s v="Displaced"/>
    <x v="14"/>
    <n v="80"/>
    <s v="عارف قرمو"/>
  </r>
  <r>
    <n v="320"/>
    <n v="27283"/>
    <s v="b9c21b186bf04f33b6e57c11c57d844e"/>
    <s v="Accept"/>
    <s v="yes"/>
    <m/>
    <m/>
    <s v="سلطان مصطفى ناصر"/>
    <s v="resident"/>
    <x v="14"/>
    <n v="80"/>
    <s v="ريم .أحمد"/>
  </r>
  <r>
    <n v="321"/>
    <n v="128656"/>
    <s v="2d4cc85567834c56b1ee8ab30d20d751"/>
    <s v="Accept"/>
    <s v="yes"/>
    <m/>
    <m/>
    <s v="عيوش عطا وحيد"/>
    <s v="resident"/>
    <x v="14"/>
    <n v="80"/>
    <s v="احمد ارمنازي"/>
  </r>
  <r>
    <n v="322"/>
    <n v="39122"/>
    <s v="6362aa317a2643e8baa74e6e94e5c9e6"/>
    <s v="Accept"/>
    <s v="yes"/>
    <m/>
    <m/>
    <s v="امينة محمد صفورية"/>
    <s v="resident"/>
    <x v="3"/>
    <n v="219"/>
    <s v="مهند حديد"/>
  </r>
  <r>
    <n v="323"/>
    <n v="61302"/>
    <s v="0ebd39fd4b70479788347f7a2790b080"/>
    <s v="Accept"/>
    <s v="yes"/>
    <m/>
    <m/>
    <s v="خديجة مصطفى كمال الغين"/>
    <s v="resident"/>
    <x v="3"/>
    <n v="219"/>
    <s v="مهند حديد"/>
  </r>
  <r>
    <n v="324"/>
    <n v="233188"/>
    <s v="866408bcad03488db72b9c563a2cf7d6"/>
    <s v="Accept"/>
    <s v="yes"/>
    <m/>
    <m/>
    <s v="رستم امين قره علي"/>
    <s v="Displaced"/>
    <x v="3"/>
    <n v="219"/>
    <s v="مهند حديد"/>
  </r>
  <r>
    <n v="325"/>
    <n v="256069"/>
    <s v="eca7b0a7be304e6fbd33d3d4c6efd832"/>
    <s v="Accept"/>
    <s v="yes"/>
    <m/>
    <m/>
    <s v="حسن مصطفى الحرامي"/>
    <s v="Displaced"/>
    <x v="3"/>
    <n v="219"/>
    <s v="مهند حديد"/>
  </r>
  <r>
    <n v="326"/>
    <n v="252469"/>
    <s v="578e328ea5ce4f569ec270fff6ec1044"/>
    <s v="Accept"/>
    <s v="yes"/>
    <m/>
    <m/>
    <s v="عمار زكريا السعيد"/>
    <s v="Displaced"/>
    <x v="15"/>
    <n v="208"/>
    <s v="هشام+إبراهيم"/>
  </r>
  <r>
    <n v="327"/>
    <n v="41272"/>
    <s v="d592bd0630df4d1bba1f63534ec20c03"/>
    <s v="Accept"/>
    <s v="yes"/>
    <m/>
    <m/>
    <s v="حسنة طه العبيد"/>
    <s v="resident"/>
    <x v="15"/>
    <n v="208"/>
    <s v="shadi"/>
  </r>
  <r>
    <n v="328"/>
    <n v="280791"/>
    <s v="7200d1df34404bb38375fa2ea9dcb072"/>
    <s v="Accept"/>
    <s v="yes"/>
    <m/>
    <m/>
    <s v="ثناء محمد الشمالي"/>
    <s v="Displaced"/>
    <x v="15"/>
    <n v="208"/>
    <s v="shadi"/>
  </r>
  <r>
    <n v="329"/>
    <n v="222838"/>
    <s v="23c028cf-b747-4377-8ec8-4cd70dd1c895"/>
    <s v="Accept"/>
    <s v="yes"/>
    <m/>
    <m/>
    <s v="حليمة  صالح العوض "/>
    <s v="resident"/>
    <x v="15"/>
    <n v="208"/>
    <s v="reem"/>
  </r>
  <r>
    <n v="330"/>
    <n v="319440"/>
    <s v="3252747f358d49148e0f3536c61ff6ed"/>
    <s v="Accept"/>
    <s v="yes"/>
    <m/>
    <m/>
    <s v="خالد عيسى محمدية"/>
    <s v="resident"/>
    <x v="3"/>
    <n v="219"/>
    <s v="نور "/>
  </r>
  <r>
    <n v="331"/>
    <n v="63030"/>
    <s v="ab8fa448d20142789c4487cce3747daf"/>
    <s v="Accept"/>
    <s v="yes"/>
    <m/>
    <m/>
    <s v="فطوم حمدو موسى"/>
    <s v="resident"/>
    <x v="3"/>
    <n v="219"/>
    <s v="عبدالهادي"/>
  </r>
  <r>
    <n v="332"/>
    <n v="41990"/>
    <s v="0004c840443643d195b0ef7311797b4e"/>
    <s v="Accept"/>
    <s v="yes"/>
    <m/>
    <m/>
    <s v="خيرية سليمان سعود"/>
    <s v="resident"/>
    <x v="3"/>
    <n v="219"/>
    <s v="نور "/>
  </r>
  <r>
    <n v="333"/>
    <n v="282059"/>
    <s v="076465b3ab3346b68cbbba8f158ba083"/>
    <s v="Accept"/>
    <s v="yes"/>
    <m/>
    <m/>
    <s v="فضل احمد الخالد"/>
    <s v="Displaced"/>
    <x v="3"/>
    <n v="219"/>
    <s v="عبدالهادي"/>
  </r>
  <r>
    <n v="335"/>
    <n v="33626"/>
    <s v="7a23c6fd6556452cb14de77661fe9e8a"/>
    <s v="Accept"/>
    <s v="yes"/>
    <m/>
    <m/>
    <s v="حورية حسن دروبة"/>
    <s v="resident"/>
    <x v="16"/>
    <n v="214"/>
    <s v="هشام+إبراهيم"/>
  </r>
  <r>
    <n v="336"/>
    <n v="139835"/>
    <s v="2a40b488e8e94c01968ad8ab4f109ebe"/>
    <s v="Accept"/>
    <s v="yes"/>
    <m/>
    <m/>
    <s v="غازي يحيى الشيوخ"/>
    <s v="Displaced"/>
    <x v="16"/>
    <n v="214"/>
    <s v="هشام+إبراهيم"/>
  </r>
  <r>
    <n v="337"/>
    <n v="137824"/>
    <s v="8a16b027549c46158149a11ecf8f9451"/>
    <s v="Accept"/>
    <s v="yes"/>
    <m/>
    <m/>
    <s v="رشا حسين السالم"/>
    <s v="Displaced"/>
    <x v="16"/>
    <n v="214"/>
    <s v="هشام+إبراهيم"/>
  </r>
  <r>
    <n v="338"/>
    <n v="255464"/>
    <s v="916f2bca3ef448fea1f262785bb22eb1"/>
    <s v="Accept"/>
    <s v="yes"/>
    <m/>
    <m/>
    <s v="زكريا محمود الشيوخ"/>
    <s v="Displaced"/>
    <x v="16"/>
    <n v="214"/>
    <s v="هشام+إبراهيم"/>
  </r>
  <r>
    <n v="339"/>
    <n v="39349"/>
    <s v="acd8f4fe71f54e39bf854b82cb05cdf9"/>
    <s v="Accept"/>
    <s v="yes"/>
    <m/>
    <m/>
    <s v="مجيدة حسن دروبة"/>
    <s v="resident"/>
    <x v="16"/>
    <n v="214"/>
    <s v="هشام+إبراهيم"/>
  </r>
  <r>
    <n v="340"/>
    <n v="60676"/>
    <s v="0ba296328b4746e4ae6b67d56f5f5f59"/>
    <s v="Accept"/>
    <s v="yes"/>
    <m/>
    <m/>
    <s v="خديجة جمعة العبدو"/>
    <s v="resident"/>
    <x v="16"/>
    <n v="214"/>
    <s v="عبدالهادي"/>
  </r>
  <r>
    <n v="341"/>
    <n v="288417"/>
    <s v="039ea068838249bb9b6eafc859feb64e"/>
    <s v="Accept"/>
    <s v="yes"/>
    <m/>
    <m/>
    <s v="احمد  نعسان االحلوم"/>
    <s v="Displaced"/>
    <x v="16"/>
    <n v="214"/>
    <s v="نور"/>
  </r>
  <r>
    <n v="342"/>
    <n v="50490"/>
    <s v="a9865f75fadc47c992634e04a36d8dbb"/>
    <s v="Accept"/>
    <s v="yes"/>
    <m/>
    <m/>
    <s v="علي صطام العبد"/>
    <s v="resident"/>
    <x v="16"/>
    <n v="214"/>
    <s v="عبدالهادي"/>
  </r>
  <r>
    <n v="343"/>
    <n v="320482"/>
    <s v="758094f1abc5478e9aca742516a0df0b"/>
    <s v="Accept"/>
    <s v="yes"/>
    <m/>
    <m/>
    <s v="خاتون علي الشيخ"/>
    <s v="Displaced"/>
    <x v="16"/>
    <n v="214"/>
    <s v="عبدالهادي"/>
  </r>
  <r>
    <n v="344"/>
    <n v="312824"/>
    <s v="fabc1c84871f4fafaf7f1949dd218ebc"/>
    <s v="Accept"/>
    <s v="yes"/>
    <m/>
    <m/>
    <s v="علي حسن الشيخ"/>
    <s v="Displaced"/>
    <x v="16"/>
    <n v="214"/>
    <s v="نور"/>
  </r>
  <r>
    <n v="345"/>
    <n v="57865"/>
    <s v="fa42da58bf0b42b58cfc6845ef37dbcf"/>
    <s v="Accept"/>
    <s v="yes"/>
    <m/>
    <m/>
    <s v="جيهان محمد العبدالله"/>
    <s v="resident"/>
    <x v="16"/>
    <n v="214"/>
    <s v="مهندحديد"/>
  </r>
  <r>
    <n v="346"/>
    <n v="337519"/>
    <s v="cbb0c325dc034409a176ce8062f4e3c3"/>
    <s v="Accept"/>
    <s v="yes"/>
    <m/>
    <m/>
    <s v="نجاح احمد ناصيف"/>
    <s v="Displaced"/>
    <x v="16"/>
    <n v="214"/>
    <s v="مهندحديد"/>
  </r>
  <r>
    <n v="347"/>
    <n v="101119"/>
    <s v="d72c7f1a154b40a9ae8aea466ef008f5"/>
    <s v="Accept"/>
    <s v="yes"/>
    <m/>
    <m/>
    <s v="عفاف مصطفى معيري"/>
    <s v="Displaced"/>
    <x v="16"/>
    <n v="214"/>
    <s v="مهندحديد"/>
  </r>
  <r>
    <n v="348"/>
    <n v="271653"/>
    <s v="7c099e7b5a674002a3601eea8622ce30"/>
    <s v="Accept"/>
    <s v="yes"/>
    <m/>
    <m/>
    <s v="محمدصالح ياسين شحود"/>
    <s v="Displaced"/>
    <x v="16"/>
    <n v="214"/>
    <s v="مهندحديد"/>
  </r>
  <r>
    <n v="349"/>
    <n v="280206"/>
    <s v="7a00fb57b49c40568e8a93a5dec70bb8"/>
    <s v="Accept"/>
    <s v="yes"/>
    <m/>
    <m/>
    <s v="احمد زكريا الاحمد"/>
    <s v="Displaced"/>
    <x v="16"/>
    <n v="214"/>
    <s v="مهندحديد"/>
  </r>
  <r>
    <n v="350"/>
    <n v="320490"/>
    <s v="b6caba1536e54df7bb6f665cf97de65a"/>
    <s v="Accept"/>
    <s v="yes"/>
    <m/>
    <m/>
    <s v="احمد محمود الشمالي"/>
    <s v="Displaced"/>
    <x v="16"/>
    <n v="214"/>
    <s v="مهندحديد"/>
  </r>
  <r>
    <n v="352"/>
    <n v="229045"/>
    <s v="84b8e330b69545288fcaa779167bcc28"/>
    <s v="Accept"/>
    <s v="yes"/>
    <m/>
    <m/>
    <s v="حسين عنر البكور "/>
    <s v="Displaced"/>
    <x v="2"/>
    <n v="212"/>
    <s v="سراب"/>
  </r>
  <r>
    <n v="353"/>
    <n v="249294"/>
    <s v="760dfa6060c24d53a2d8cd783972cbab"/>
    <s v="Accept"/>
    <s v="yes"/>
    <m/>
    <m/>
    <s v="طلال محمود الشيوخ"/>
    <s v="Displaced"/>
    <x v="16"/>
    <n v="214"/>
    <s v="shadi&amp;reem"/>
  </r>
  <r>
    <n v="354"/>
    <n v="320480"/>
    <s v="d6bed5bd129f4858bc4b138d646c544d"/>
    <s v="Accept"/>
    <s v="yes"/>
    <m/>
    <m/>
    <s v="ابراهيم طلال الشيوخ"/>
    <s v="Displaced"/>
    <x v="16"/>
    <n v="214"/>
    <s v="shadi&amp;reem"/>
  </r>
  <r>
    <n v="355"/>
    <n v="255444"/>
    <s v="c642e0ef185f475eb06237fa4a0d699a"/>
    <s v="Accept"/>
    <s v="yes"/>
    <m/>
    <m/>
    <s v="أحمد نايف الشيوخ"/>
    <s v="Displaced"/>
    <x v="16"/>
    <n v="214"/>
    <s v="shadi&amp;reem"/>
  </r>
  <r>
    <n v="356"/>
    <n v="255456"/>
    <s v="67c6f5f61b4a4247915dc8ed30684816"/>
    <s v="Accept"/>
    <s v="yes"/>
    <m/>
    <m/>
    <s v="حسن يحيى الشيوخ "/>
    <s v="Displaced"/>
    <x v="16"/>
    <n v="214"/>
    <s v="shadi&amp;reem"/>
  </r>
  <r>
    <n v="357"/>
    <n v="255520"/>
    <s v="6f42559fa9dc448abcee188035f77e3c"/>
    <s v="Accept"/>
    <s v="yes"/>
    <m/>
    <m/>
    <s v="يحيى علي الشيوخ"/>
    <s v="Displaced"/>
    <x v="16"/>
    <n v="214"/>
    <s v="حسام العبدالله"/>
  </r>
  <r>
    <n v="358"/>
    <n v="280360"/>
    <s v="4a24e62dc231499281a76f58953e71fc"/>
    <s v="Accept"/>
    <s v="yes"/>
    <m/>
    <m/>
    <s v="عبدالكريم حسين جدعان"/>
    <s v="Displaced"/>
    <x v="2"/>
    <n v="212"/>
    <s v="عبدالهادي"/>
  </r>
  <r>
    <n v="359"/>
    <n v="123315"/>
    <s v="6509abd071c64c409e9e66fd1545ad2f"/>
    <s v="Accept"/>
    <s v="yes"/>
    <m/>
    <m/>
    <s v="احمد محمد الرحمون"/>
    <s v="Displaced"/>
    <x v="2"/>
    <n v="212"/>
    <s v="عبدالهادي"/>
  </r>
  <r>
    <n v="360"/>
    <n v="321276"/>
    <s v="0075939630fa43d28b03ac54d5cf6ea6"/>
    <s v="Accept"/>
    <s v="yes"/>
    <m/>
    <m/>
    <s v="أمنة عبدالمعطي علوي"/>
    <s v="Displaced"/>
    <x v="2"/>
    <n v="212"/>
    <s v="نور"/>
  </r>
  <r>
    <n v="361"/>
    <n v="322985"/>
    <s v="379b835b94f945a8b93aa30d387609c4"/>
    <s v="Accept"/>
    <s v="yes"/>
    <m/>
    <m/>
    <s v="مرح طارق حم"/>
    <s v="Displaced"/>
    <x v="2"/>
    <n v="212"/>
    <s v="نور"/>
  </r>
  <r>
    <n v="362"/>
    <n v="273690"/>
    <s v="1f6886c233bb4a4489aa6ba02df4adbb"/>
    <s v="Accept"/>
    <s v="yes"/>
    <m/>
    <m/>
    <s v="احمد ديبو العلي"/>
    <s v="Displaced"/>
    <x v="2"/>
    <n v="212"/>
    <s v="عبدالهادي"/>
  </r>
  <r>
    <n v="363"/>
    <n v="215101"/>
    <s v="0a3a2f71b28147d9909af507cd317068"/>
    <s v="Accept"/>
    <s v="yes"/>
    <m/>
    <m/>
    <s v="عبدالقادر ابراهيم قزموز"/>
    <s v="Displaced"/>
    <x v="2"/>
    <n v="212"/>
    <s v="نور"/>
  </r>
  <r>
    <n v="364"/>
    <n v="216009"/>
    <s v="2b4dedc3660349209fafef6ba289406c"/>
    <s v="Accept"/>
    <s v="yes"/>
    <m/>
    <m/>
    <s v="محمود علي العبود"/>
    <s v="Displaced"/>
    <x v="2"/>
    <n v="212"/>
    <s v="نور"/>
  </r>
  <r>
    <n v="365"/>
    <n v="249047"/>
    <s v="acbcea0211534e3baf4933cca7dbae66"/>
    <s v="Accept"/>
    <s v="yes"/>
    <m/>
    <m/>
    <s v="خلف محمد جمعة"/>
    <s v="Displaced"/>
    <x v="16"/>
    <n v="214"/>
    <s v="مهند حديد"/>
  </r>
  <r>
    <n v="366"/>
    <n v="263739"/>
    <s v="674028d6383140e98d14423cda028599"/>
    <s v="Accept"/>
    <s v="yes"/>
    <m/>
    <m/>
    <s v="عبدالقادر قاسم اصلان"/>
    <s v="Displaced"/>
    <x v="16"/>
    <n v="214"/>
    <s v="مهند حديد"/>
  </r>
  <r>
    <n v="367"/>
    <n v="247543"/>
    <s v="d0216b99bede4945bf9e9a6ba8b2076d"/>
    <s v="Accept"/>
    <s v="yes"/>
    <m/>
    <m/>
    <s v="خالد جمهر المحمد"/>
    <s v="Displaced"/>
    <x v="16"/>
    <n v="214"/>
    <s v="مهند حديد"/>
  </r>
  <r>
    <n v="368"/>
    <n v="287835"/>
    <s v="56890e43e982433b8dcfef8492b1a4e2"/>
    <s v="Accept"/>
    <s v="yes"/>
    <m/>
    <m/>
    <s v="فطوم خالد السعيد"/>
    <s v="Displaced"/>
    <x v="16"/>
    <n v="214"/>
    <s v="حسام العبدالله"/>
  </r>
  <r>
    <n v="369"/>
    <n v="276405"/>
    <s v="ae9e8fa35806432c883dc020bece9508"/>
    <s v="Accept"/>
    <s v="yes"/>
    <m/>
    <m/>
    <s v="عبد العزيز محمد خليل"/>
    <s v="resident"/>
    <x v="2"/>
    <n v="212"/>
    <s v="هشام +إبراهيم"/>
  </r>
  <r>
    <n v="370"/>
    <n v="280705"/>
    <s v="4ce87b9e82f347899b5974790c2a4eaa"/>
    <s v="Accept"/>
    <s v="yes"/>
    <m/>
    <m/>
    <s v="موفق جاسم الجاسم"/>
    <s v="Displaced"/>
    <x v="2"/>
    <n v="212"/>
    <s v="هشام +إبراهيم"/>
  </r>
  <r>
    <n v="371"/>
    <n v="280278"/>
    <s v="e567dec6ece04a7c838f61e1c54f9b4d"/>
    <s v="Accept"/>
    <s v="yes"/>
    <m/>
    <m/>
    <s v="خالد محمود ابي زيد"/>
    <s v="Displaced"/>
    <x v="2"/>
    <n v="212"/>
    <s v="هشام +إبراهيم"/>
  </r>
  <r>
    <n v="372"/>
    <n v="273090"/>
    <s v="95e10c93277541deaf3bada8ca93a88f"/>
    <s v="Accept"/>
    <s v="yes"/>
    <m/>
    <m/>
    <s v="عبد الرحمن محمد خليفة"/>
    <s v="Displaced"/>
    <x v="2"/>
    <n v="212"/>
    <s v="هشام +إبراهيم"/>
  </r>
  <r>
    <n v="373"/>
    <n v="194168"/>
    <s v="10732d9a6797483fb8af6f795a712e4e"/>
    <s v="Accept"/>
    <s v="yes"/>
    <m/>
    <m/>
    <s v="فطيم محمد دياب"/>
    <s v="resident"/>
    <x v="2"/>
    <n v="212"/>
    <s v="هشام +إبراهيم"/>
  </r>
  <r>
    <n v="374"/>
    <n v="53628"/>
    <s v="5ad3c12ae7564f7292326b2fd37029e7"/>
    <s v="Accept"/>
    <s v="yes"/>
    <m/>
    <m/>
    <s v="صافية جابر حمزة"/>
    <s v="resident"/>
    <x v="2"/>
    <n v="212"/>
    <s v="هشام +إبراهيم"/>
  </r>
  <r>
    <n v="375"/>
    <n v="280221"/>
    <s v="409598dd87884a72988833bc72ee0613"/>
    <s v="Accept"/>
    <s v="yes"/>
    <m/>
    <m/>
    <s v="لقاء بسام العمر"/>
    <s v="Displaced"/>
    <x v="2"/>
    <n v="212"/>
    <s v="هشام +إبراهيم"/>
  </r>
  <r>
    <n v="376"/>
    <n v="50259"/>
    <s v="196108af3b3242a7a3b6d26d372f2922"/>
    <s v="Accept"/>
    <s v="yes"/>
    <m/>
    <m/>
    <s v="علي جمعة خضيرو "/>
    <s v="resident"/>
    <x v="2"/>
    <n v="212"/>
    <s v="shadi&amp;reem"/>
  </r>
  <r>
    <n v="377"/>
    <n v="50058"/>
    <s v="9f3788cee14f4cef9929b00915d46735"/>
    <s v="Accept"/>
    <s v="yes"/>
    <m/>
    <m/>
    <s v="علاء محمد الناصر "/>
    <s v="Displaced"/>
    <x v="2"/>
    <n v="212"/>
    <s v="shadi&amp;reem"/>
  </r>
  <r>
    <n v="378"/>
    <n v="158859"/>
    <s v="763a46252011430291702d41b7b04380"/>
    <s v="Accept"/>
    <s v="yes"/>
    <m/>
    <m/>
    <s v="أحمد محمد اليوسف"/>
    <s v="Displaced"/>
    <x v="2"/>
    <n v="212"/>
    <s v="shadi&amp;reem"/>
  </r>
  <r>
    <n v="379"/>
    <n v="129802"/>
    <s v="e33c22897ce647e480ea0f5ec6f7ce21"/>
    <s v="Accept"/>
    <s v="yes"/>
    <m/>
    <m/>
    <s v="مريم جمعه الحسين"/>
    <s v="Displaced"/>
    <x v="2"/>
    <n v="212"/>
    <s v="سراب"/>
  </r>
  <r>
    <n v="381"/>
    <n v="280350"/>
    <s v="c7771d90a84242e1bce8520f9c661afa"/>
    <s v="Accept"/>
    <s v="yes"/>
    <m/>
    <m/>
    <s v="عبد الغفور احمد الجابر"/>
    <s v="Displaced"/>
    <x v="2"/>
    <n v="212"/>
    <s v="سراب"/>
  </r>
  <r>
    <n v="382"/>
    <n v="303078"/>
    <s v="81326e1ece27430fadbfea82c9e9cb61"/>
    <s v="Accept"/>
    <s v="yes"/>
    <m/>
    <m/>
    <s v="فريدة حسين الحسين "/>
    <s v="Displaced"/>
    <x v="2"/>
    <n v="212"/>
    <s v="سراب"/>
  </r>
  <r>
    <n v="384"/>
    <n v="35899"/>
    <s v="38faf04b4041459bb06969baa11fa72c"/>
    <s v="Accept"/>
    <s v="yes"/>
    <m/>
    <m/>
    <s v="امل احمد الخلف"/>
    <s v="resident"/>
    <x v="2"/>
    <n v="212"/>
    <s v="احمد غندور"/>
  </r>
  <r>
    <n v="385"/>
    <n v="227745"/>
    <s v="c84208e33923472789f4631cb70bbf64"/>
    <s v="Accept"/>
    <s v="yes"/>
    <m/>
    <m/>
    <s v="محمد قاسم محمود "/>
    <s v="Displaced"/>
    <x v="2"/>
    <n v="212"/>
    <s v="Ahmad&amp; Aref"/>
  </r>
  <r>
    <n v="386"/>
    <n v="276469"/>
    <s v="4ef05cd27bf94bdc939241f5b9ed99aa"/>
    <s v="Accept"/>
    <s v="yes"/>
    <m/>
    <m/>
    <s v="نور الدين حسن حاج موسى"/>
    <s v="Displaced"/>
    <x v="2"/>
    <n v="212"/>
    <s v="Ahmad&amp; Aref"/>
  </r>
  <r>
    <n v="387"/>
    <n v="230475"/>
    <s v="095dbe6e6f7b484e853fa7590670c014"/>
    <s v="Accept"/>
    <s v="yes"/>
    <m/>
    <m/>
    <s v="محمد محمد بدر البكري"/>
    <s v="Displaced"/>
    <x v="7"/>
    <n v="217"/>
    <s v="عبدالهادي"/>
  </r>
  <r>
    <n v="388"/>
    <n v="223010"/>
    <s v="6b6e6fd675234c54aca1a833e3cbf145"/>
    <s v="Accept"/>
    <s v="yes"/>
    <m/>
    <m/>
    <s v="عدلى همام صبيح"/>
    <s v="Displaced"/>
    <x v="7"/>
    <n v="217"/>
    <s v="عبدالهادي"/>
  </r>
  <r>
    <n v="389"/>
    <n v="287509"/>
    <s v="bcf632ef838b4da7b022619160046591"/>
    <s v="Accept"/>
    <s v="yes"/>
    <m/>
    <m/>
    <s v="عبدالله طاهر رمضان"/>
    <s v="Displaced"/>
    <x v="7"/>
    <n v="217"/>
    <s v="عبدالهادي"/>
  </r>
  <r>
    <n v="390"/>
    <n v="297696"/>
    <s v="91e4620bfec1477aa635e35a1edaf9e1"/>
    <s v="Accept"/>
    <s v="yes"/>
    <m/>
    <m/>
    <s v="قصي موسى العثمان"/>
    <s v="Displaced"/>
    <x v="7"/>
    <n v="217"/>
    <s v="عبدالهادي"/>
  </r>
  <r>
    <n v="391"/>
    <n v="214702"/>
    <s v="571eb6394a5048f196dd7a989124cd33"/>
    <s v="Accept"/>
    <s v="yes"/>
    <m/>
    <m/>
    <s v="محمد عبدالعزيز العوض"/>
    <s v="Displaced"/>
    <x v="7"/>
    <n v="217"/>
    <s v="عبدالهادي"/>
  </r>
  <r>
    <n v="392"/>
    <n v="321677"/>
    <s v="06578329f0f6466cb6f607f51e0d367c"/>
    <s v="Accept"/>
    <s v="yes"/>
    <m/>
    <m/>
    <s v="شيماء يوسف قشيط"/>
    <s v="Displaced"/>
    <x v="7"/>
    <n v="217"/>
    <s v="عبدالهادي"/>
  </r>
  <r>
    <n v="393"/>
    <n v="94109"/>
    <s v="28397bd7eb35463d8de312c0eff7ed47"/>
    <s v="Accept"/>
    <s v="yes"/>
    <m/>
    <m/>
    <s v="ريمة جمعة حسون"/>
    <s v="resident"/>
    <x v="6"/>
    <n v="289"/>
    <s v="عبدالهادي + نور"/>
  </r>
  <r>
    <n v="394"/>
    <n v="129070"/>
    <s v="c3a72906cbc245048d2bcd675709b59d"/>
    <s v="Accept"/>
    <s v="yes"/>
    <m/>
    <m/>
    <s v="دياب مصطفى حلاق"/>
    <s v="Displaced"/>
    <x v="6"/>
    <n v="289"/>
    <s v="عبدالهادي + نور"/>
  </r>
  <r>
    <n v="396"/>
    <n v="94422"/>
    <s v="40df6730d78d4f6c83646464518353de"/>
    <s v="Accept"/>
    <s v="yes"/>
    <m/>
    <m/>
    <s v="مريم عبداللطيف عبدالعزيز"/>
    <s v="resident"/>
    <x v="6"/>
    <n v="289"/>
    <s v="عبدالهادي + نور"/>
  </r>
  <r>
    <n v="398"/>
    <n v="270991"/>
    <s v="bff97c9c5ff1419eba43b19f5ff0c2b1"/>
    <s v="Accept"/>
    <s v="yes"/>
    <m/>
    <m/>
    <s v="خالد محمود الرحال"/>
    <s v="Displaced"/>
    <x v="7"/>
    <n v="217"/>
    <s v="ابراهيم"/>
  </r>
  <r>
    <n v="399"/>
    <n v="230387"/>
    <s v="b7aef19d842e46338ae2a27d203280b6"/>
    <s v="Accept"/>
    <s v="yes"/>
    <m/>
    <m/>
    <s v="عبد الرزاق محمود عابدين"/>
    <s v="Displaced"/>
    <x v="7"/>
    <n v="217"/>
    <s v="ابراهيم"/>
  </r>
  <r>
    <n v="400"/>
    <n v="219821"/>
    <s v="655293504a954d68849b0e9b4527d484"/>
    <s v="Accept"/>
    <s v="yes"/>
    <m/>
    <m/>
    <s v="علاء محمد جمال باشا"/>
    <s v="Displaced"/>
    <x v="7"/>
    <n v="217"/>
    <s v="ابراهيم"/>
  </r>
  <r>
    <n v="401"/>
    <n v="134987"/>
    <s v="1457129ed46a48218c42a67561f196a1"/>
    <s v="Accept"/>
    <s v="yes"/>
    <m/>
    <m/>
    <s v="إبراهيم محمد ديب سعد الدين"/>
    <s v="Displaced"/>
    <x v="7"/>
    <n v="217"/>
    <s v="ابراهيم"/>
  </r>
  <r>
    <n v="402"/>
    <n v="321683"/>
    <s v="46f4d6df1a054b5bac63523f8d5af44d"/>
    <s v="Accept"/>
    <s v="yes"/>
    <m/>
    <m/>
    <s v="عبد الله  يوسف بركات"/>
    <s v="Displaced"/>
    <x v="7"/>
    <n v="217"/>
    <s v="ابراهيم"/>
  </r>
  <r>
    <n v="403"/>
    <n v="44794"/>
    <s v="238c52f2123442cb9a7f789876289313"/>
    <s v="Accept"/>
    <s v="yes"/>
    <m/>
    <m/>
    <s v="سيف الدين فواز الباكير"/>
    <s v="resident"/>
    <x v="7"/>
    <n v="217"/>
    <s v="ابراهيم"/>
  </r>
  <r>
    <n v="404"/>
    <n v="227924"/>
    <s v="4c8e646dd66b4b4ca4afbfa35f34f25b"/>
    <s v="Accept"/>
    <s v="yes"/>
    <m/>
    <m/>
    <s v="عمر قدور السليمان"/>
    <s v="Displaced"/>
    <x v="7"/>
    <n v="217"/>
    <s v="ابراهيم"/>
  </r>
  <r>
    <n v="405"/>
    <n v="62517"/>
    <s v="29afd7f449454736be360314deede3e7"/>
    <s v="Accept"/>
    <s v="yes"/>
    <m/>
    <m/>
    <s v="معينة صطوف الباكير"/>
    <s v="resident"/>
    <x v="7"/>
    <n v="217"/>
    <s v="ابراهيم"/>
  </r>
  <r>
    <n v="406"/>
    <n v="214664"/>
    <s v="10f6167c2c3c4d1bac889836c6ae64d2"/>
    <s v="Accept"/>
    <s v="yes"/>
    <m/>
    <m/>
    <s v="سندعوض السلوم"/>
    <s v="Displaced"/>
    <x v="7"/>
    <n v="217"/>
    <s v="ابراهيم"/>
  </r>
  <r>
    <n v="407"/>
    <n v="45626"/>
    <s v="c5eb84de7c1342d5a1cb0b4c417b9416"/>
    <s v="Accept"/>
    <s v="yes"/>
    <m/>
    <m/>
    <s v="فضة يوسف الباكير"/>
    <s v="resident"/>
    <x v="7"/>
    <n v="217"/>
    <s v="ابراهيم"/>
  </r>
  <r>
    <n v="408"/>
    <n v="271452"/>
    <s v="8eb460d8374e498c85b2156e613bfb90"/>
    <s v="Accept"/>
    <s v="yes"/>
    <m/>
    <m/>
    <s v="باسل موفق هنداوي"/>
    <s v="Displaced"/>
    <x v="7"/>
    <n v="217"/>
    <s v="ابراهيم"/>
  </r>
  <r>
    <n v="409"/>
    <n v="206283"/>
    <s v="a8351f9c1a85419eb0cba3d8068b291f"/>
    <s v="Accept"/>
    <s v="yes"/>
    <m/>
    <m/>
    <s v="يوسف عبيد المحيميد"/>
    <s v="Displaced"/>
    <x v="7"/>
    <n v="217"/>
    <s v="ابراهيم"/>
  </r>
  <r>
    <n v="410"/>
    <n v="113587"/>
    <s v="7a312d76c7014b229a73ed2d2041d655"/>
    <s v="Accept"/>
    <s v="yes"/>
    <m/>
    <m/>
    <s v="احمد عبد المنعم محمد امين"/>
    <s v="Displaced"/>
    <x v="7"/>
    <n v="217"/>
    <s v="ابراهيم"/>
  </r>
  <r>
    <n v="411"/>
    <n v="321690"/>
    <s v="543f75e8a5ff488b91c446c142b44c1f"/>
    <s v="Accept"/>
    <s v="yes"/>
    <m/>
    <m/>
    <s v="علاء بلال الخطاب"/>
    <s v="Displaced"/>
    <x v="7"/>
    <n v="217"/>
    <s v="ابراهيم"/>
  </r>
  <r>
    <n v="412"/>
    <n v="214794"/>
    <s v="596ef1b5c9cf49bc8a2118b1f3066bbb"/>
    <s v="Accept"/>
    <s v="yes"/>
    <m/>
    <m/>
    <s v="علي عبد الرزاق السلوم"/>
    <s v="Displaced"/>
    <x v="7"/>
    <n v="217"/>
    <s v="ابراهيم"/>
  </r>
  <r>
    <n v="413"/>
    <n v="285259"/>
    <s v="3a46ade03b5344528503829ce92da791"/>
    <s v="Accept"/>
    <s v="yes"/>
    <m/>
    <m/>
    <s v="محمد عبد الرزاق نهنه "/>
    <s v="Displaced"/>
    <x v="6"/>
    <n v="289"/>
    <s v="شادي + سراب"/>
  </r>
  <r>
    <n v="415"/>
    <n v="137962"/>
    <s v="10169fcd137f40cbb150fe3b6b13dcc7"/>
    <s v="Accept"/>
    <s v="yes"/>
    <m/>
    <m/>
    <s v="فيصل موسى الباشا"/>
    <s v="Displaced"/>
    <x v="6"/>
    <n v="289"/>
    <s v="مهند"/>
  </r>
  <r>
    <n v="416"/>
    <n v="287180"/>
    <s v="ab8a948ee2894617857c1e37ea89e030"/>
    <s v="Accept"/>
    <s v="yes"/>
    <m/>
    <m/>
    <s v="صالح خالد قطران"/>
    <s v="Displaced"/>
    <x v="7"/>
    <n v="217"/>
    <s v="حسام"/>
  </r>
  <r>
    <n v="417"/>
    <n v="48756"/>
    <s v="12f50e549e014128abdec909858e00d8"/>
    <s v="Accept"/>
    <s v="yes"/>
    <m/>
    <m/>
    <s v="عبدالمعطي احمد المرعي"/>
    <s v="Displaced"/>
    <x v="7"/>
    <n v="217"/>
    <s v="حسام"/>
  </r>
  <r>
    <n v="418"/>
    <n v="271007"/>
    <s v="af31ed82d4554ad79642894b4dbc8094"/>
    <s v="Accept"/>
    <s v="yes"/>
    <m/>
    <m/>
    <s v="معاذ احمد سويد"/>
    <s v="Displaced"/>
    <x v="7"/>
    <n v="217"/>
    <s v="حسام"/>
  </r>
  <r>
    <n v="420"/>
    <n v="286821"/>
    <s v="e7a92709dda94c1eaa8427d1f75121a0"/>
    <s v="Accept"/>
    <s v="yes"/>
    <m/>
    <m/>
    <s v="حسين صبحي خربطلي"/>
    <s v="Displaced"/>
    <x v="7"/>
    <n v="217"/>
    <s v="حسام"/>
  </r>
  <r>
    <n v="422"/>
    <n v="249551"/>
    <s v="ae3f444e52354021a2ab504ff2837a87"/>
    <s v="Accept"/>
    <s v="yes"/>
    <m/>
    <m/>
    <s v="عبدالله خالد الاحمد"/>
    <s v="Displaced"/>
    <x v="7"/>
    <n v="217"/>
    <s v="حسام"/>
  </r>
  <r>
    <n v="423"/>
    <n v="105918"/>
    <s v="347d1cee28b54dc88316e79fc6fabf43"/>
    <s v="Accept"/>
    <s v="yes"/>
    <m/>
    <m/>
    <s v="جهيدة جمعة الحسين"/>
    <s v="Displaced"/>
    <x v="7"/>
    <n v="217"/>
    <s v="حسام"/>
  </r>
  <r>
    <n v="426"/>
    <n v="256332"/>
    <s v="4797d1f1ce394cc3aeb4660b22474648"/>
    <s v="Accept"/>
    <s v="yes"/>
    <m/>
    <m/>
    <s v="يحيى فجر المرعي"/>
    <s v="Displaced"/>
    <x v="7"/>
    <n v="217"/>
    <s v="إبراهيم+هشام"/>
  </r>
  <r>
    <n v="427"/>
    <n v="256563"/>
    <s v="318eaf5dfeb04637af7d2131b6178340"/>
    <s v="Accept"/>
    <s v="yes"/>
    <m/>
    <m/>
    <s v="نزيهة خالد المرعي"/>
    <s v="Displaced"/>
    <x v="7"/>
    <n v="217"/>
    <s v="إبراهيم+هشام"/>
  </r>
  <r>
    <n v="428"/>
    <n v="321682"/>
    <s v="d61d23e6e2bc4ffa91157620c3499fe8"/>
    <s v="Accept"/>
    <s v="yes"/>
    <m/>
    <m/>
    <s v="خالد عكلة الفريج"/>
    <s v="Displaced"/>
    <x v="7"/>
    <n v="217"/>
    <s v="إبراهيم+هشام"/>
  </r>
  <r>
    <n v="429"/>
    <n v="249273"/>
    <s v="3bc28fb9b8ea41a5b4c3a48b3afef732"/>
    <s v="Accept"/>
    <s v="yes"/>
    <m/>
    <m/>
    <s v="عمارخلف الفريج"/>
    <s v="Displaced"/>
    <x v="7"/>
    <n v="217"/>
    <s v="إبراهيم+هشام"/>
  </r>
  <r>
    <n v="430"/>
    <n v="230363"/>
    <s v="8e486cd2a541442790a9c55099d114f7"/>
    <s v="Accept"/>
    <s v="yes"/>
    <m/>
    <m/>
    <s v="احمد عوض الفرج"/>
    <s v="Displaced"/>
    <x v="7"/>
    <n v="217"/>
    <s v="إبراهيم+هشام"/>
  </r>
  <r>
    <n v="431"/>
    <n v="45381"/>
    <s v="46fe0694703540c3beb2e9c847fa574a"/>
    <s v="Accept"/>
    <s v="yes"/>
    <m/>
    <m/>
    <s v="صبا محمد نادر"/>
    <s v="Displaced"/>
    <x v="4"/>
    <n v="288"/>
    <s v="شادي + عبدالهادي"/>
  </r>
  <r>
    <n v="432"/>
    <n v="257664"/>
    <s v="b7ef815daef549eb972d3cb21be197d7"/>
    <s v="Accept"/>
    <s v="yes"/>
    <m/>
    <m/>
    <s v="عايد احمد الاحمد"/>
    <s v="Displaced"/>
    <x v="4"/>
    <n v="288"/>
    <s v="شادي + عبدالهادي"/>
  </r>
  <r>
    <n v="433"/>
    <n v="230324"/>
    <s v="fd222c0c90a046999707f061e7a68e48"/>
    <s v="Accept"/>
    <s v="yes"/>
    <m/>
    <m/>
    <s v="بسام ديب ابو الغيث"/>
    <s v="Displaced"/>
    <x v="4"/>
    <n v="288"/>
    <s v="شادي + عبدالهادي"/>
  </r>
  <r>
    <n v="434"/>
    <n v="272684"/>
    <s v="416c7f88c3e841ef9dfbf74033abe2cd"/>
    <s v="Accept"/>
    <s v="yes"/>
    <m/>
    <m/>
    <s v="عابد عبدالقادر زكرة"/>
    <s v="Displaced"/>
    <x v="4"/>
    <n v="288"/>
    <s v="شادي + عبدالهادي"/>
  </r>
  <r>
    <n v="435"/>
    <n v="230336"/>
    <s v="3bde9bbfa2cd4729b8ee467e21eb8936"/>
    <s v="Accept"/>
    <s v="yes"/>
    <m/>
    <m/>
    <s v="عبسي احمد جعفر الشردوب"/>
    <s v="Displaced"/>
    <x v="4"/>
    <n v="288"/>
    <s v="شادي + عبدالهادي"/>
  </r>
  <r>
    <n v="437"/>
    <n v="254790"/>
    <s v="971ef58e42044cf1b7a2522bf25324f9"/>
    <s v="Accept"/>
    <s v="yes"/>
    <m/>
    <m/>
    <s v="حسون محمود زيتون"/>
    <s v="Displaced"/>
    <x v="4"/>
    <n v="288"/>
    <s v="شادي + عبدالهادي"/>
  </r>
  <r>
    <n v="438"/>
    <n v="215649"/>
    <s v="fc5532b6ab6f4c85ba937057b1350528"/>
    <s v="Accept"/>
    <s v="yes"/>
    <m/>
    <m/>
    <s v="على احمد العثمان"/>
    <s v="Displaced"/>
    <x v="4"/>
    <n v="288"/>
    <s v="شادي + عبدالهادي"/>
  </r>
  <r>
    <n v="439"/>
    <n v="295385"/>
    <s v="45b3d56b4962411abe180a31cce4990b"/>
    <s v="Accept"/>
    <s v="yes"/>
    <m/>
    <m/>
    <s v="محمد محمود حلاق"/>
    <s v="Displaced"/>
    <x v="4"/>
    <n v="288"/>
    <s v=" عبدالهادي"/>
  </r>
  <r>
    <n v="440"/>
    <n v="321211"/>
    <s v="40678f20fd7b498f8c4bd95263827dfe"/>
    <s v="Accept"/>
    <s v="yes"/>
    <m/>
    <m/>
    <s v="حسين خالد حمادة"/>
    <s v="resident"/>
    <x v="4"/>
    <n v="288"/>
    <s v="حسام-مهند"/>
  </r>
  <r>
    <n v="441"/>
    <n v="227544"/>
    <s v="309fc17d078f45928ca25b37aefb82c7"/>
    <s v="Accept"/>
    <s v="yes"/>
    <m/>
    <m/>
    <s v="محمد خلف اليوسف"/>
    <s v="Displaced"/>
    <x v="4"/>
    <n v="288"/>
    <s v="حسام-مهند"/>
  </r>
  <r>
    <n v="442"/>
    <n v="230487"/>
    <s v="e291a1023b114d4d91c0a6e610276d5d"/>
    <s v="Accept"/>
    <s v="yes"/>
    <m/>
    <m/>
    <s v="حسن محمد الغريب"/>
    <s v="Displaced"/>
    <x v="4"/>
    <n v="288"/>
    <s v="إبراهيم+هشام"/>
  </r>
  <r>
    <n v="443"/>
    <n v="257746"/>
    <s v="7ed24e0223aa4967b566cb6b439b69b8"/>
    <s v="Accept"/>
    <s v="yes"/>
    <m/>
    <m/>
    <s v="محمد عبد الرزاق الصغير"/>
    <s v="Displaced"/>
    <x v="4"/>
    <n v="288"/>
    <s v="إبراهيم+هشام"/>
  </r>
  <r>
    <n v="444"/>
    <n v="223665"/>
    <s v="740a314815624c0b9499472e44cdf464"/>
    <s v="Accept"/>
    <s v="yes"/>
    <m/>
    <m/>
    <s v="عمار مصطفى حبلوصي"/>
    <s v="Displaced"/>
    <x v="4"/>
    <n v="288"/>
    <s v="إبراهيم+هشام"/>
  </r>
  <r>
    <n v="445"/>
    <n v="230496"/>
    <s v="5b5e9af5fbb5476296cecfb6c7e28c95"/>
    <s v="Accept"/>
    <s v="yes"/>
    <m/>
    <m/>
    <s v="محمد امين ريحاني"/>
    <s v="Displaced"/>
    <x v="4"/>
    <n v="288"/>
    <s v="إبراهيم+هشام"/>
  </r>
  <r>
    <n v="446"/>
    <n v="257681"/>
    <s v="3ad3c68762b44dd198070dccd282e5eb"/>
    <s v="Accept"/>
    <s v="yes"/>
    <m/>
    <m/>
    <s v="عبد المنعم امين ريحاني"/>
    <s v="Displaced"/>
    <x v="4"/>
    <n v="288"/>
    <s v="إبراهيم+هشام"/>
  </r>
  <r>
    <n v="447"/>
    <n v="257620"/>
    <s v="60e3de626a0948efa5f567453159e561"/>
    <s v="Accept"/>
    <s v="yes"/>
    <m/>
    <m/>
    <s v="باسل سعيد ريحاني"/>
    <s v="Displaced"/>
    <x v="4"/>
    <n v="288"/>
    <s v="إبراهيم+هشام"/>
  </r>
  <r>
    <n v="448"/>
    <n v="230490"/>
    <s v="f2bb6d953ee0444b906af77179ffe63a"/>
    <s v="Accept"/>
    <s v="yes"/>
    <m/>
    <m/>
    <s v="سعيد محمد ريحاني"/>
    <s v="Displaced"/>
    <x v="4"/>
    <n v="288"/>
    <s v="إبراهيم+هشام"/>
  </r>
  <r>
    <n v="449"/>
    <n v="230497"/>
    <s v="1db58353fc3648ecb03c0acd7ec7be0d"/>
    <s v="Accept"/>
    <s v="yes"/>
    <m/>
    <m/>
    <s v="محمد نادر عبد الرحمن ريحاني"/>
    <s v="Displaced"/>
    <x v="4"/>
    <n v="288"/>
    <s v="إبراهيم+هشام"/>
  </r>
  <r>
    <n v="450"/>
    <n v="253261"/>
    <s v="9a55802113254d6988b3d0f4bba0b935"/>
    <s v="Accept"/>
    <s v="yes"/>
    <m/>
    <m/>
    <s v="مصطفى عبدو قاسم"/>
    <s v="Displaced"/>
    <x v="8"/>
    <n v="290"/>
    <s v="إبراهيم+هشام"/>
  </r>
  <r>
    <n v="451"/>
    <n v="91271"/>
    <s v="c0a47d65fd904459b797cd9a0e21e889"/>
    <s v="Accept"/>
    <s v="yes"/>
    <m/>
    <m/>
    <s v="إبراهيم احمد صطوف"/>
    <s v="resident"/>
    <x v="8"/>
    <n v="290"/>
    <s v="إبراهيم+هشام"/>
  </r>
  <r>
    <n v="452"/>
    <n v="91395"/>
    <s v="08dc26aa57ae4fc8b27ecd54014bda05"/>
    <s v="Accept"/>
    <s v="yes"/>
    <m/>
    <m/>
    <s v="احمد حسين الصطوف"/>
    <s v="resident"/>
    <x v="8"/>
    <n v="290"/>
    <s v="إبراهيم+هشام"/>
  </r>
  <r>
    <n v="453"/>
    <n v="223546"/>
    <s v="282670565a864243b2ddd53a2b7124d1"/>
    <s v="Accept"/>
    <s v="yes"/>
    <m/>
    <m/>
    <s v="فاطمة علي الناقوح"/>
    <s v="Displaced"/>
    <x v="8"/>
    <n v="290"/>
    <s v="إبراهيم+هشام"/>
  </r>
  <r>
    <n v="454"/>
    <n v="215245"/>
    <s v="c7f0ae8d53a34681b553b5145a923517"/>
    <s v="Accept"/>
    <s v="yes"/>
    <m/>
    <m/>
    <s v="حسن ناصر موسى"/>
    <s v="Displaced"/>
    <x v="8"/>
    <n v="290"/>
    <s v="إبراهيم+هشام"/>
  </r>
  <r>
    <n v="455"/>
    <n v="342789"/>
    <s v="ac1b5efe334d4f85bc6c6912c9cbe967"/>
    <s v="Accept"/>
    <s v="yes"/>
    <m/>
    <m/>
    <s v=" مصطفى غرقان العكلة"/>
    <s v="Displaced"/>
    <x v="8"/>
    <n v="290"/>
    <s v="إبراهيم+هشام"/>
  </r>
  <r>
    <n v="456"/>
    <n v="92421"/>
    <s v="40767c16b8b348cfb9138685d8bc5220"/>
    <s v="Accept"/>
    <s v="yes"/>
    <m/>
    <m/>
    <s v="رضوان احمد صطوف"/>
    <s v="resident"/>
    <x v="8"/>
    <n v="290"/>
    <s v="إبراهيم+هشام"/>
  </r>
  <r>
    <n v="457"/>
    <n v="58595"/>
    <s v="4be7f37c8e0a49379b03b4737a8f480a"/>
    <s v="Accept"/>
    <s v="yes"/>
    <m/>
    <m/>
    <s v="محمد فارس عليوي"/>
    <s v="resident"/>
    <x v="5"/>
    <n v="213"/>
    <s v="ريم-مهند"/>
  </r>
  <r>
    <n v="458"/>
    <n v="52594"/>
    <s v="42ce8a31668c417dbfca7d5a7dd22b13"/>
    <s v="Accept"/>
    <s v="yes"/>
    <m/>
    <m/>
    <s v="فاطمة صطوف الحسين"/>
    <s v="resident"/>
    <x v="5"/>
    <n v="213"/>
    <s v="ريم-مهند"/>
  </r>
  <r>
    <n v="459"/>
    <n v="98701"/>
    <s v="c77206ca220e4be5848c44b03650c0ae"/>
    <s v="Accept"/>
    <s v="yes"/>
    <m/>
    <m/>
    <s v="فاطمة فارس عليوي"/>
    <s v="resident"/>
    <x v="5"/>
    <n v="213"/>
    <s v="ريم-مهند"/>
  </r>
  <r>
    <n v="460"/>
    <n v="50930"/>
    <s v="74b158921bff48dd8bb2d011ba19c9a3"/>
    <s v="Accept"/>
    <s v="yes"/>
    <m/>
    <m/>
    <s v="علياء توفيق بركو"/>
    <s v="resident"/>
    <x v="5"/>
    <n v="213"/>
    <s v="ريم-مهند"/>
  </r>
  <r>
    <n v="461"/>
    <n v="60138"/>
    <s v="94b9a2cbe6b0494f9c287ca3bc2daa55"/>
    <s v="Accept"/>
    <s v="yes"/>
    <m/>
    <m/>
    <s v="محمود حسن الديري"/>
    <s v="resident"/>
    <x v="5"/>
    <n v="213"/>
    <s v="ريم-مهند"/>
  </r>
  <r>
    <n v="462"/>
    <n v="50687"/>
    <s v="98ab4ebef2ca48e383804f1306e9ece4"/>
    <s v="Accept"/>
    <s v="yes"/>
    <m/>
    <m/>
    <s v="علي محمد العلي"/>
    <s v="Displaced"/>
    <x v="5"/>
    <n v="213"/>
    <s v="حسام + سراب"/>
  </r>
  <r>
    <n v="463"/>
    <n v="98692"/>
    <s v="b6ae48470870482d9d72c4d50d2a8f72"/>
    <s v="Accept"/>
    <s v="yes"/>
    <m/>
    <m/>
    <s v="جمعة احمد عبدالله"/>
    <s v="Displaced"/>
    <x v="5"/>
    <n v="213"/>
    <s v="حسام + سراب"/>
  </r>
  <r>
    <n v="464"/>
    <n v="55938"/>
    <s v="d51fb38acb9548a2a8154097cfa5348b"/>
    <s v="Accept"/>
    <s v="yes"/>
    <m/>
    <m/>
    <s v="محمد جمعة محمد علي"/>
    <s v="resident"/>
    <x v="5"/>
    <n v="213"/>
    <s v="عبدالهادي + نور"/>
  </r>
  <r>
    <n v="465"/>
    <n v="98691"/>
    <s v="c24a4c8484364dd19c67ac42d881d837"/>
    <s v="Accept"/>
    <s v="yes"/>
    <m/>
    <m/>
    <s v="اسماعيل محمد حميدي حماسية"/>
    <s v="resident"/>
    <x v="5"/>
    <n v="213"/>
    <s v="عبدالهادي + نور"/>
  </r>
  <r>
    <n v="466"/>
    <n v="56516"/>
    <s v="0cf734577a404e919380b539b7635782"/>
    <s v="Accept"/>
    <s v="yes"/>
    <m/>
    <m/>
    <s v="فطيم محمد حماسية"/>
    <s v="resident"/>
    <x v="5"/>
    <n v="213"/>
    <s v="عبدالهادي + نور"/>
  </r>
  <r>
    <n v="467"/>
    <n v="41664"/>
    <s v="f66eedf20f7f4798b997480d14a42790"/>
    <s v="Accept"/>
    <s v="yes"/>
    <m/>
    <m/>
    <s v="شمسة احمد حماسية"/>
    <s v="resident"/>
    <x v="5"/>
    <n v="213"/>
    <s v="عبدالهادي + نور"/>
  </r>
  <r>
    <n v="468"/>
    <n v="193132"/>
    <s v="1d28bf71ae6246a9b5826e5557a9f3e7"/>
    <s v="Accept"/>
    <s v="yes"/>
    <m/>
    <m/>
    <s v="سامر وليد حماسية"/>
    <s v="resident"/>
    <x v="5"/>
    <n v="213"/>
    <s v="عبدالهادي + نور"/>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8">
  <r>
    <n v="245"/>
    <n v="279578"/>
    <s v="bd042f8e94444db2979736448d6c6949"/>
    <s v="Accept"/>
    <s v="yes"/>
    <s v=" دمج مع محمد الحسين"/>
    <n v="1"/>
    <s v="عيده محمد الحسين"/>
    <x v="0"/>
    <s v="Rabeeta"/>
    <n v="77"/>
    <s v="ريم .شادي"/>
    <s v="I.R"/>
  </r>
  <r>
    <n v="282"/>
    <n v="282615"/>
    <s v="6282d0c454584323af8d569bdba0e4d8"/>
    <s v="Accept"/>
    <s v="yes"/>
    <s v="دمج  مع رضوان يحيى الجاسم"/>
    <n v="1"/>
    <s v="يونس يحيى الجاسم "/>
    <x v="0"/>
    <s v="Radwa"/>
    <n v="78"/>
    <s v="سامر منصور و سراب ناصيف"/>
    <s v="C.A"/>
  </r>
  <r>
    <n v="258"/>
    <n v="186698"/>
    <s v="e6c6e2f905e844118bdb2c82b5900860"/>
    <s v="Accept"/>
    <s v="yes"/>
    <s v="دمج مع جاسم الصفوك"/>
    <n v="1"/>
    <s v="بدر علي الهليل"/>
    <x v="0"/>
    <s v="Rabeeta"/>
    <n v="77"/>
    <s v="ريم . شادي"/>
    <s v="I.R"/>
  </r>
  <r>
    <n v="383"/>
    <n v="255577"/>
    <s v="b0396e4a188447ff9da0763a2d6fc35d"/>
    <s v="Accept"/>
    <s v="yes"/>
    <s v="دمج مع عبد القادر عبد الكافي الاصلان"/>
    <n v="1"/>
    <s v="خالد عبد الكافي الاصلان "/>
    <x v="0"/>
    <s v="Mreimin (Darkosh)"/>
    <n v="212"/>
    <s v="سراب"/>
    <s v="I.R"/>
  </r>
  <r>
    <n v="380"/>
    <n v="252528"/>
    <s v="de65f0eb034a434183af308f0954c0dc"/>
    <s v="Accept"/>
    <s v="yes"/>
    <s v="دمج مع علاء عماد السعيد"/>
    <n v="1"/>
    <s v="غصون خلف الحمادة "/>
    <x v="0"/>
    <s v="Mreimin (Darkosh)"/>
    <n v="212"/>
    <s v="سراب"/>
    <s v="I.R"/>
  </r>
  <r>
    <n v="351"/>
    <n v="252560"/>
    <s v="9275a103e73241e3aa8368eadc35327e"/>
    <s v="Accept"/>
    <s v="yes"/>
    <s v="دمج مع فطيم فياض العليق و محمد ابراهيم الرحمون واحمد ابراهيم الرحمون واحمد مصطفى الجعفر"/>
    <n v="4"/>
    <s v="حمود إبراهيم الرحمون"/>
    <x v="0"/>
    <s v="Mreimin (Darkosh)"/>
    <n v="212"/>
    <s v="سراب"/>
    <s v="C.A"/>
  </r>
  <r>
    <n v="246"/>
    <n v="259628"/>
    <s v="9c19eb34d76c4e6893bf4cc8e64c0b76"/>
    <s v="Accept"/>
    <s v="yes"/>
    <s v="دمج مع مريم حسون"/>
    <n v="1"/>
    <s v="بلال احمد حماميش"/>
    <x v="0"/>
    <s v="Rabeeta"/>
    <n v="77"/>
    <s v="ريم"/>
    <s v="I.R"/>
  </r>
  <r>
    <n v="334"/>
    <n v="41300"/>
    <s v="a724dd6c3b0e4bf690f2d99449fd6de5"/>
    <s v="Accept"/>
    <s v="yes"/>
    <s v="دمج مع وداد خالد الحمود"/>
    <n v="1"/>
    <s v="خالد عمر الحمود "/>
    <x v="0"/>
    <s v="Zahraa - Kherbet Amud"/>
    <n v="219"/>
    <s v="سراب"/>
    <s v="I.R"/>
  </r>
  <r>
    <n v="253"/>
    <n v="281506"/>
    <s v="954f1732d4944b88b7006b9dfd9cfc53"/>
    <s v="Accept"/>
    <s v="yes"/>
    <s v="سكن جماعي مع لؤي شحادة الحمود  \ عدد العوائل 6 "/>
    <n v="5"/>
    <s v="خالد محمد السليمان"/>
    <x v="0"/>
    <s v="Rabeeta"/>
    <n v="77"/>
    <s v="ريم . شادي"/>
    <s v="C.A"/>
  </r>
  <r>
    <n v="436"/>
    <n v="247457"/>
    <s v="5dee4262e5474e0eab1b4ed4eb5dd598"/>
    <s v="Accept"/>
    <s v="yes"/>
    <s v="عبدالرحمن عبدالكريم زكرة"/>
    <n v="1"/>
    <s v="طارق عبدالكريم زكرة"/>
    <x v="0"/>
    <s v="Albalat"/>
    <n v="288"/>
    <s v="شادي + عبدالهادي"/>
    <s v="I.R"/>
  </r>
  <r>
    <n v="424"/>
    <n v="270263"/>
    <s v="560317cf8a4a4cfb9a19bf17ab14838c"/>
    <s v="Accept"/>
    <s v="yes"/>
    <s v="مدمج مع احمد ابراهيم الاحمد ومع نجاح احمد الاحمد"/>
    <n v="2"/>
    <s v="ابراهيم احمد الاحمد"/>
    <x v="0"/>
    <s v="Ramadiyeh (Darkosh)"/>
    <n v="213"/>
    <s v="عبد الهادي + نور"/>
    <s v="I.R"/>
  </r>
  <r>
    <n v="395"/>
    <n v="93321"/>
    <s v="1eea7e45201840c3bf8f051d52065875"/>
    <s v="Accept"/>
    <s v="yes"/>
    <s v="مدمج مع حاجة احمد الغريب"/>
    <n v="1"/>
    <s v="ثلجة خضر ناصيف العبيد"/>
    <x v="1"/>
    <s v="Mansura"/>
    <n v="289"/>
    <s v="عبدالهادي + نور"/>
    <s v="I.R"/>
  </r>
  <r>
    <n v="421"/>
    <n v="270979"/>
    <s v="c8210b7526ab4046a25908de091099af"/>
    <s v="Accept"/>
    <s v="yes"/>
    <s v="مدمج مع زور غازي الطه"/>
    <n v="1"/>
    <s v="ريما علي السهو "/>
    <x v="0"/>
    <s v="Thahr"/>
    <n v="217"/>
    <s v="حسام"/>
    <s v="I.R"/>
  </r>
  <r>
    <n v="397"/>
    <n v="284858"/>
    <s v="7cdaa075112546b480564b2c6c0ef196"/>
    <s v="Accept"/>
    <s v="yes"/>
    <s v="مدمج مع سليمه احمد زين الدين ومع  عمر محمود الزين"/>
    <n v="2"/>
    <s v="محمود محمد الزين"/>
    <x v="0"/>
    <s v="Mansura"/>
    <n v="289"/>
    <s v="عبدالهادي + نور"/>
    <s v="I.R"/>
  </r>
  <r>
    <n v="414"/>
    <n v="284937"/>
    <s v="d8b63aa1a1d94f249796ff5af3850cc4"/>
    <s v="Accept"/>
    <s v="yes"/>
    <s v="مدمج مع عبد الهادي قدور الباشا"/>
    <n v="1"/>
    <s v="عزيزةعبد الباشا"/>
    <x v="0"/>
    <s v="Mansura"/>
    <n v="289"/>
    <s v="مهند"/>
    <s v="I.R"/>
  </r>
  <r>
    <n v="425"/>
    <n v="330596"/>
    <s v="31b8e617ed824dbca5a7b071d1404548"/>
    <s v="Accept"/>
    <s v="yes"/>
    <s v="مدمج مع علي محمد صابر القاسم ومع خالد محمد صابر القاسم ومع نصرة احمد الاحمد"/>
    <n v="3"/>
    <s v="عبدو محمد صابر القاسم"/>
    <x v="0"/>
    <s v="mazrat haj Naiyf"/>
    <n v="290"/>
    <s v="عبد الهادي + نور"/>
    <s v="I.R"/>
  </r>
  <r>
    <n v="419"/>
    <n v="227289"/>
    <s v="7080dbdc4e7240d7a07f6b47cc74298a"/>
    <s v="Accept"/>
    <s v="yes"/>
    <s v="مدمج مع فاطمة علي الرعي"/>
    <n v="1"/>
    <s v="ناعسة خليف الخليف"/>
    <x v="0"/>
    <s v="Thahr"/>
    <n v="217"/>
    <s v="حسام"/>
    <s v="I.R"/>
  </r>
  <r>
    <n v="1"/>
    <n v="95609"/>
    <s v="7b4315789fa448aca4abae7e074fdde5"/>
    <s v="Accept"/>
    <s v="yes"/>
    <m/>
    <m/>
    <s v="عبد عبد الله الخلف"/>
    <x v="0"/>
    <s v="Almzwaq"/>
    <n v="322"/>
    <s v="هشام + إبراهيم"/>
    <s v="I.R"/>
  </r>
  <r>
    <n v="2"/>
    <n v="334288"/>
    <s v="3c9f0caccae245f98030ee3838cf3d92"/>
    <s v="Accept"/>
    <s v="yes"/>
    <m/>
    <m/>
    <s v="نجيبه برهان البكور"/>
    <x v="0"/>
    <s v="Almzwaq"/>
    <n v="322"/>
    <s v="هشام + إبراهيم"/>
    <s v="I.R"/>
  </r>
  <r>
    <n v="3"/>
    <n v="253624"/>
    <s v="9567b1ad664b478caede2d9fe2e7b3a1"/>
    <s v="Accept"/>
    <s v="yes"/>
    <m/>
    <m/>
    <s v="رافي محمود الدرويش"/>
    <x v="0"/>
    <s v="Almzwaq"/>
    <n v="322"/>
    <s v="هشام + إبراهيم"/>
    <s v="I.R"/>
  </r>
  <r>
    <n v="4"/>
    <n v="334606"/>
    <s v="0873c7c8e4484f4ba9f8299152606cda"/>
    <s v="Accept"/>
    <s v="yes"/>
    <m/>
    <m/>
    <s v="داليا محمد النعسان"/>
    <x v="0"/>
    <s v="Almzwaq"/>
    <n v="322"/>
    <s v="هشام + إبراهيم"/>
    <s v="I.R"/>
  </r>
  <r>
    <n v="5"/>
    <n v="304366"/>
    <s v="874ab97e3cd8423babb46b79478f99f6"/>
    <s v="Accept"/>
    <s v="yes"/>
    <m/>
    <m/>
    <s v="مصطفى محمد الصغير"/>
    <x v="0"/>
    <s v="Almzwaq"/>
    <n v="322"/>
    <s v="هشام + إبراهيم"/>
    <s v="I.R"/>
  </r>
  <r>
    <n v="6"/>
    <n v="95690"/>
    <s v="0d9e54e9c7254676a33572067cd227bd"/>
    <s v="Accept"/>
    <s v="yes"/>
    <m/>
    <m/>
    <s v="عمار عبد القادر حسن"/>
    <x v="1"/>
    <s v="Almzwaq"/>
    <n v="322"/>
    <s v="هشام + إبراهيم"/>
    <s v="I.R"/>
  </r>
  <r>
    <n v="7"/>
    <n v="207644"/>
    <s v="7e23b724376e4671bb0208c5ea993d05"/>
    <s v="Accept"/>
    <s v="yes"/>
    <m/>
    <m/>
    <s v="عبد القادر عارف الضبعان"/>
    <x v="0"/>
    <s v="Almzwaq"/>
    <n v="322"/>
    <s v="هشام + إبراهيم"/>
    <s v="I.R"/>
  </r>
  <r>
    <n v="8"/>
    <n v="234623"/>
    <s v="d1a7ed8fdb824b959ef5276211fb0e1d"/>
    <s v="Accept"/>
    <s v="yes"/>
    <m/>
    <m/>
    <s v="بشار احمد الزيتون"/>
    <x v="0"/>
    <s v="Almzwaq"/>
    <n v="322"/>
    <s v="هشام + إبراهيم"/>
    <s v="I.R"/>
  </r>
  <r>
    <n v="9"/>
    <n v="275012"/>
    <s v="0ea36c6f52004f69b1a7966fdccf8ce7"/>
    <s v="Accept"/>
    <s v="yes"/>
    <m/>
    <m/>
    <s v="بلال عبد العزيز السماعيل"/>
    <x v="0"/>
    <s v="Almzwaq"/>
    <n v="322"/>
    <s v="هشام + إبراهيم"/>
    <s v="I.R"/>
  </r>
  <r>
    <n v="10"/>
    <n v="282361"/>
    <s v="a6d80477f47d46e0ab02ff0e70ec62b5"/>
    <s v="Accept"/>
    <s v="yes"/>
    <m/>
    <m/>
    <s v="محمود وجيه اسماعيل"/>
    <x v="0"/>
    <s v="Almzwaq"/>
    <n v="322"/>
    <s v="هشام + إبراهيم"/>
    <s v="I.R"/>
  </r>
  <r>
    <n v="11"/>
    <n v="339624"/>
    <s v="3d4b889e91364524beaaacb3f929f960"/>
    <s v="Accept"/>
    <s v="yes"/>
    <m/>
    <m/>
    <s v="محمود محمد الدرويش"/>
    <x v="0"/>
    <s v="Almzwaq"/>
    <n v="322"/>
    <s v="هشام + إبراهيم"/>
    <s v="I.R"/>
  </r>
  <r>
    <n v="12"/>
    <n v="95194"/>
    <s v="beabc14308f04283bfe58aebd4c6b89b"/>
    <s v="Accept"/>
    <s v="yes"/>
    <m/>
    <m/>
    <s v="فاطمة عبد الله الخلف"/>
    <x v="1"/>
    <s v="Almzwaq"/>
    <n v="322"/>
    <s v="هشام + إبراهيم"/>
    <s v="I.R"/>
  </r>
  <r>
    <n v="13"/>
    <n v="207618"/>
    <s v="549dd2515c1d491d8bfd6c8910cf2127"/>
    <s v="Accept"/>
    <s v="yes"/>
    <m/>
    <m/>
    <s v="احمد اسماعيل الداني"/>
    <x v="0"/>
    <s v="Almzwaq"/>
    <n v="322"/>
    <s v="هشام + إبراهيم"/>
    <s v="I.R"/>
  </r>
  <r>
    <n v="14"/>
    <n v="276062"/>
    <s v="f400ca660e134b1daeb160e6c122acb9"/>
    <s v="Accept"/>
    <s v="yes"/>
    <m/>
    <m/>
    <s v="مصطفى محمد العلوش"/>
    <x v="0"/>
    <s v="Almzwaq"/>
    <n v="322"/>
    <s v="هشام + إبراهيم"/>
    <s v="I.R"/>
  </r>
  <r>
    <n v="15"/>
    <n v="286778"/>
    <s v="9e938d344dc64296ab603fc244423333"/>
    <s v="Accept"/>
    <s v="yes"/>
    <m/>
    <m/>
    <s v="حسن مصطفى برام"/>
    <x v="1"/>
    <s v="Barisha"/>
    <n v="70"/>
    <s v="حسام عبدالله"/>
    <s v="I.R"/>
  </r>
  <r>
    <n v="16"/>
    <n v="281656"/>
    <s v="0a54b602b57943f88d1673746344e331"/>
    <s v="Accept"/>
    <s v="yes"/>
    <m/>
    <m/>
    <s v="شعبان صالح الاسماعيل"/>
    <x v="0"/>
    <s v="Barisha"/>
    <n v="70"/>
    <s v="أحمد غندور"/>
    <s v="I.R"/>
  </r>
  <r>
    <n v="17"/>
    <n v="21069"/>
    <s v="5ff2316fae1c4a0abd0b09ce64265a1d"/>
    <s v="Accept"/>
    <s v="yes"/>
    <m/>
    <m/>
    <s v="مجيدة جمعه محمد"/>
    <x v="1"/>
    <s v="Barisha"/>
    <n v="70"/>
    <s v="هشام الخالد"/>
    <s v="I.R"/>
  </r>
  <r>
    <n v="18"/>
    <n v="21676"/>
    <s v="edd8a5bee83147a4aa0c4a66ab5e32a8"/>
    <s v="Accept"/>
    <s v="yes"/>
    <m/>
    <m/>
    <s v="محمد أحمد منصور"/>
    <x v="0"/>
    <s v="Barisha"/>
    <n v="70"/>
    <s v="هشام الخالد"/>
    <s v="I.R"/>
  </r>
  <r>
    <n v="19"/>
    <n v="230178"/>
    <s v="8f7ad9539fd840469fa3f42f85efcc13"/>
    <s v="Accept"/>
    <s v="yes"/>
    <m/>
    <m/>
    <s v="محمدحسين خطاب"/>
    <x v="0"/>
    <s v="Barisha"/>
    <n v="70"/>
    <s v="نور الخليف"/>
    <s v="I.R"/>
  </r>
  <r>
    <n v="20"/>
    <n v="7185"/>
    <s v="018479b7afc0413d843dfdcbebc283b7"/>
    <s v="Accept"/>
    <s v="yes"/>
    <m/>
    <m/>
    <s v="حسن صالح لمط"/>
    <x v="0"/>
    <s v="Barisha"/>
    <n v="70"/>
    <s v="نور الخليف"/>
    <s v="I.R"/>
  </r>
  <r>
    <n v="21"/>
    <n v="101541"/>
    <s v="ac31fd3b39a94a0bb04ab8a7bc906a49"/>
    <s v="Accept"/>
    <s v="yes"/>
    <m/>
    <m/>
    <s v="عطيه سليمان طحينة "/>
    <x v="1"/>
    <s v="Barisha"/>
    <n v="70"/>
    <s v="نور الخليف"/>
    <s v="I.R"/>
  </r>
  <r>
    <n v="22"/>
    <n v="23492"/>
    <s v="815dda2d67fb4487b6511d3c33508429"/>
    <s v="Accept"/>
    <s v="yes"/>
    <m/>
    <m/>
    <s v="محمد عامر نجار"/>
    <x v="1"/>
    <s v="Barisha"/>
    <n v="70"/>
    <s v="نور الخليف"/>
    <s v="I.R"/>
  </r>
  <r>
    <n v="23"/>
    <n v="281058"/>
    <s v="b6a50ae846c444b89313bce274286ef7"/>
    <s v="Accept"/>
    <s v="yes"/>
    <m/>
    <m/>
    <s v="إبراهيم محمد شواش"/>
    <x v="1"/>
    <s v="Barisha"/>
    <n v="70"/>
    <s v="نور الخليف"/>
    <s v="I.R"/>
  </r>
  <r>
    <n v="24"/>
    <n v="244586"/>
    <s v="553a3c3ccc2243919b70f9f2d49a68bf"/>
    <s v="Accept"/>
    <s v="yes"/>
    <m/>
    <m/>
    <s v="احمد محمد سرحاوي"/>
    <x v="0"/>
    <s v="Barisha"/>
    <n v="70"/>
    <s v="نور الخليف"/>
    <s v="I.R"/>
  </r>
  <r>
    <n v="25"/>
    <n v="11904"/>
    <s v="9df924b47c42423ea8a059be98b854a1"/>
    <s v="Accept"/>
    <s v="yes"/>
    <m/>
    <m/>
    <s v="شعبان عبدالرؤوف قاسم"/>
    <x v="1"/>
    <s v="Barisha"/>
    <n v="70"/>
    <s v="نور الخليف"/>
    <s v="I.R"/>
  </r>
  <r>
    <n v="26"/>
    <n v="250697"/>
    <s v="4782cf5c977e4d91bd096096c563b7f2"/>
    <s v="Accept"/>
    <s v="yes"/>
    <m/>
    <m/>
    <s v="انيس سهيل الحمود"/>
    <x v="0"/>
    <s v="Barisha"/>
    <n v="70"/>
    <s v="نور الخليف"/>
    <s v="I.R"/>
  </r>
  <r>
    <n v="27"/>
    <n v="250651"/>
    <s v="c8e101008a5b46d58dc017448b4d6e2b"/>
    <s v="Accept"/>
    <s v="yes"/>
    <m/>
    <m/>
    <s v="خضر حسين السالم "/>
    <x v="0"/>
    <s v="Barisha"/>
    <n v="70"/>
    <s v="نور الخليف"/>
    <s v="I.R"/>
  </r>
  <r>
    <n v="28"/>
    <n v="11936"/>
    <s v="f32f5a584dd4465bb490459f9d79833d"/>
    <s v="Accept"/>
    <s v="yes"/>
    <m/>
    <m/>
    <s v="صبحية محمد نجار"/>
    <x v="1"/>
    <s v="Barisha"/>
    <n v="70"/>
    <s v="نور الخليف"/>
    <s v="I.R"/>
  </r>
  <r>
    <n v="29"/>
    <n v="285475"/>
    <s v="45ffc710b1994babbfdd5c28412df961"/>
    <s v="Accept"/>
    <s v="yes"/>
    <m/>
    <m/>
    <s v="احمد جمعة البنية"/>
    <x v="0"/>
    <s v="Barisha"/>
    <n v="70"/>
    <s v="نور + عبدالهادي"/>
    <s v="I.R"/>
  </r>
  <r>
    <n v="30"/>
    <n v="3235"/>
    <s v="60c702f1a9f2478fa4eb33ada9bfa5a3"/>
    <s v="Accept"/>
    <s v="yes"/>
    <m/>
    <m/>
    <s v="احمد محمد عمارة"/>
    <x v="0"/>
    <s v="Barisha"/>
    <n v="70"/>
    <s v="نور + عبدالهادي"/>
    <s v="I.R"/>
  </r>
  <r>
    <n v="31"/>
    <n v="280804"/>
    <s v="1c291a02fcb94b5eb43723b0ea715f8b"/>
    <s v="Accept"/>
    <s v="yes"/>
    <m/>
    <m/>
    <s v="اسماء محمد علي"/>
    <x v="0"/>
    <s v="Barisha"/>
    <n v="70"/>
    <s v="نور + عبدالهادي"/>
    <s v="I.R"/>
  </r>
  <r>
    <n v="32"/>
    <n v="18975"/>
    <s v="a135ca1be1464a6da81c21305bdff094"/>
    <s v="Accept"/>
    <s v="yes"/>
    <m/>
    <m/>
    <s v="حسين عيسى لمط"/>
    <x v="0"/>
    <s v="Barisha"/>
    <n v="70"/>
    <s v="نور + عبدالهادي"/>
    <s v="I.R"/>
  </r>
  <r>
    <n v="33"/>
    <n v="281463"/>
    <s v="4814f92e02e446a58f9d5a3a97f9c8e3"/>
    <s v="Accept"/>
    <s v="yes"/>
    <m/>
    <m/>
    <s v="حمزة مراد ابرم"/>
    <x v="0"/>
    <s v="Barisha"/>
    <n v="70"/>
    <s v="نور + عبدالهادي"/>
    <s v="I.R"/>
  </r>
  <r>
    <n v="34"/>
    <n v="280112"/>
    <s v="bb0486293bb5489f86ae78cdb2063a7a"/>
    <s v="Accept"/>
    <s v="yes"/>
    <m/>
    <m/>
    <s v="طراد حسين العبدالله"/>
    <x v="1"/>
    <s v="Barisha"/>
    <n v="70"/>
    <s v="نور + عبدالهادي"/>
    <s v="I.R"/>
  </r>
  <r>
    <n v="35"/>
    <n v="285496"/>
    <s v="9620941eddc8481cb1c1b1787527128d"/>
    <s v="Accept"/>
    <s v="yes"/>
    <m/>
    <m/>
    <s v="عبدالرحمن علي الديري"/>
    <x v="0"/>
    <s v="Barisha"/>
    <n v="70"/>
    <s v="نور + عبدالهادي"/>
    <s v="I.R"/>
  </r>
  <r>
    <n v="36"/>
    <n v="284635"/>
    <s v="4443a8e612c3465cb57c011a9008377f"/>
    <s v="Accept"/>
    <s v="yes"/>
    <m/>
    <m/>
    <s v="علي جمعة البنية"/>
    <x v="0"/>
    <s v="Barisha"/>
    <n v="70"/>
    <s v="نور + عبدالهادي"/>
    <s v="I.R"/>
  </r>
  <r>
    <n v="37"/>
    <n v="277783"/>
    <s v="24ad6b1e380e4a728fbe61ab75efe98b"/>
    <s v="Accept"/>
    <s v="yes"/>
    <m/>
    <m/>
    <s v="احمد عبد اللطيف التويني"/>
    <x v="0"/>
    <s v="Barisha"/>
    <n v="70"/>
    <s v="ريم -شادي"/>
    <s v="I.R"/>
  </r>
  <r>
    <n v="38"/>
    <n v="282533"/>
    <s v="b869c00727574a31be4af71ee049b69f"/>
    <s v="Accept"/>
    <s v="yes"/>
    <m/>
    <m/>
    <s v="صطوف احمد محمد علي"/>
    <x v="0"/>
    <s v="Barisha"/>
    <n v="70"/>
    <s v="حسام العبدالله _براء نبعه"/>
    <s v="I.R"/>
  </r>
  <r>
    <n v="39"/>
    <n v="27983"/>
    <s v="128a67f8435049c7aa024fa8e6ffdabf"/>
    <s v="Accept"/>
    <s v="yes"/>
    <m/>
    <m/>
    <s v="دعاء صبحي حبوبو"/>
    <x v="1"/>
    <s v="Barisha"/>
    <n v="70"/>
    <s v="هشام_عبد الرزاق"/>
    <s v="I.R"/>
  </r>
  <r>
    <n v="40"/>
    <n v="29428"/>
    <s v="edd466678ea64e118ef6545f3419e737"/>
    <s v="Accept"/>
    <s v="yes"/>
    <m/>
    <m/>
    <s v="نصر الدين طه لمط"/>
    <x v="1"/>
    <s v="Barisha"/>
    <n v="70"/>
    <s v="حسام عبدالله _براء مبعه"/>
    <s v="I.R"/>
  </r>
  <r>
    <n v="41"/>
    <n v="287056"/>
    <s v="ccd2772be0d047d38d8ad49a5e1b4b7c"/>
    <s v="Accept"/>
    <s v="yes"/>
    <m/>
    <m/>
    <s v="زياد محمد عبيد"/>
    <x v="0"/>
    <s v="Barisha"/>
    <n v="70"/>
    <s v="حسام العبدالله_براء نبعه"/>
    <s v="I.R"/>
  </r>
  <r>
    <n v="42"/>
    <n v="1866"/>
    <s v="03e9411ea7ec475993b058d4978cf9d7"/>
    <s v="Accept"/>
    <s v="yes"/>
    <m/>
    <m/>
    <s v="احمد سعيد دالي"/>
    <x v="2"/>
    <s v="Barisha"/>
    <n v="70"/>
    <s v="علي حسين .مهند حديد"/>
    <s v="I.R"/>
  </r>
  <r>
    <n v="43"/>
    <n v="1729"/>
    <s v="ff8684409d3c421cb811d9eeb4edda0b"/>
    <s v="Accept"/>
    <s v="yes"/>
    <m/>
    <m/>
    <s v="احمد خالد مريش"/>
    <x v="1"/>
    <s v="Barisha"/>
    <n v="70"/>
    <s v="شادي .ريم"/>
    <s v="I.R"/>
  </r>
  <r>
    <n v="44"/>
    <n v="146983"/>
    <s v="98d82bdf35ad4a4098a37475e467ebb5"/>
    <s v="Accept"/>
    <s v="yes"/>
    <m/>
    <m/>
    <s v="طارق محمد علي الخضر البحصون"/>
    <x v="0"/>
    <s v="Barisha"/>
    <n v="70"/>
    <s v="ريم -شادي"/>
    <s v="I.R"/>
  </r>
  <r>
    <n v="45"/>
    <n v="295386"/>
    <s v="c1840df5648a46f197d4a29ba5cf2b01"/>
    <s v="Accept"/>
    <s v="yes"/>
    <m/>
    <m/>
    <s v="محمد سيف الدين السعيد"/>
    <x v="0"/>
    <s v="Barisha"/>
    <n v="70"/>
    <s v="نور_هشام"/>
    <s v="I.R"/>
  </r>
  <r>
    <n v="46"/>
    <n v="284877"/>
    <s v="24b56fd53a2b4b7886d755da245d42a4"/>
    <s v="Accept"/>
    <s v="yes"/>
    <m/>
    <m/>
    <s v="وليد عبدو عبادو"/>
    <x v="0"/>
    <s v="Barisha"/>
    <n v="70"/>
    <s v="شادي-ريم"/>
    <s v="I.R"/>
  </r>
  <r>
    <n v="47"/>
    <n v="11066"/>
    <s v="e8ce9fbb675c4811ab38bb72ded2fa45"/>
    <s v="Accept"/>
    <s v="yes"/>
    <m/>
    <m/>
    <s v="سامر ناقد بوزغه"/>
    <x v="1"/>
    <s v="Barisha"/>
    <n v="70"/>
    <s v="ريم طالب_شادي"/>
    <s v="I.R"/>
  </r>
  <r>
    <n v="48"/>
    <n v="217881"/>
    <s v="80fe1884c0084e7f85b3e5be66af5d5e"/>
    <s v="Accept"/>
    <s v="yes"/>
    <m/>
    <m/>
    <s v="انيس صطوف الموسى"/>
    <x v="0"/>
    <s v="Barisha"/>
    <n v="70"/>
    <s v="ريم -شادي"/>
    <s v="I.R"/>
  </r>
  <r>
    <n v="49"/>
    <n v="140409"/>
    <s v="cb141d8f915841e0853c9ef2eeb1f0a6"/>
    <s v="Accept"/>
    <s v="yes"/>
    <m/>
    <m/>
    <s v="شحاد حمدو الشحاد"/>
    <x v="0"/>
    <s v="Barisha"/>
    <n v="70"/>
    <s v="ريم -شادي"/>
    <s v="I.R"/>
  </r>
  <r>
    <n v="50"/>
    <n v="274766"/>
    <s v="35811d5ec8b2406eb8c6b640cad44681"/>
    <s v="Accept"/>
    <s v="yes"/>
    <m/>
    <m/>
    <s v="علي عمر الجدوع"/>
    <x v="0"/>
    <s v="Barisha"/>
    <n v="70"/>
    <s v="هشام .عبد الرزاق"/>
    <s v="I.R"/>
  </r>
  <r>
    <n v="51"/>
    <n v="250634"/>
    <s v="2063a62c1f044917a334d0a4bed2270f"/>
    <s v="Accept"/>
    <s v="yes"/>
    <m/>
    <m/>
    <s v="اكرم عبد الحميد الحمد"/>
    <x v="0"/>
    <s v="Barisha"/>
    <n v="70"/>
    <s v="نور-هشام"/>
    <s v="I.R"/>
  </r>
  <r>
    <n v="52"/>
    <n v="224156"/>
    <s v="9d4b05584bf740bcbcbc54c1eb7746f3"/>
    <s v="Accept"/>
    <s v="yes"/>
    <m/>
    <m/>
    <s v="محمد صطوف الاسماعيل"/>
    <x v="0"/>
    <s v="Barisha"/>
    <n v="70"/>
    <s v="ريم طالب_شادي"/>
    <s v="I.R"/>
  </r>
  <r>
    <n v="53"/>
    <n v="29480"/>
    <s v="18e01d92c5744447ad94e425e6e0f7d6"/>
    <s v="Accept"/>
    <s v="yes"/>
    <m/>
    <m/>
    <s v="نضال خالد حسين"/>
    <x v="1"/>
    <s v="Barisha"/>
    <n v="70"/>
    <s v="حسام العبدالله_براء نبعه"/>
    <s v="I.R"/>
  </r>
  <r>
    <n v="54"/>
    <n v="285673"/>
    <s v="1b58f0af855b4dd5bfbcf0656c5f9883"/>
    <s v="Accept"/>
    <s v="yes"/>
    <m/>
    <m/>
    <s v="مصطفى شعبان احمد عبد الخالق"/>
    <x v="0"/>
    <s v="Barisha"/>
    <n v="70"/>
    <s v="حسام العبدالله _براء نبعه"/>
    <s v="I.R"/>
  </r>
  <r>
    <n v="55"/>
    <n v="227555"/>
    <s v="01a105fe94574021ba977575b0e991e3"/>
    <s v="Accept"/>
    <s v="yes"/>
    <m/>
    <m/>
    <s v="عبد العزيز عليوي الخضر البحصون"/>
    <x v="0"/>
    <s v="Barisha"/>
    <n v="70"/>
    <s v="ريم -شادي"/>
    <s v="I.R"/>
  </r>
  <r>
    <n v="56"/>
    <n v="230054"/>
    <s v="6eb7a7acc53c4e6abcb51eef2628789c"/>
    <s v="Accept"/>
    <s v="yes"/>
    <m/>
    <m/>
    <s v="جاسم محمد الجاسم"/>
    <x v="0"/>
    <s v="Barisha"/>
    <n v="70"/>
    <s v="حسام العبد الله    براء نبعه"/>
    <s v="I.R"/>
  </r>
  <r>
    <n v="57"/>
    <n v="315620"/>
    <s v="e4ca47ba7ca54e7182309a0e4aa15817"/>
    <s v="Accept"/>
    <s v="yes"/>
    <m/>
    <m/>
    <s v="احمد حسن الاسماعيل"/>
    <x v="0"/>
    <s v="Barisha"/>
    <n v="70"/>
    <s v="حسام العبدالله _براء نبعه"/>
    <s v="I.R"/>
  </r>
  <r>
    <n v="58"/>
    <n v="3254"/>
    <s v="dd5e89af6ab34be68b1c65a019f4ee75"/>
    <s v="Accept"/>
    <s v="yes"/>
    <m/>
    <m/>
    <s v="احمد فاتح محمد"/>
    <x v="1"/>
    <s v="Barisha"/>
    <n v="70"/>
    <s v="شادي-ريم"/>
    <s v="I.R"/>
  </r>
  <r>
    <n v="59"/>
    <n v="207854"/>
    <s v="1166bef4d7264fc0b10d53fb2f459608"/>
    <s v="Accept"/>
    <s v="yes"/>
    <m/>
    <m/>
    <s v="احمد صطوف اسماعيل"/>
    <x v="0"/>
    <s v="Barisha"/>
    <n v="70"/>
    <s v="شادي .ريم"/>
    <s v="I.R"/>
  </r>
  <r>
    <n v="60"/>
    <n v="12277"/>
    <s v="38e51e2ae35d4b52a2c9bb6bf516d866"/>
    <s v="Accept"/>
    <s v="yes"/>
    <m/>
    <m/>
    <s v="صبحي مصطفى الحلبي"/>
    <x v="0"/>
    <s v="Barisha"/>
    <n v="70"/>
    <s v="حسام العبدالله _براء نبعه"/>
    <s v="I.R"/>
  </r>
  <r>
    <n v="61"/>
    <n v="250753"/>
    <s v="e37cd958ef8e44db9dbcdcdf9dbbe4cb"/>
    <s v="Accept"/>
    <s v="yes"/>
    <m/>
    <m/>
    <s v="محمد علي الحسين"/>
    <x v="0"/>
    <s v="Barisha"/>
    <n v="70"/>
    <s v="حسام العبد الله.    براء نبعه"/>
    <s v="I.R"/>
  </r>
  <r>
    <n v="62"/>
    <n v="230175"/>
    <s v="b5866fb22c8845538cd6db8bf690313d"/>
    <s v="Accept"/>
    <s v="yes"/>
    <m/>
    <m/>
    <s v="محمد احمد قندح"/>
    <x v="1"/>
    <s v="Barisha"/>
    <n v="70"/>
    <s v="حسام العبد الله   براء نبعه"/>
    <s v="I.R"/>
  </r>
  <r>
    <n v="63"/>
    <n v="217966"/>
    <s v="654e9fa5d57c42019e863251ceb63040"/>
    <s v="Accept"/>
    <s v="yes"/>
    <m/>
    <m/>
    <s v="عبد الله عبد الحكيم حسين"/>
    <x v="0"/>
    <s v="Barisha"/>
    <n v="70"/>
    <s v="سراب.عبد الرزاق"/>
    <s v="I.R"/>
  </r>
  <r>
    <n v="64"/>
    <n v="16145"/>
    <s v="164b00f6d3fe4497a9d554f1dd38be15"/>
    <s v="Accept"/>
    <s v="yes"/>
    <m/>
    <m/>
    <s v="محمد حسن حسن"/>
    <x v="1"/>
    <s v="Barisha"/>
    <n v="70"/>
    <s v="ريم -شادي"/>
    <s v="I.R"/>
  </r>
  <r>
    <n v="65"/>
    <n v="18442"/>
    <s v="21eca99734f54689b756d4867c27eeef"/>
    <s v="Accept"/>
    <s v="yes"/>
    <m/>
    <m/>
    <s v="ايمان احمد طحيني"/>
    <x v="1"/>
    <s v="Barisha"/>
    <n v="70"/>
    <s v="شادي/ريم"/>
    <s v="I.R"/>
  </r>
  <r>
    <n v="66"/>
    <n v="250702"/>
    <s v="e42e73d4a1fa453f986d2f7290dcfcbc"/>
    <s v="Accept"/>
    <s v="yes"/>
    <m/>
    <m/>
    <s v="تيسير محمد الابرش"/>
    <x v="1"/>
    <s v="Barisha"/>
    <n v="70"/>
    <s v="حسام العبد الله.    براء نبعه"/>
    <s v="I.R"/>
  </r>
  <r>
    <n v="67"/>
    <n v="4518"/>
    <s v="8a86ad60bf9d4a4d8761347bef0a9c51"/>
    <s v="Accept"/>
    <s v="yes"/>
    <m/>
    <m/>
    <s v="امين محمد الذياب"/>
    <x v="0"/>
    <s v="Barisha"/>
    <n v="70"/>
    <s v="مهند حديد .علي حسين"/>
    <s v="I.R"/>
  </r>
  <r>
    <n v="68"/>
    <n v="245025"/>
    <s v="708907024c884f0f9d4d4bbc8ec11188"/>
    <s v="Accept"/>
    <s v="yes"/>
    <m/>
    <m/>
    <s v="محمد شحاده طه الحمو"/>
    <x v="0"/>
    <s v="Barisha"/>
    <n v="70"/>
    <s v="ريم طالب_شادي"/>
    <s v="I.R"/>
  </r>
  <r>
    <n v="69"/>
    <n v="30110"/>
    <s v="df251f9d71734a1483b98cfd6de8b682"/>
    <s v="Accept"/>
    <s v="yes"/>
    <m/>
    <m/>
    <s v="احلام عبد الكريم حسن"/>
    <x v="0"/>
    <s v="Barisha"/>
    <n v="70"/>
    <s v="ريم -شادي"/>
    <s v="I.R"/>
  </r>
  <r>
    <n v="70"/>
    <n v="11498"/>
    <s v="ea5acbf8901d48248bb439c14f678492"/>
    <s v="Accept"/>
    <s v="yes"/>
    <m/>
    <m/>
    <s v="سميح مصطفى الخطيب"/>
    <x v="1"/>
    <s v="Barisha"/>
    <n v="70"/>
    <s v="هشام .عبد الرزاق"/>
    <s v="I.R"/>
  </r>
  <r>
    <n v="71"/>
    <n v="250747"/>
    <s v="fb027149340c42a39e9b4adc591d89c0"/>
    <s v="Accept"/>
    <s v="yes"/>
    <m/>
    <m/>
    <s v="محمد حمزه الحمود"/>
    <x v="0"/>
    <s v="Barisha"/>
    <n v="70"/>
    <s v="حسام العبدلله .براء نبعة"/>
    <s v="I.R"/>
  </r>
  <r>
    <n v="72"/>
    <n v="230242"/>
    <s v="19672d650c104deb93b0e2ebeed1fc1a"/>
    <s v="Accept"/>
    <s v="yes"/>
    <m/>
    <m/>
    <s v="يوسف مرعي الحسين"/>
    <x v="0"/>
    <s v="Barisha"/>
    <n v="70"/>
    <s v="هشام .عبد الرزاق"/>
    <s v="I.R"/>
  </r>
  <r>
    <n v="73"/>
    <n v="152128"/>
    <s v="fa36b55fab554b07b5e863ddfdc33b91"/>
    <s v="Accept"/>
    <s v="yes"/>
    <m/>
    <m/>
    <s v="خالد احمد الحمد"/>
    <x v="0"/>
    <s v="Barisha"/>
    <n v="70"/>
    <s v="ريم -شادي"/>
    <s v="I.R"/>
  </r>
  <r>
    <n v="74"/>
    <n v="23767"/>
    <s v="4a688908845740a9a34330c7a10d451c"/>
    <s v="Accept"/>
    <s v="yes"/>
    <m/>
    <m/>
    <s v="محمد عبد الغفور البكور"/>
    <x v="0"/>
    <s v="Barisha"/>
    <n v="70"/>
    <s v="احمد غندور-حسام"/>
    <s v="I.R"/>
  </r>
  <r>
    <n v="75"/>
    <n v="287381"/>
    <s v="8d5fcbbe6534408f9849e11bd3c842b9"/>
    <s v="Accept"/>
    <s v="yes"/>
    <m/>
    <m/>
    <s v="عبد الحكيم محمد شريف سليم"/>
    <x v="0"/>
    <s v="Barisha"/>
    <n v="70"/>
    <s v="شادي درش_ريم طالب"/>
    <s v="I.R"/>
  </r>
  <r>
    <n v="76"/>
    <n v="1663"/>
    <s v="b0606113e6dd4ec48066a520df4832b1"/>
    <s v="Accept"/>
    <s v="yes"/>
    <m/>
    <m/>
    <s v="فاطمه خالد بشير"/>
    <x v="0"/>
    <s v="Barisha"/>
    <n v="70"/>
    <s v="حسام عبدلله .براء نبعة"/>
    <s v="I.R"/>
  </r>
  <r>
    <n v="77"/>
    <n v="104746"/>
    <s v="3013cd99862c4b6fbb42413f88ea23e2"/>
    <s v="Accept"/>
    <s v="yes"/>
    <m/>
    <m/>
    <s v="احمد عارف حمدوش"/>
    <x v="1"/>
    <s v="Barisha"/>
    <n v="70"/>
    <s v="حسام العبدلله .براء نبعة"/>
    <s v="I.R"/>
  </r>
  <r>
    <n v="78"/>
    <n v="12841"/>
    <s v="57196dd1079942dca8b8bb06b86e2457"/>
    <s v="Accept"/>
    <s v="yes"/>
    <m/>
    <m/>
    <s v="ظافر احمد ثابت سليم"/>
    <x v="0"/>
    <s v="Barisha"/>
    <n v="70"/>
    <s v="ريم .شادي"/>
    <s v="I.R"/>
  </r>
  <r>
    <n v="79"/>
    <n v="250659"/>
    <s v="ff2afc8df69e4abb869d4844c97dbefc"/>
    <s v="Accept"/>
    <s v="yes"/>
    <m/>
    <m/>
    <s v="محمد خالد المحمد"/>
    <x v="0"/>
    <s v="Barisha"/>
    <n v="70"/>
    <s v="هشام .عبد الرزاق"/>
    <s v="I.R"/>
  </r>
  <r>
    <n v="80"/>
    <n v="241948"/>
    <s v="7ae018db6c3e4e36a1cbf05e551811e1"/>
    <s v="Accept"/>
    <s v="yes"/>
    <m/>
    <m/>
    <s v="محمد صبحي محمود قربون"/>
    <x v="1"/>
    <s v="Barisha"/>
    <n v="70"/>
    <s v="سراب.عبد الرزاق"/>
    <s v="I.R"/>
  </r>
  <r>
    <n v="81"/>
    <n v="101545"/>
    <s v="b4d1928433874c6486b4ec53fef4adc1"/>
    <s v="Accept"/>
    <s v="yes"/>
    <m/>
    <m/>
    <s v="ابراهيم فضل الحمادي"/>
    <x v="0"/>
    <s v="Barisha"/>
    <n v="70"/>
    <s v="احمد -حسام"/>
    <s v="I.R"/>
  </r>
  <r>
    <n v="82"/>
    <n v="217882"/>
    <s v="71fb3da9ff9e47db85e542b567b9781e"/>
    <s v="Accept"/>
    <s v="yes"/>
    <m/>
    <m/>
    <s v="باسل طالب العمر"/>
    <x v="0"/>
    <s v="Barisha"/>
    <n v="70"/>
    <s v="سراب.عبد الرزاق"/>
    <s v="I.R"/>
  </r>
  <r>
    <n v="83"/>
    <n v="143708"/>
    <s v="f03b41718c6b470c8a89d03d935bc22f"/>
    <s v="Accept"/>
    <s v="yes"/>
    <m/>
    <m/>
    <s v="صطام فواز النهار"/>
    <x v="0"/>
    <s v="Barisha"/>
    <n v="70"/>
    <s v="أحمد -حسام"/>
    <s v="I.R"/>
  </r>
  <r>
    <n v="84"/>
    <n v="250705"/>
    <s v="2ecac5c0b35b4c70aaa68f98e5fb7168"/>
    <s v="Accept"/>
    <s v="yes"/>
    <m/>
    <m/>
    <s v="حسن ابراهيم خطاب"/>
    <x v="1"/>
    <s v="Barisha"/>
    <n v="70"/>
    <s v="حسام العبد الله.     براء نبعه"/>
    <s v="I.R"/>
  </r>
  <r>
    <n v="85"/>
    <n v="281432"/>
    <s v="f5802870e5e34ca1907f2346117e589a"/>
    <s v="Accept"/>
    <s v="yes"/>
    <m/>
    <m/>
    <s v="حسين حسين دعدوع"/>
    <x v="0"/>
    <s v="Barisha"/>
    <n v="70"/>
    <s v="سراب .عبد الرزاق"/>
    <s v="I.R"/>
  </r>
  <r>
    <n v="86"/>
    <n v="217859"/>
    <s v="794d5f7d6fda4fa78799c93b9dc2aa4b"/>
    <s v="Accept"/>
    <s v="yes"/>
    <m/>
    <m/>
    <s v="ابراهيم عبدالرحمن الامين"/>
    <x v="0"/>
    <s v="Barisha"/>
    <n v="70"/>
    <s v="سراب .عبد الرزاق"/>
    <s v="I.R"/>
  </r>
  <r>
    <n v="87"/>
    <n v="17407"/>
    <s v="3c2f411083054f22b3cf0ddda7e68c6e"/>
    <s v="Accept"/>
    <s v="yes"/>
    <m/>
    <m/>
    <s v="فاطمه مصطفى دالي"/>
    <x v="0"/>
    <s v="Barisha"/>
    <n v="70"/>
    <s v="نور_هشام"/>
    <s v="I.R"/>
  </r>
  <r>
    <n v="88"/>
    <n v="98138"/>
    <s v="d6cf3ca015f0484e8403fb0772d6ab66"/>
    <s v="Accept"/>
    <s v="yes"/>
    <m/>
    <m/>
    <s v="فطوم محمد عيسى"/>
    <x v="1"/>
    <s v="Barisha"/>
    <n v="70"/>
    <s v="سراب .عبد الرزاق"/>
    <s v="I.R"/>
  </r>
  <r>
    <n v="89"/>
    <n v="7284"/>
    <s v="39b1c8c54f0244b5b1ac7b1654263c49"/>
    <s v="Accept"/>
    <s v="yes"/>
    <m/>
    <m/>
    <s v="مريم احمد قرمو"/>
    <x v="1"/>
    <s v="Barisha"/>
    <n v="70"/>
    <s v="سراب.عبد الرزاق"/>
    <s v="I.R"/>
  </r>
  <r>
    <n v="90"/>
    <n v="17590"/>
    <s v="e43be44e8ca847b0aa2c25af5e1c74c5"/>
    <s v="Accept"/>
    <s v="yes"/>
    <m/>
    <m/>
    <s v="علي سعيد دالي"/>
    <x v="0"/>
    <s v="Barisha"/>
    <n v="70"/>
    <s v="هشام - نور"/>
    <s v="I.R"/>
  </r>
  <r>
    <n v="91"/>
    <n v="218024"/>
    <s v="3ffc28f8c19a4d42baa51a0be9790f68"/>
    <s v="Accept"/>
    <s v="yes"/>
    <m/>
    <m/>
    <s v="منيف مصطفى دعدوع"/>
    <x v="0"/>
    <s v="Barisha"/>
    <n v="70"/>
    <s v="سراب .عبد الرزاق"/>
    <s v="I.R"/>
  </r>
  <r>
    <n v="92"/>
    <n v="25493"/>
    <s v="3a4b59526ff149bd815366bfd7a435e8"/>
    <s v="Accept"/>
    <s v="yes"/>
    <m/>
    <m/>
    <s v="زهره مصطفى بسوته"/>
    <x v="1"/>
    <s v="Boz Ghaz"/>
    <n v="71"/>
    <s v="عارف قرمو"/>
    <s v="I.R"/>
  </r>
  <r>
    <n v="93"/>
    <n v="24064"/>
    <s v="9df67b0b1ce34e6d8cd909f04808abfe"/>
    <s v="Accept"/>
    <s v="yes"/>
    <m/>
    <m/>
    <s v="محمد عبد الهادي زوعه"/>
    <x v="1"/>
    <s v="Boz Ghaz"/>
    <n v="71"/>
    <s v="حسام عبدلله .طه السعيد"/>
    <s v="I.R"/>
  </r>
  <r>
    <n v="94"/>
    <n v="284432"/>
    <s v="1304016126184102a4492876f48970c5"/>
    <s v="Accept"/>
    <s v="yes"/>
    <m/>
    <m/>
    <s v="عبد الله احمد علي"/>
    <x v="0"/>
    <s v="Boz Ghaz"/>
    <n v="71"/>
    <s v="حسام عبد لله .طه السعيد"/>
    <s v="I.R"/>
  </r>
  <r>
    <n v="95"/>
    <n v="168132"/>
    <s v="809beffef82648a8831d6a9d337e8174"/>
    <s v="Accept"/>
    <s v="yes"/>
    <m/>
    <m/>
    <s v="محمود فاضل الفاضل"/>
    <x v="0"/>
    <s v="Boz Ghaz"/>
    <n v="71"/>
    <s v="حسام عبدلله .طه السعيد"/>
    <s v="I.R"/>
  </r>
  <r>
    <n v="96"/>
    <n v="303706"/>
    <s v="99d4a78b09f3465387ac6ade42b3a8a5"/>
    <s v="Accept"/>
    <s v="yes"/>
    <m/>
    <m/>
    <s v="امين محمد الحامض"/>
    <x v="1"/>
    <s v="Boz Ghaz"/>
    <n v="71"/>
    <s v="احمد ارمنازي"/>
    <s v="I.R"/>
  </r>
  <r>
    <n v="97"/>
    <n v="30885"/>
    <s v="8bfd82a97b7c422588b201ea93a12986"/>
    <s v="Accept"/>
    <s v="yes"/>
    <m/>
    <m/>
    <s v="وحيده يحيى الزوعه"/>
    <x v="1"/>
    <s v="Boz Ghaz"/>
    <n v="71"/>
    <s v="حسام .طه"/>
    <s v="I.R"/>
  </r>
  <r>
    <n v="98"/>
    <n v="312436"/>
    <s v="22511d54e1964c8c92a20bd0cc305064"/>
    <s v="Accept"/>
    <s v="yes"/>
    <m/>
    <m/>
    <s v="براءه سمير عماش"/>
    <x v="1"/>
    <s v="Boz Ghaz"/>
    <n v="71"/>
    <s v="حسام عبد لله .طه ااسعيد"/>
    <s v="I.R"/>
  </r>
  <r>
    <n v="99"/>
    <n v="216957"/>
    <s v="2d56e885d7674a7a9464756eb6213928"/>
    <s v="Accept"/>
    <s v="yes"/>
    <m/>
    <m/>
    <s v="عبد الحي مصطفى الخليل"/>
    <x v="0"/>
    <s v="Boz Ghaz"/>
    <n v="71"/>
    <s v="ريم طالب"/>
    <s v="I.R"/>
  </r>
  <r>
    <n v="100"/>
    <n v="12980"/>
    <s v="e4dd3c554bcb4293a1122508ed74d23f"/>
    <s v="Accept"/>
    <s v="yes"/>
    <m/>
    <m/>
    <s v="عارف رمضان زوعه"/>
    <x v="0"/>
    <s v="Boz Ghaz"/>
    <n v="71"/>
    <s v="عارف قرمو"/>
    <s v="I.R"/>
  </r>
  <r>
    <n v="101"/>
    <n v="304540"/>
    <s v="fcded66ccb9447e387e945f768500782"/>
    <s v="Accept"/>
    <s v="yes"/>
    <m/>
    <m/>
    <s v="جمول مولود الحسن"/>
    <x v="1"/>
    <s v="Boz Ghaz"/>
    <n v="71"/>
    <s v="احمد ارمنازي"/>
    <s v="I.R"/>
  </r>
  <r>
    <n v="102"/>
    <n v="14676"/>
    <s v="95576fa21ba147d781eba388e71613e4"/>
    <s v="Accept"/>
    <s v="yes"/>
    <m/>
    <m/>
    <s v="عبد القادر جميل حاج احمد"/>
    <x v="1"/>
    <s v="Boz Ghaz"/>
    <n v="71"/>
    <s v="عمر ..... سراب"/>
    <s v="I.R"/>
  </r>
  <r>
    <n v="103"/>
    <n v="278114"/>
    <s v="5642ed7f019a40a48ca86bd2ca2ab0b3"/>
    <s v="Accept"/>
    <s v="yes"/>
    <m/>
    <m/>
    <s v="معاز خليل النجار"/>
    <x v="0"/>
    <s v="Boz Ghaz"/>
    <n v="71"/>
    <s v="احمد ارمنازي"/>
    <s v="I.R"/>
  </r>
  <r>
    <n v="104"/>
    <n v="303988"/>
    <s v="92b41310486e41158a8335ab61c97184"/>
    <s v="Accept"/>
    <s v="yes"/>
    <m/>
    <m/>
    <s v="راتب محمد الحامض"/>
    <x v="0"/>
    <s v="Boz Ghaz"/>
    <n v="71"/>
    <s v="احمدارمنازي"/>
    <s v="I.R"/>
  </r>
  <r>
    <n v="105"/>
    <n v="230567"/>
    <s v="f0f177f1417a44f08e520ac0ee8b9785"/>
    <s v="Accept"/>
    <s v="yes"/>
    <m/>
    <m/>
    <s v="احمد مصطفى المحمود"/>
    <x v="0"/>
    <s v="Boz Ghaz"/>
    <n v="71"/>
    <s v="عمر ..... سراب"/>
    <s v="I.R"/>
  </r>
  <r>
    <n v="106"/>
    <n v="282792"/>
    <s v="f8153c5fa75e412aa828da61d026b409"/>
    <s v="Accept"/>
    <s v="yes"/>
    <m/>
    <m/>
    <s v="راضي منصور الحمدي"/>
    <x v="0"/>
    <s v="Boz Ghaz"/>
    <n v="71"/>
    <s v="عارف قرمو"/>
    <s v="I.R"/>
  </r>
  <r>
    <n v="107"/>
    <n v="218141"/>
    <s v="0123fab054e640feb3b2e1bf4339e75d"/>
    <s v="Accept"/>
    <s v="yes"/>
    <m/>
    <m/>
    <s v="احمد يسوف غنوم"/>
    <x v="0"/>
    <s v="Boz Ghaz"/>
    <n v="71"/>
    <s v="حسام عبد لله ..طه السعيد"/>
    <s v="I.R"/>
  </r>
  <r>
    <n v="108"/>
    <n v="185962"/>
    <s v="289543e5b5a54433b729acfcf3e22b43"/>
    <s v="Accept"/>
    <s v="yes"/>
    <m/>
    <m/>
    <s v="مصطفى عبسي العبس"/>
    <x v="0"/>
    <s v="Boz Ghaz"/>
    <n v="71"/>
    <s v="حسام عبدلله .طه السعيد"/>
    <s v="I.R"/>
  </r>
  <r>
    <n v="109"/>
    <n v="229988"/>
    <s v="f0c49b83181245279ac8315b4d01b867"/>
    <s v="Accept"/>
    <s v="yes"/>
    <m/>
    <m/>
    <s v="احمد محمد الخطاب"/>
    <x v="0"/>
    <s v="Boz Ghaz"/>
    <n v="71"/>
    <s v="حسام عبدلله .طه السعيد"/>
    <s v="I.R"/>
  </r>
  <r>
    <n v="110"/>
    <n v="29306"/>
    <s v="2cb00470d2b04bcc87fecf9dfbd754f5"/>
    <s v="Accept"/>
    <s v="yes"/>
    <m/>
    <m/>
    <s v="امل جميل عارف"/>
    <x v="1"/>
    <s v="Boz Ghaz"/>
    <n v="71"/>
    <s v="احمد أرمنازي"/>
    <s v="I.R"/>
  </r>
  <r>
    <n v="111"/>
    <n v="11364"/>
    <s v="e6a3c4265fa94507b6127c2b1ccce7f4"/>
    <s v="Accept"/>
    <s v="yes"/>
    <m/>
    <m/>
    <s v="سليم اسعد نخله"/>
    <x v="1"/>
    <s v="Boz Ghaz"/>
    <n v="71"/>
    <s v="ريم طالب . احمد ارمنازي"/>
    <s v="I.R"/>
  </r>
  <r>
    <n v="112"/>
    <n v="98482"/>
    <s v="7f2002f887ca41439bbd0d4a8a1321ad"/>
    <s v="Accept"/>
    <s v="yes"/>
    <m/>
    <m/>
    <s v="محمد محمود حاج احمد"/>
    <x v="1"/>
    <s v="Boz Ghaz"/>
    <n v="71"/>
    <s v="عمر ......سراب"/>
    <s v="I.R"/>
  </r>
  <r>
    <n v="113"/>
    <n v="459"/>
    <s v="a4631f610f02460b95bd743401428676"/>
    <s v="Accept"/>
    <s v="yes"/>
    <m/>
    <m/>
    <s v="ابراهيم احمد مجو"/>
    <x v="0"/>
    <s v="Boz Ghaz"/>
    <n v="71"/>
    <s v="احمد ارمنازي"/>
    <s v="I.R"/>
  </r>
  <r>
    <n v="114"/>
    <n v="284915"/>
    <s v="6774b38ce0d24b6c9dbdd2d89be82c5a"/>
    <s v="Accept"/>
    <s v="yes"/>
    <m/>
    <m/>
    <s v="خالد عمر اليوسف"/>
    <x v="0"/>
    <s v="Boz Ghaz"/>
    <n v="71"/>
    <s v="احمد ارمنازي"/>
    <s v="I.R"/>
  </r>
  <r>
    <n v="115"/>
    <n v="218140"/>
    <s v="1bcf76ffb99f46eab91011cd0f49dbdb"/>
    <s v="Accept"/>
    <s v="yes"/>
    <m/>
    <m/>
    <s v="احمد عز الدين محمد نور الدين البكري"/>
    <x v="0"/>
    <s v="Boz Ghaz"/>
    <n v="71"/>
    <s v="احمد ارمنازي"/>
    <s v="I.R"/>
  </r>
  <r>
    <n v="116"/>
    <n v="285068"/>
    <s v="15f8bfd5bea04d27ba0ae8bef808abea"/>
    <s v="Accept"/>
    <s v="yes"/>
    <m/>
    <m/>
    <s v="محمد حوران العلي"/>
    <x v="0"/>
    <s v="Boz Ghaz"/>
    <n v="71"/>
    <s v="احمد ارمنازي"/>
    <s v="I.R"/>
  </r>
  <r>
    <n v="117"/>
    <n v="284813"/>
    <s v="57bc57668d4a4c99ad797851b95bca9c"/>
    <s v="Accept"/>
    <s v="yes"/>
    <m/>
    <m/>
    <s v="عدنان حسين الحسين"/>
    <x v="0"/>
    <s v="Boz Ghaz"/>
    <n v="71"/>
    <s v="عمر ...... سراب"/>
    <s v="I.R"/>
  </r>
  <r>
    <n v="118"/>
    <n v="285373"/>
    <s v="39cdd8ba510b488f95fa44980d898025"/>
    <s v="Accept"/>
    <s v="yes"/>
    <m/>
    <m/>
    <s v="يوسف محمد الجمعه"/>
    <x v="0"/>
    <s v="Boz Ghaz"/>
    <n v="71"/>
    <s v="حسام عبد لله .طه السعيد"/>
    <s v="I.R"/>
  </r>
  <r>
    <n v="119"/>
    <n v="282496"/>
    <s v="f372390fd9e5453daaecadd404b7369c"/>
    <s v="Accept"/>
    <s v="yes"/>
    <m/>
    <m/>
    <s v="نصر الدين ملاش الجاسم"/>
    <x v="0"/>
    <s v="Boz Ghaz"/>
    <n v="71"/>
    <s v="حسام عبدلله .طه السعيد"/>
    <s v="I.R"/>
  </r>
  <r>
    <n v="120"/>
    <n v="25331"/>
    <s v="f06490d61e87475daaef350ea6d037d2"/>
    <s v="Accept"/>
    <s v="yes"/>
    <m/>
    <m/>
    <s v="محمد مصطفى بسوته"/>
    <x v="1"/>
    <s v="Boz Ghaz"/>
    <n v="71"/>
    <s v="عارف قرمو"/>
    <s v="I.R"/>
  </r>
  <r>
    <n v="121"/>
    <n v="302343"/>
    <s v="ea08d7dc1213457f8201fd9daedcbbeb"/>
    <s v="Accept"/>
    <s v="yes"/>
    <m/>
    <m/>
    <s v="جهاد عبد الهادي عجاج"/>
    <x v="0"/>
    <s v="Boz Ghaz"/>
    <n v="71"/>
    <s v="احمدارمنازي"/>
    <s v="I.R"/>
  </r>
  <r>
    <n v="122"/>
    <n v="552"/>
    <s v="2dff6b2c378b40b1a8309674e1d77733"/>
    <s v="Accept"/>
    <s v="yes"/>
    <m/>
    <m/>
    <s v="فطوم عبدو حسين"/>
    <x v="1"/>
    <s v="Boz Ghaz"/>
    <n v="71"/>
    <s v="عبد الرزاق ريمي .سراب نا صيف"/>
    <s v="I.R"/>
  </r>
  <r>
    <n v="123"/>
    <n v="22431"/>
    <s v="e7cf7a2f08b14071adf5733146fc9b23"/>
    <s v="Accept"/>
    <s v="yes"/>
    <m/>
    <m/>
    <s v="محمد حسين بسوته"/>
    <x v="1"/>
    <s v="Boz Ghaz"/>
    <n v="71"/>
    <s v="عارف قرمو"/>
    <s v="I.R"/>
  </r>
  <r>
    <n v="124"/>
    <n v="6096"/>
    <s v="ea6155f4658649c1a7445d176cb5df56"/>
    <s v="Accept"/>
    <s v="yes"/>
    <m/>
    <m/>
    <s v="انس جمعه عماش"/>
    <x v="1"/>
    <s v="Boz Ghaz"/>
    <n v="71"/>
    <s v="عارف قرمو"/>
    <s v="I.R"/>
  </r>
  <r>
    <n v="125"/>
    <n v="2425"/>
    <s v="dbc34f7fcdff4351b2fbd3b61f9b4cfd"/>
    <s v="Accept"/>
    <s v="yes"/>
    <m/>
    <m/>
    <s v="احمد عبدو عماش"/>
    <x v="1"/>
    <s v="Boz Ghaz"/>
    <n v="71"/>
    <s v="عبد الرزاق ريمي.سراب ناصيف"/>
    <s v="I.R"/>
  </r>
  <r>
    <n v="126"/>
    <n v="2321"/>
    <s v="3a7560f46bcc48cea601d85ff0c269c1"/>
    <s v="Accept"/>
    <s v="yes"/>
    <m/>
    <m/>
    <s v="محمد محمود مصطفى"/>
    <x v="1"/>
    <s v="Boz Ghaz"/>
    <n v="71"/>
    <s v="عمر ..... سراب"/>
    <s v="I.R"/>
  </r>
  <r>
    <n v="127"/>
    <n v="170951"/>
    <s v="aaeef74afd0c4834bec3bacd83ad89ea"/>
    <s v="Accept"/>
    <s v="yes"/>
    <m/>
    <m/>
    <s v="حسام رفعت البكري"/>
    <x v="0"/>
    <s v="Boz Ghaz"/>
    <n v="71"/>
    <s v="احمد ارمنازي"/>
    <s v="I.R"/>
  </r>
  <r>
    <n v="128"/>
    <n v="218152"/>
    <s v="fda534b0dc1f48239cec04f2a83b05c1"/>
    <s v="Accept"/>
    <s v="yes"/>
    <m/>
    <m/>
    <s v="خديجه ايوب الاطرش"/>
    <x v="0"/>
    <s v="Boz Ghaz"/>
    <n v="71"/>
    <s v="احمد ارمنازي"/>
    <s v="I.R"/>
  </r>
  <r>
    <n v="129"/>
    <n v="279911"/>
    <s v="d5f847b7ea4e48c0a1453b3358fbe53e"/>
    <s v="Accept"/>
    <s v="yes"/>
    <m/>
    <m/>
    <s v="منصور حبيب الحمدي"/>
    <x v="0"/>
    <s v="Boz Ghaz"/>
    <n v="71"/>
    <s v="حسام عبد لله .طه السعيد"/>
    <s v="I.R"/>
  </r>
  <r>
    <n v="130"/>
    <n v="29432"/>
    <s v="6ead0358eaa747a6a11b4471b5417849"/>
    <s v="Accept"/>
    <s v="yes"/>
    <m/>
    <m/>
    <s v="نصر الدين محمد صالح حاج احمد"/>
    <x v="1"/>
    <s v="Boz Ghaz"/>
    <n v="71"/>
    <s v="حسام عبدلله .طه السعيد"/>
    <s v="I.R"/>
  </r>
  <r>
    <n v="131"/>
    <n v="148276"/>
    <s v="c72d2a42575f402a8be2f884df99dc0f"/>
    <s v="Accept"/>
    <s v="yes"/>
    <m/>
    <m/>
    <s v="محمد عادل السوسي"/>
    <x v="0"/>
    <s v="Boz Ghaz"/>
    <n v="71"/>
    <s v="حسام عبدالله_طه السعيد"/>
    <s v="I.R"/>
  </r>
  <r>
    <n v="132"/>
    <n v="313869"/>
    <s v="57e933a1dd0c40fe9ff62d4a721958fe"/>
    <s v="Accept"/>
    <s v="yes"/>
    <m/>
    <m/>
    <s v="حابس احمد العمر"/>
    <x v="0"/>
    <s v="Boz Ghaz"/>
    <n v="71"/>
    <s v="عارف قرمو"/>
    <s v="I.R"/>
  </r>
  <r>
    <n v="133"/>
    <n v="259535"/>
    <s v="552ee40fb80d4e9b96d49916277b9813"/>
    <s v="Accept"/>
    <s v="yes"/>
    <m/>
    <m/>
    <s v="مصطفى يوسف الخليفه"/>
    <x v="0"/>
    <s v="Boz Ghaz"/>
    <n v="71"/>
    <s v="عارف قرمو"/>
    <s v="I.R"/>
  </r>
  <r>
    <n v="134"/>
    <n v="27893"/>
    <s v="271a15b03bdc4750862f87f125e92866"/>
    <s v="Accept"/>
    <s v="yes"/>
    <m/>
    <m/>
    <s v="مصطفى فياض خضر"/>
    <x v="1"/>
    <s v="Boz Ghaz"/>
    <n v="71"/>
    <s v="احمد ارمنازي"/>
    <s v="I.R"/>
  </r>
  <r>
    <n v="135"/>
    <n v="284696"/>
    <s v="4b808de0db064198ba96d1c6e4b50936"/>
    <s v="Accept"/>
    <s v="yes"/>
    <m/>
    <m/>
    <s v="مصطفى عبد الرؤوف عجاج"/>
    <x v="0"/>
    <s v="Boz Ghaz"/>
    <n v="71"/>
    <s v="احمد ارمنازي"/>
    <s v="I.R"/>
  </r>
  <r>
    <n v="136"/>
    <n v="209694"/>
    <s v="80fa6e6b492b4bdb879d75ef45dfece0"/>
    <s v="Accept"/>
    <s v="yes"/>
    <m/>
    <m/>
    <s v="مريم مصطفى المصطفى"/>
    <x v="0"/>
    <s v="Boz Ghaz"/>
    <n v="71"/>
    <s v="عمر ....  سراب"/>
    <s v="I.R"/>
  </r>
  <r>
    <n v="137"/>
    <n v="27426"/>
    <s v="5f6170b314d84862b4a599b6bf9f5eaa"/>
    <s v="Accept"/>
    <s v="yes"/>
    <m/>
    <m/>
    <s v="مصطفى درويش بطش"/>
    <x v="1"/>
    <s v="Boz Ghaz"/>
    <n v="71"/>
    <s v="ريم طالب . احمد ارمنازي"/>
    <s v="I.R"/>
  </r>
  <r>
    <n v="138"/>
    <n v="259923"/>
    <s v="d0a7a58f9b0b4cd8935f26cc41f6ccec"/>
    <s v="Accept"/>
    <s v="yes"/>
    <m/>
    <m/>
    <s v="احمد خلاوي الجالي"/>
    <x v="0"/>
    <s v="Boz Ghaz"/>
    <n v="71"/>
    <s v="عمر ......سراب"/>
    <s v="I.R"/>
  </r>
  <r>
    <n v="139"/>
    <n v="174734"/>
    <s v="d61a0416b86b4cd0a972252118bbe326"/>
    <s v="Accept"/>
    <s v="yes"/>
    <m/>
    <m/>
    <s v="هيثم محمد عدوان دبلان"/>
    <x v="0"/>
    <s v="Boz Ghaz"/>
    <n v="71"/>
    <s v="احمد ارمنازي"/>
    <s v="I.R"/>
  </r>
  <r>
    <n v="140"/>
    <n v="209669"/>
    <s v="a094b798be3348e2b6c6072d56301e7d"/>
    <s v="Accept"/>
    <s v="yes"/>
    <m/>
    <m/>
    <s v="محمود عبد القادر الصالح"/>
    <x v="0"/>
    <s v="Boz Ghaz"/>
    <n v="71"/>
    <s v="حسام العبدلله .طه السعيد"/>
    <s v="I.R"/>
  </r>
  <r>
    <n v="141"/>
    <n v="152986"/>
    <s v="15e828ca594a405da314631953748466"/>
    <s v="Accept"/>
    <s v="yes"/>
    <m/>
    <m/>
    <s v="احمد محمد المواس الزريف"/>
    <x v="0"/>
    <s v="Boz Ghaz"/>
    <n v="71"/>
    <s v="عارف قرمو"/>
    <s v="I.R"/>
  </r>
  <r>
    <n v="142"/>
    <n v="128867"/>
    <s v="a70982021ff5405cade06879534117a6"/>
    <s v="Accept"/>
    <s v="yes"/>
    <m/>
    <m/>
    <s v="زكريا محمود الدغيم"/>
    <x v="0"/>
    <s v="Boz Ghaz"/>
    <n v="71"/>
    <s v="عمر ..... سراب"/>
    <s v="I.R"/>
  </r>
  <r>
    <n v="143"/>
    <n v="2740"/>
    <s v="087f6325797344c6ac875d755b09fa85"/>
    <s v="Accept"/>
    <s v="yes"/>
    <m/>
    <m/>
    <s v="كمال احمد حاج احمد"/>
    <x v="1"/>
    <s v="Boz Ghaz"/>
    <n v="71"/>
    <s v="احمد ارمنازي"/>
    <s v="I.R"/>
  </r>
  <r>
    <n v="144"/>
    <n v="4148"/>
    <s v="25381985515e4569a1f8cdb891561aa1"/>
    <s v="Accept"/>
    <s v="yes"/>
    <m/>
    <m/>
    <s v="مياده كمال قيلنجي"/>
    <x v="1"/>
    <s v="Boz Ghaz"/>
    <n v="71"/>
    <s v="ريم طالب"/>
    <s v="I.R"/>
  </r>
  <r>
    <n v="145"/>
    <n v="12056"/>
    <s v="31ac767fbd3b4d9fa9b1090731700ac2"/>
    <s v="Accept"/>
    <s v="yes"/>
    <m/>
    <m/>
    <s v="صالح رمضان خضر"/>
    <x v="1"/>
    <s v="Boz Ghaz"/>
    <n v="71"/>
    <s v="ريم طالب . أحمد ارمنازي"/>
    <s v="I.R"/>
  </r>
  <r>
    <n v="146"/>
    <n v="18890"/>
    <s v="439acad24e7d4db18e98c396f195172e"/>
    <s v="Accept"/>
    <s v="yes"/>
    <m/>
    <m/>
    <s v="عمريه ابراهيم عماش"/>
    <x v="1"/>
    <s v="Boz Ghaz"/>
    <n v="71"/>
    <s v="عارف قرمو"/>
    <s v="I.R"/>
  </r>
  <r>
    <n v="147"/>
    <n v="15836"/>
    <s v="eb0e34bb12d24a0180e213cef2762cc6"/>
    <s v="Accept"/>
    <s v="yes"/>
    <m/>
    <m/>
    <s v="عبد المجيد محمد زوعه"/>
    <x v="1"/>
    <s v="Boz Ghaz"/>
    <n v="71"/>
    <s v="عارف قرمو"/>
    <s v="I.R"/>
  </r>
  <r>
    <n v="148"/>
    <n v="6242"/>
    <s v="b2278836bad440f8b31ffe2d20b12c17"/>
    <s v="Accept"/>
    <s v="yes"/>
    <m/>
    <m/>
    <s v="جمعه محمد حوريه"/>
    <x v="1"/>
    <s v="Boz Ghaz"/>
    <n v="71"/>
    <s v="ريم طالب . احمد ارمنازي"/>
    <s v="I.R"/>
  </r>
  <r>
    <n v="149"/>
    <n v="284436"/>
    <s v="7c2c7032939249038efabd61e6d94cd8"/>
    <s v="Accept"/>
    <s v="yes"/>
    <m/>
    <m/>
    <s v="عمر احمد المصطفى"/>
    <x v="0"/>
    <s v="Boz Ghaz"/>
    <n v="71"/>
    <s v="عبد الرزاق ريمي.سراب نا صيف"/>
    <s v="I.R"/>
  </r>
  <r>
    <n v="150"/>
    <n v="28340"/>
    <s v="f9f80ffa272747eab567a02703cded6d"/>
    <s v="Accept"/>
    <s v="yes"/>
    <m/>
    <m/>
    <s v="نبيله احمد زوعه"/>
    <x v="1"/>
    <s v="Boz Ghaz"/>
    <n v="71"/>
    <s v="ريم طالب . احمد ارمنازي"/>
    <s v="I.R"/>
  </r>
  <r>
    <n v="151"/>
    <n v="15877"/>
    <s v="5137298f120e4d7bac4d4d89aa4bccea"/>
    <s v="Accept"/>
    <s v="yes"/>
    <m/>
    <m/>
    <s v="نظيره مصطو عماش"/>
    <x v="2"/>
    <s v="Boz Ghaz"/>
    <n v="71"/>
    <s v="هشام +ابراهيم"/>
    <s v="I.R"/>
  </r>
  <r>
    <n v="152"/>
    <n v="19924"/>
    <s v="f8d5bdc9418d4b39a8c20f8851d7f913"/>
    <s v="Accept"/>
    <s v="yes"/>
    <m/>
    <m/>
    <s v="فطوم فاضل زوعه"/>
    <x v="1"/>
    <s v="Boz Ghaz"/>
    <n v="71"/>
    <s v="هشام + ابراهيم"/>
    <s v="I.R"/>
  </r>
  <r>
    <n v="153"/>
    <n v="31175"/>
    <s v="d4e7307321434fb8b861d71b6a73fde4"/>
    <s v="Accept"/>
    <s v="yes"/>
    <m/>
    <m/>
    <s v="بديعه راجي قيلنجي"/>
    <x v="1"/>
    <s v="Boz Ghaz"/>
    <n v="71"/>
    <s v="ريم .احمد ارمنازي"/>
    <s v="I.R"/>
  </r>
  <r>
    <n v="154"/>
    <n v="9032"/>
    <s v="0c5744358b5b4b309dc469c882cc0497"/>
    <s v="Accept"/>
    <s v="yes"/>
    <m/>
    <m/>
    <s v="مجيده كمال حاج احمد"/>
    <x v="1"/>
    <s v="Boz Ghaz"/>
    <n v="71"/>
    <s v="هشام + ابراهيم"/>
    <s v="I.R"/>
  </r>
  <r>
    <n v="155"/>
    <n v="20163"/>
    <s v="2efb7f6236d44e3fa2c18a8d51113e5c"/>
    <s v="Accept"/>
    <s v="yes"/>
    <m/>
    <m/>
    <s v="فيروز مصطفى بسوته"/>
    <x v="1"/>
    <s v="Boz Ghaz"/>
    <n v="71"/>
    <s v="هشام + ابراهيم"/>
    <s v="I.R"/>
  </r>
  <r>
    <n v="156"/>
    <n v="22138"/>
    <s v="5734657635c1488ba122572339e8a6be"/>
    <s v="Accept"/>
    <s v="yes"/>
    <m/>
    <m/>
    <s v="محمد جميل حاج احمد"/>
    <x v="1"/>
    <s v="Boz Ghaz"/>
    <n v="71"/>
    <s v="عارف قرمو"/>
    <s v="I.R"/>
  </r>
  <r>
    <n v="157"/>
    <n v="3001"/>
    <s v="344fe34ce77b4df284146c378dbe5c0c"/>
    <s v="Accept"/>
    <s v="yes"/>
    <m/>
    <m/>
    <s v="لميه عبدو خضر"/>
    <x v="1"/>
    <s v="Boz Ghaz"/>
    <n v="71"/>
    <s v="عارف قرمو"/>
    <s v="I.R"/>
  </r>
  <r>
    <n v="158"/>
    <n v="218151"/>
    <s v="b3dae56f9b8a4608ac595556ae470f08"/>
    <s v="Accept"/>
    <s v="yes"/>
    <m/>
    <m/>
    <s v="خالد محمد جمعه الحلاق"/>
    <x v="0"/>
    <s v="Boz Ghaz"/>
    <n v="71"/>
    <s v="عارف قرمو"/>
    <s v="I.R"/>
  </r>
  <r>
    <n v="159"/>
    <n v="24134"/>
    <s v="a638ff17b07649db86542be5bcce8232"/>
    <s v="Accept"/>
    <s v="yes"/>
    <m/>
    <m/>
    <s v="محمد عبدو حاج احمد"/>
    <x v="1"/>
    <s v="Boz Ghaz"/>
    <n v="71"/>
    <s v="عارف قرمو"/>
    <s v="I.R"/>
  </r>
  <r>
    <n v="160"/>
    <n v="304393"/>
    <s v="09d405e00bbf46a9aed3ece4a9907869"/>
    <s v="Accept"/>
    <s v="yes"/>
    <m/>
    <m/>
    <s v="نواف حسون الابراهيم"/>
    <x v="0"/>
    <s v="Boz Ghaz"/>
    <n v="71"/>
    <s v="عارف قرمو"/>
    <s v="I.R"/>
  </r>
  <r>
    <n v="161"/>
    <n v="218158"/>
    <s v="26cdb0a0ac934a6680af7e41ab83aef7"/>
    <s v="Accept"/>
    <s v="yes"/>
    <m/>
    <m/>
    <s v="عبد الحسيب عبدو الطه"/>
    <x v="0"/>
    <s v="Boz Ghaz"/>
    <n v="71"/>
    <s v="عارف قرمو"/>
    <s v="I.R"/>
  </r>
  <r>
    <n v="162"/>
    <n v="31169"/>
    <s v="340a8c3753764cea871723321bbf2fcb"/>
    <s v="Accept"/>
    <s v="yes"/>
    <m/>
    <m/>
    <s v="يوسف عبد المجيد زوعه"/>
    <x v="1"/>
    <s v="Boz Ghaz"/>
    <n v="71"/>
    <s v="ريم . احمد ارمنازي"/>
    <s v="I.R"/>
  </r>
  <r>
    <n v="163"/>
    <n v="22769"/>
    <s v="37bba555d7b24b6fbfa1c1f61b0e5aa3"/>
    <s v="Accept"/>
    <s v="yes"/>
    <m/>
    <m/>
    <s v="محمد ديب سعيد"/>
    <x v="1"/>
    <s v="Htan"/>
    <n v="72"/>
    <s v="نور الخليف"/>
    <s v="I.R"/>
  </r>
  <r>
    <n v="164"/>
    <n v="29846"/>
    <s v="1b6aa2eb65f5498aacefbf0aed73bd60"/>
    <s v="Accept"/>
    <s v="yes"/>
    <m/>
    <m/>
    <s v="هدى درويش درويش"/>
    <x v="0"/>
    <s v="Htan"/>
    <n v="72"/>
    <s v="نور الخليف"/>
    <s v="I.R"/>
  </r>
  <r>
    <n v="165"/>
    <n v="261968"/>
    <s v="9966142838b84ac481a951544d06bfa7"/>
    <s v="Accept"/>
    <s v="yes"/>
    <m/>
    <m/>
    <s v="هايل فايز طفران"/>
    <x v="0"/>
    <s v="Htan"/>
    <n v="72"/>
    <s v="سراب-احمد"/>
    <s v="I.R"/>
  </r>
  <r>
    <n v="166"/>
    <n v="141133"/>
    <s v="8c4a4f6bd0164c72b51b342c719255b1"/>
    <s v="Accept"/>
    <s v="yes"/>
    <m/>
    <m/>
    <s v="كوثر احمد عمران"/>
    <x v="0"/>
    <s v="Htan"/>
    <n v="72"/>
    <s v="نور وعبدالهادي"/>
    <s v="I.R"/>
  </r>
  <r>
    <n v="167"/>
    <n v="223120"/>
    <s v="4abb181151204ace8db23748e23b0de8"/>
    <s v="Accept"/>
    <s v="yes"/>
    <m/>
    <m/>
    <s v="ماهر عبد الكريم قطينه"/>
    <x v="0"/>
    <s v="Htan"/>
    <n v="72"/>
    <s v="ريم .شادي"/>
    <s v="I.R"/>
  </r>
  <r>
    <n v="168"/>
    <n v="20197"/>
    <s v="f419df2b3c1d4f6d8a92ee589ac080cc"/>
    <s v="Accept"/>
    <s v="yes"/>
    <m/>
    <m/>
    <s v="فيصل علي عبيد"/>
    <x v="1"/>
    <s v="Htan"/>
    <n v="72"/>
    <s v="محمد غضب ...سراب"/>
    <s v="I.R"/>
  </r>
  <r>
    <n v="169"/>
    <n v="20911"/>
    <s v="bb08de11da11405787f0b6aa7d04c86d"/>
    <s v="Accept"/>
    <s v="yes"/>
    <m/>
    <m/>
    <s v="منى عبد الرحمن عبود"/>
    <x v="0"/>
    <s v="Htan"/>
    <n v="72"/>
    <s v="هشام- ابراهيم"/>
    <s v="I.R"/>
  </r>
  <r>
    <n v="170"/>
    <n v="313905"/>
    <s v="5eabaf53aaa54d72b38fb46e26594cf4"/>
    <s v="Accept"/>
    <s v="yes"/>
    <m/>
    <m/>
    <s v="ابراهيم محمد ضبعان"/>
    <x v="0"/>
    <s v="Htan"/>
    <n v="72"/>
    <s v="هشام+ احمد"/>
    <s v="I.R"/>
  </r>
  <r>
    <n v="171"/>
    <n v="17869"/>
    <s v="d0899a833282473ca6f14cadf2515f73"/>
    <s v="Accept"/>
    <s v="yes"/>
    <m/>
    <m/>
    <s v="فاطمه احمد يوسف"/>
    <x v="1"/>
    <s v="Htan"/>
    <n v="72"/>
    <s v="بشار فرنجاري ..مهند حديد"/>
    <s v="I.R"/>
  </r>
  <r>
    <n v="172"/>
    <n v="155678"/>
    <s v="e7a2456e9a9d4893a19dbfb7f027fee6"/>
    <s v="Accept"/>
    <s v="yes"/>
    <m/>
    <m/>
    <s v="ابراهيم حسن اليوسف"/>
    <x v="0"/>
    <s v="Htan"/>
    <n v="72"/>
    <s v="هشام - إبراهيم"/>
    <s v="I.R"/>
  </r>
  <r>
    <n v="173"/>
    <n v="224215"/>
    <s v="5630fb3ed05b4df1adb533e29559e5c1"/>
    <s v="Accept"/>
    <s v="yes"/>
    <m/>
    <m/>
    <s v="احمد محمد رعدون"/>
    <x v="0"/>
    <s v="Htan"/>
    <n v="72"/>
    <s v="بشار فرنجاري ...مهند حديد"/>
    <s v="I.R"/>
  </r>
  <r>
    <n v="174"/>
    <n v="278213"/>
    <s v="049e92fb39974c3c9199a6d32720bf21"/>
    <s v="Accept"/>
    <s v="yes"/>
    <m/>
    <m/>
    <s v="عبد الحكيم احمد مصطفى"/>
    <x v="1"/>
    <s v="Htan"/>
    <n v="72"/>
    <s v="سراب .احمد"/>
    <s v="I.R"/>
  </r>
  <r>
    <n v="175"/>
    <n v="250890"/>
    <s v="99a82f6d8a9c4dd8a7490463146aac01"/>
    <s v="Accept"/>
    <s v="yes"/>
    <m/>
    <m/>
    <s v="اسامه عبد الرحيم الشيخ محمد"/>
    <x v="0"/>
    <s v="Htan"/>
    <n v="72"/>
    <s v="حسام العبدالله_مهند حديد"/>
    <s v="I.R"/>
  </r>
  <r>
    <n v="176"/>
    <n v="209134"/>
    <s v="b71cda2e80e44fa49777a6b3549d5c71"/>
    <s v="Accept"/>
    <s v="yes"/>
    <m/>
    <m/>
    <s v="اميره محمد الحسين"/>
    <x v="0"/>
    <s v="Htan"/>
    <n v="72"/>
    <s v="سراب ناصيف_أحمد غندور"/>
    <s v="I.R"/>
  </r>
  <r>
    <n v="177"/>
    <n v="281732"/>
    <s v="be9dae847b1b4081bc44e7f1202d093e"/>
    <s v="Accept"/>
    <s v="yes"/>
    <m/>
    <m/>
    <s v="عبد السلام محمد ضبعان"/>
    <x v="0"/>
    <s v="Htan"/>
    <n v="72"/>
    <s v="هشام - ابراهيم"/>
    <s v="I.R"/>
  </r>
  <r>
    <n v="178"/>
    <n v="209130"/>
    <s v="4d36ca81ef9348ce8d0161edd8b5b004"/>
    <s v="Accept"/>
    <s v="yes"/>
    <m/>
    <m/>
    <s v="اسامه احمد الضبعان"/>
    <x v="0"/>
    <s v="Htan"/>
    <n v="72"/>
    <s v="حسام عبدلله .مهند حديد"/>
    <s v="I.R"/>
  </r>
  <r>
    <n v="179"/>
    <n v="224258"/>
    <s v="8d2e2468ffb346a787212865f1d9d54f"/>
    <s v="Accept"/>
    <s v="yes"/>
    <m/>
    <m/>
    <s v="مهند فايز عرار"/>
    <x v="0"/>
    <s v="Htan"/>
    <n v="72"/>
    <s v="حسام عبدلله .مهند حديد"/>
    <s v="I.R"/>
  </r>
  <r>
    <n v="180"/>
    <n v="267083"/>
    <s v="f81c960c531d48bbb3d8c00bb6441f76"/>
    <s v="Accept"/>
    <s v="yes"/>
    <m/>
    <m/>
    <s v="علي عبد الرحمن جوهر"/>
    <x v="0"/>
    <s v="Htan"/>
    <n v="72"/>
    <s v="هشام+ احمد"/>
    <s v="I.R"/>
  </r>
  <r>
    <n v="181"/>
    <n v="267025"/>
    <s v="aca8c3a40ad5496e920c38f685939f00"/>
    <s v="Accept"/>
    <s v="yes"/>
    <m/>
    <m/>
    <s v="ايمن محمد ناجي المصطفى"/>
    <x v="0"/>
    <s v="Htan"/>
    <n v="72"/>
    <s v="هشام+ احمد"/>
    <s v="I.R"/>
  </r>
  <r>
    <n v="182"/>
    <n v="209154"/>
    <s v="c2fbb10b2fa94f449a3cb1871e6dd840"/>
    <s v="Accept"/>
    <s v="yes"/>
    <m/>
    <m/>
    <s v="رياض عبد العزيز الضبعان"/>
    <x v="0"/>
    <s v="Htan"/>
    <n v="72"/>
    <s v="ريم"/>
    <s v="I.R"/>
  </r>
  <r>
    <n v="183"/>
    <n v="209192"/>
    <s v="ac77ac6f1d084c50984e3816ce5ab730"/>
    <s v="Accept"/>
    <s v="yes"/>
    <m/>
    <m/>
    <s v="قدور عبد الكريم القدور"/>
    <x v="0"/>
    <s v="Htan"/>
    <n v="72"/>
    <s v="هشام - ابراهيم"/>
    <s v="I.R"/>
  </r>
  <r>
    <n v="184"/>
    <n v="313890"/>
    <s v="31fa3ef5e48c42269986b6672ca103f4"/>
    <s v="Accept"/>
    <s v="yes"/>
    <m/>
    <m/>
    <s v="ناصر محمد علي جلل"/>
    <x v="0"/>
    <s v="Htan"/>
    <n v="72"/>
    <s v="هشام - إبراهيم"/>
    <s v="I.R"/>
  </r>
  <r>
    <n v="185"/>
    <n v="7273"/>
    <s v="bce78eaef3c642558c59621f3da0fbee"/>
    <s v="Accept"/>
    <s v="yes"/>
    <m/>
    <m/>
    <s v="بتول محمد دبوس"/>
    <x v="1"/>
    <s v="Htan"/>
    <n v="72"/>
    <s v="نور وعبدالهادي"/>
    <s v="I.R"/>
  </r>
  <r>
    <n v="186"/>
    <n v="26868"/>
    <s v="4a319f254e814b78a20d46cbb61a594e"/>
    <s v="Accept"/>
    <s v="yes"/>
    <m/>
    <m/>
    <s v="سليمه عبد السلام عبد الرحيم"/>
    <x v="1"/>
    <s v="Htan"/>
    <n v="72"/>
    <s v="هشام + احمد"/>
    <s v="I.R"/>
  </r>
  <r>
    <n v="187"/>
    <n v="26987"/>
    <s v="508fb347fc3748c18724278c400ef16d"/>
    <s v="Accept"/>
    <s v="yes"/>
    <m/>
    <m/>
    <s v="مريم عمر شيخ صالح"/>
    <x v="1"/>
    <s v="Htan"/>
    <n v="72"/>
    <s v="سراب -احمد"/>
    <s v="I.R"/>
  </r>
  <r>
    <n v="188"/>
    <n v="19467"/>
    <s v="5b6197e2a14b4fbc8fde931cddb03bf5"/>
    <s v="Accept"/>
    <s v="yes"/>
    <m/>
    <m/>
    <s v="لطفيه محمد عبد الحي"/>
    <x v="1"/>
    <s v="Htan"/>
    <n v="72"/>
    <s v="سراب-احمد"/>
    <s v="I.R"/>
  </r>
  <r>
    <n v="189"/>
    <n v="267107"/>
    <s v="78d20ede993b438ea3cab25cc0b3fa94"/>
    <s v="Accept"/>
    <s v="yes"/>
    <m/>
    <m/>
    <s v="محمود موفق جلب"/>
    <x v="0"/>
    <s v="Htan"/>
    <n v="72"/>
    <s v="حسام العبدالله_مهند حديد"/>
    <s v="I.R"/>
  </r>
  <r>
    <n v="190"/>
    <n v="267042"/>
    <s v="b5833d59ba3e41ddb61545f87aac2a16"/>
    <s v="Accept"/>
    <s v="yes"/>
    <m/>
    <m/>
    <s v="حسين علي الفريج"/>
    <x v="0"/>
    <s v="Htan"/>
    <n v="72"/>
    <s v="حسام عبدلله .مهند حديد"/>
    <s v="I.R"/>
  </r>
  <r>
    <n v="191"/>
    <n v="26782"/>
    <s v="e39762c4df904e2187c4f705bad3e18c"/>
    <s v="Accept"/>
    <s v="yes"/>
    <m/>
    <m/>
    <s v="مريم خيرو دبوس"/>
    <x v="1"/>
    <s v="Htan"/>
    <n v="72"/>
    <s v="هشام - ابراهيم"/>
    <s v="I.R"/>
  </r>
  <r>
    <n v="192"/>
    <n v="6379"/>
    <s v="5ba0cf21be8f42b8b0c0fcceeeb26725"/>
    <s v="Accept"/>
    <s v="yes"/>
    <m/>
    <m/>
    <s v="جميل حسن حماش"/>
    <x v="0"/>
    <s v="Htan"/>
    <n v="72"/>
    <s v="حسام العبدلله .مهند حديد"/>
    <s v="I.R"/>
  </r>
  <r>
    <n v="193"/>
    <n v="7581"/>
    <s v="75d2b61cf6bf4fb29e71f58388f37605"/>
    <s v="Accept"/>
    <s v="yes"/>
    <m/>
    <m/>
    <s v="حسون ديب سعيد"/>
    <x v="1"/>
    <s v="Htan"/>
    <n v="72"/>
    <s v="سراب ناصيف_أحمد غندور"/>
    <s v="I.R"/>
  </r>
  <r>
    <n v="194"/>
    <n v="224952"/>
    <s v="48939d114ab14d1fb59196c442dd9ce0"/>
    <s v="Accept"/>
    <s v="yes"/>
    <m/>
    <m/>
    <s v="ابراهيم محمد الصطوف"/>
    <x v="0"/>
    <s v="Koknaya "/>
    <n v="313"/>
    <s v="نور + عبدالهادي"/>
    <s v="I.R"/>
  </r>
  <r>
    <n v="195"/>
    <n v="253056"/>
    <s v="b65b296bfeea4dfc8aa270db1904e909"/>
    <s v="Accept"/>
    <s v="yes"/>
    <m/>
    <m/>
    <s v="امينة محمود الصياح"/>
    <x v="0"/>
    <s v="Koknaya "/>
    <n v="313"/>
    <s v="نور + عبدالهادي"/>
    <s v="I.R"/>
  </r>
  <r>
    <n v="196"/>
    <n v="90552"/>
    <s v="e7f051ae965b467fb5330cbd203a4675"/>
    <s v="Accept"/>
    <s v="yes"/>
    <m/>
    <m/>
    <s v="خدوج حسن السبيع"/>
    <x v="1"/>
    <s v="Koknaya "/>
    <n v="313"/>
    <s v="نور + عبدالهادي"/>
    <s v="I.R"/>
  </r>
  <r>
    <n v="197"/>
    <n v="224970"/>
    <s v="1120a2da24674ad7bbf30cbc30403439"/>
    <s v="Accept"/>
    <s v="yes"/>
    <m/>
    <m/>
    <s v="عبدالله محمود الحسين"/>
    <x v="0"/>
    <s v="Koknaya "/>
    <n v="313"/>
    <s v="نور + عبدالهادي"/>
    <s v="I.R"/>
  </r>
  <r>
    <n v="198"/>
    <n v="90928"/>
    <s v="214b73e901134967beea2f9106ff8b82"/>
    <s v="Accept"/>
    <s v="yes"/>
    <m/>
    <m/>
    <s v="محمد شعبان كمانات"/>
    <x v="1"/>
    <s v="Koknaya "/>
    <n v="313"/>
    <s v="نور + عبدالهادي"/>
    <s v="I.R"/>
  </r>
  <r>
    <n v="199"/>
    <n v="224998"/>
    <s v="be1c1b0aef3d494a9a1f3647c7374499"/>
    <s v="Accept"/>
    <s v="yes"/>
    <m/>
    <m/>
    <s v="محمود دياب رالحسين"/>
    <x v="0"/>
    <s v="Koknaya "/>
    <n v="313"/>
    <s v="نور + عبدالهادي"/>
    <s v="I.R"/>
  </r>
  <r>
    <n v="200"/>
    <n v="91160"/>
    <s v="c99fbb24322440938ab7b645fc42c86b"/>
    <s v="Accept"/>
    <s v="yes"/>
    <m/>
    <m/>
    <s v="نبيه رشيد السبيع"/>
    <x v="1"/>
    <s v="Koknaya "/>
    <n v="313"/>
    <s v="نور + عبدالهادي"/>
    <s v="I.R"/>
  </r>
  <r>
    <n v="201"/>
    <n v="174872"/>
    <s v="4d385cd7656544b0904a2a8e0f7d6c7e"/>
    <s v="Accept"/>
    <s v="yes"/>
    <m/>
    <m/>
    <s v="احمد جاسم الواوي"/>
    <x v="0"/>
    <s v="Koknaya "/>
    <n v="313"/>
    <s v="نور وعبدالهادي"/>
    <s v="I.R"/>
  </r>
  <r>
    <n v="202"/>
    <n v="89950"/>
    <s v="d6faa0d470294aba83dd32f1301399c2"/>
    <s v="Accept"/>
    <s v="yes"/>
    <m/>
    <m/>
    <s v="احمد عبد الجليل الاخرس"/>
    <x v="1"/>
    <s v="Koknaya "/>
    <n v="313"/>
    <s v="نور وعبدالهادي"/>
    <s v="I.R"/>
  </r>
  <r>
    <n v="203"/>
    <n v="212348"/>
    <s v="b080c24b59fb4c5691cea4ceed4eedc8"/>
    <s v="Accept"/>
    <s v="yes"/>
    <m/>
    <m/>
    <s v="أحمد ناصر السبيع"/>
    <x v="1"/>
    <s v="Koknaya "/>
    <n v="313"/>
    <s v="بشار فرنجاري ...مهند حديد"/>
    <s v="I.R"/>
  </r>
  <r>
    <n v="204"/>
    <n v="112077"/>
    <s v="e68fb1e9c9ab41bb81eb15ac3b0e476d"/>
    <s v="Accept"/>
    <s v="yes"/>
    <m/>
    <m/>
    <s v="حسين احمد حشاش"/>
    <x v="0"/>
    <s v="Koknaya "/>
    <n v="313"/>
    <s v="مهند حديد_بشار فرنجاري"/>
    <s v="I.R"/>
  </r>
  <r>
    <n v="205"/>
    <n v="210091"/>
    <s v="9c029a7faaad4bed9275c7ccd56e5f9b"/>
    <s v="Accept"/>
    <s v="yes"/>
    <m/>
    <m/>
    <s v="خالد محمد العابد"/>
    <x v="0"/>
    <s v="Koknaya "/>
    <n v="313"/>
    <s v="حسام عبد لله ...براء نبعة"/>
    <s v="I.R"/>
  </r>
  <r>
    <n v="206"/>
    <n v="283474"/>
    <s v="f3d995ce27ea496580ecc78c953279ad"/>
    <s v="Accept"/>
    <s v="yes"/>
    <m/>
    <m/>
    <s v="رائد كامل الطالب"/>
    <x v="0"/>
    <s v="Koknaya "/>
    <n v="313"/>
    <s v="بشار فرنجاري ...مهند حديد"/>
    <s v="I.R"/>
  </r>
  <r>
    <n v="207"/>
    <n v="89921"/>
    <s v="7c578e0ee92b4774af11c6b6d1c3de7c"/>
    <s v="Accept"/>
    <s v="yes"/>
    <m/>
    <m/>
    <s v="زكيه محمد خطيب"/>
    <x v="1"/>
    <s v="Koknaya "/>
    <n v="313"/>
    <s v="نور وعبدالهادي"/>
    <s v="I.R"/>
  </r>
  <r>
    <n v="208"/>
    <n v="187296"/>
    <s v="ae1fdf248d3f482088d968126eb162ce"/>
    <s v="Accept"/>
    <s v="yes"/>
    <m/>
    <m/>
    <s v="سامر نزهات عبد الغني"/>
    <x v="0"/>
    <s v="Koknaya "/>
    <n v="313"/>
    <s v="حسام العبد الله.   براء نبعه"/>
    <s v="I.R"/>
  </r>
  <r>
    <n v="209"/>
    <n v="227901"/>
    <s v="a865bfae7e594f3a8291095fffe3d73b"/>
    <s v="Accept"/>
    <s v="yes"/>
    <m/>
    <m/>
    <s v="ساهر صبحي الابراهيم"/>
    <x v="0"/>
    <s v="Koknaya "/>
    <n v="313"/>
    <s v="محمد غضب ... سراب"/>
    <s v="I.R"/>
  </r>
  <r>
    <n v="210"/>
    <n v="227450"/>
    <s v="cd78314a081d4ba8a321db8e8ede3f90"/>
    <s v="Accept"/>
    <s v="yes"/>
    <m/>
    <m/>
    <s v="سمية طاهر جوهر"/>
    <x v="2"/>
    <s v="Koknaya "/>
    <n v="313"/>
    <s v="هشام - ابراهيم"/>
    <s v="I.R"/>
  </r>
  <r>
    <n v="211"/>
    <n v="283505"/>
    <s v="5a9ee571c7bc433aa8dee8332a879e7f"/>
    <s v="Accept"/>
    <s v="yes"/>
    <m/>
    <m/>
    <s v="عبد الرحمن كامل الطالب"/>
    <x v="0"/>
    <s v="Koknaya "/>
    <n v="313"/>
    <s v="نور وعبدالهادي"/>
    <s v="I.R"/>
  </r>
  <r>
    <n v="212"/>
    <n v="217274"/>
    <s v="b2994001eee24784bcc4af49318b38f8"/>
    <s v="Accept"/>
    <s v="yes"/>
    <m/>
    <m/>
    <s v="عبد الغفور محمد ديب بركات"/>
    <x v="0"/>
    <s v="Koknaya "/>
    <n v="313"/>
    <s v="بشار فرنجاري.مهند حديد"/>
    <s v="I.R"/>
  </r>
  <r>
    <n v="213"/>
    <n v="314266"/>
    <s v="7681148612834410b71c4ca4a40909d0"/>
    <s v="Accept"/>
    <s v="yes"/>
    <m/>
    <m/>
    <s v="عبد الكريم حسين الحمدان"/>
    <x v="0"/>
    <s v="Koknaya "/>
    <n v="313"/>
    <s v="حسام عبدلله ..براء نبعة"/>
    <s v="I.R"/>
  </r>
  <r>
    <n v="214"/>
    <n v="224975"/>
    <s v="3f2d2d1627c3490186f82993c59a4599"/>
    <s v="Accept"/>
    <s v="yes"/>
    <m/>
    <m/>
    <s v="عبد الله عمر الاحمد"/>
    <x v="0"/>
    <s v="Koknaya "/>
    <n v="313"/>
    <s v="حسام عبدلله ...براء نبعة"/>
    <s v="I.R"/>
  </r>
  <r>
    <n v="215"/>
    <n v="253303"/>
    <s v="a275b874b1724b92a5874df8f84f20f8"/>
    <s v="Accept"/>
    <s v="yes"/>
    <m/>
    <m/>
    <s v="علي محمد السطوف"/>
    <x v="0"/>
    <s v="Koknaya "/>
    <n v="313"/>
    <s v="هشام - ابراهيم"/>
    <s v="I.R"/>
  </r>
  <r>
    <n v="216"/>
    <n v="19627"/>
    <s v="4fca2384f7ae4fc9ba361fb499843b2a"/>
    <s v="Accept"/>
    <s v="yes"/>
    <m/>
    <m/>
    <s v="فاطمة منصور سبيع"/>
    <x v="1"/>
    <s v="Koknaya "/>
    <n v="313"/>
    <s v="مهندحديد_بشار فرنجاري"/>
    <s v="I.R"/>
  </r>
  <r>
    <n v="217"/>
    <n v="224984"/>
    <s v="cd3b384e26cc47e698a79953716068b3"/>
    <s v="Accept"/>
    <s v="yes"/>
    <m/>
    <m/>
    <s v="فايز شرف الدين شرف الدين"/>
    <x v="0"/>
    <s v="Koknaya "/>
    <n v="313"/>
    <s v="حسام عبدالله_براء نبعه"/>
    <s v="I.R"/>
  </r>
  <r>
    <n v="218"/>
    <n v="90993"/>
    <s v="f4fc32025b9d426aa0fa3b39d48d693a"/>
    <s v="Accept"/>
    <s v="yes"/>
    <m/>
    <m/>
    <s v="مالك صالح سبيع"/>
    <x v="1"/>
    <s v="Koknaya "/>
    <n v="313"/>
    <s v="محمد غضب ... سراب"/>
    <s v="I.R"/>
  </r>
  <r>
    <n v="219"/>
    <n v="179343"/>
    <s v="c209a1e34da34652b92fc76468100578"/>
    <s v="Accept"/>
    <s v="yes"/>
    <m/>
    <m/>
    <s v="محمد احمد السيد"/>
    <x v="0"/>
    <s v="Koknaya "/>
    <n v="313"/>
    <s v="بشار فرنجاري...مهند حديد"/>
    <s v="I.R"/>
  </r>
  <r>
    <n v="220"/>
    <n v="291723"/>
    <s v="6c7004cf4de040d5aff55476f32ea0a9"/>
    <s v="Accept"/>
    <s v="yes"/>
    <m/>
    <m/>
    <s v="محمد ثابت الدالاتي"/>
    <x v="0"/>
    <s v="Koknaya "/>
    <n v="313"/>
    <s v="هشام - ابراهيم"/>
    <s v="I.R"/>
  </r>
  <r>
    <n v="221"/>
    <n v="253042"/>
    <s v="4f893d48a07345c6b3eb1e12d2403da3"/>
    <s v="Accept"/>
    <s v="yes"/>
    <m/>
    <m/>
    <s v="محمد دياب الحسين"/>
    <x v="0"/>
    <s v="Koknaya "/>
    <n v="313"/>
    <s v="محمد غضب ... سراب"/>
    <s v="I.R"/>
  </r>
  <r>
    <n v="222"/>
    <n v="91035"/>
    <s v="fdfbb27db0f14ead9288e0edacf7800f"/>
    <s v="Accept"/>
    <s v="yes"/>
    <m/>
    <m/>
    <s v="محمود جمعه احمد الحجي"/>
    <x v="0"/>
    <s v="Koknaya "/>
    <n v="313"/>
    <s v="حسام عبدالله _براء نبعه"/>
    <s v="I.R"/>
  </r>
  <r>
    <n v="223"/>
    <n v="253041"/>
    <s v="6fe58b9954f44f1e93fd07d837bd7a93"/>
    <s v="Accept"/>
    <s v="yes"/>
    <m/>
    <m/>
    <s v="محمود علي بريكي"/>
    <x v="0"/>
    <s v="Koknaya "/>
    <n v="313"/>
    <s v="نور وعبدالهادي"/>
    <s v="I.R"/>
  </r>
  <r>
    <n v="224"/>
    <n v="91106"/>
    <s v="19c8233ebce84e4d9b731fdb3a958b83"/>
    <s v="Accept"/>
    <s v="yes"/>
    <m/>
    <m/>
    <s v="مصطفى محمود سبيع"/>
    <x v="1"/>
    <s v="Koknaya "/>
    <n v="313"/>
    <s v="بشار فرنجاري..مهند حديد"/>
    <s v="I.R"/>
  </r>
  <r>
    <n v="225"/>
    <n v="90540"/>
    <s v="d990e46676454268bebd6122c9e0ccfe"/>
    <s v="Accept"/>
    <s v="yes"/>
    <m/>
    <m/>
    <s v="منال سليمان السبيع"/>
    <x v="1"/>
    <s v="Koknaya "/>
    <n v="313"/>
    <s v="حسام عبدالله_براء نبعه"/>
    <s v="I.R"/>
  </r>
  <r>
    <n v="226"/>
    <n v="28699"/>
    <s v="8d3e018769aa4f7082504945145d700e"/>
    <s v="Accept"/>
    <s v="yes"/>
    <m/>
    <m/>
    <s v="منصور أحمد سبيع"/>
    <x v="1"/>
    <s v="Koknaya "/>
    <n v="313"/>
    <s v="بشار فرنجاري....مهند حديد"/>
    <s v="I.R"/>
  </r>
  <r>
    <n v="227"/>
    <n v="29125"/>
    <s v="2330b23731c5494583120cd6667dc115"/>
    <s v="Accept"/>
    <s v="yes"/>
    <m/>
    <m/>
    <s v="ناصر عبد الواحد سبيع"/>
    <x v="1"/>
    <s v="Koknaya "/>
    <n v="313"/>
    <s v="محمدغضب ...سراب"/>
    <s v="I.R"/>
  </r>
  <r>
    <n v="228"/>
    <n v="91161"/>
    <s v="142f33366f0142cbb41d5443bbb0f448"/>
    <s v="Accept"/>
    <s v="yes"/>
    <m/>
    <m/>
    <s v="نديم رشيد السبيع"/>
    <x v="1"/>
    <s v="Koknaya "/>
    <n v="313"/>
    <s v="نور + عبدالهادي"/>
    <s v="I.R"/>
  </r>
  <r>
    <n v="229"/>
    <n v="91079"/>
    <s v="43d0e6f7fad748edb1359a4d2ae8962d"/>
    <s v="Accept"/>
    <s v="yes"/>
    <m/>
    <m/>
    <s v="هناء أحمد سبيع"/>
    <x v="1"/>
    <s v="Koknaya "/>
    <n v="313"/>
    <s v="حسام عبدلله...براء نبعة"/>
    <s v="I.R"/>
  </r>
  <r>
    <n v="230"/>
    <n v="175088"/>
    <s v="ce74323dcad644649b37ec9ac3be9639"/>
    <s v="Accept"/>
    <s v="yes"/>
    <m/>
    <m/>
    <s v="محمد عبد القادر السيد"/>
    <x v="0"/>
    <s v="Koknaya "/>
    <n v="313"/>
    <s v="نور وعبدالهادي"/>
    <s v="I.R"/>
  </r>
  <r>
    <n v="231"/>
    <n v="90294"/>
    <s v="283fd3ba989e4a3f925c89ce5349c3dd"/>
    <s v="Accept"/>
    <s v="yes"/>
    <m/>
    <m/>
    <s v="ياسمين عبد الرزاق خرفان"/>
    <x v="0"/>
    <s v="Koknaya "/>
    <n v="313"/>
    <s v="حسام عبدالله_براء نبعه"/>
    <s v="I.R"/>
  </r>
  <r>
    <n v="232"/>
    <n v="91143"/>
    <s v="b924841e01a742c884215bc7891622ce"/>
    <s v="Accept"/>
    <s v="yes"/>
    <m/>
    <m/>
    <s v="نادر عبد الواحد سبيع"/>
    <x v="1"/>
    <s v="Koknaya "/>
    <n v="313"/>
    <s v="محمدغضب ... سراب"/>
    <s v="I.R"/>
  </r>
  <r>
    <n v="233"/>
    <n v="20454"/>
    <s v="540769fc4cf546d4aa749c43335ad5ed"/>
    <s v="Accept"/>
    <s v="yes"/>
    <m/>
    <m/>
    <s v="كمال خميس ناصر"/>
    <x v="1"/>
    <s v="Rabeeta"/>
    <n v="77"/>
    <s v="شادي - ريم"/>
    <s v="I.R"/>
  </r>
  <r>
    <n v="234"/>
    <n v="229674"/>
    <s v="46ceb602aea4434fbd2cd30fb1f3af30"/>
    <s v="Accept"/>
    <s v="yes"/>
    <m/>
    <m/>
    <s v="هشام جمعة كبتول"/>
    <x v="0"/>
    <s v="Rabeeta"/>
    <n v="77"/>
    <s v="نور الخليف"/>
    <s v="I.R"/>
  </r>
  <r>
    <n v="235"/>
    <n v="12747"/>
    <s v="65e1650a8dad460abab4702f0624473c"/>
    <s v="Accept"/>
    <s v="yes"/>
    <m/>
    <m/>
    <s v="طلال صبحي ناصر"/>
    <x v="1"/>
    <s v="Rabeeta"/>
    <n v="77"/>
    <s v="نور الخليف"/>
    <s v="I.R"/>
  </r>
  <r>
    <n v="236"/>
    <n v="152555"/>
    <s v="0b292b9cee1c487e9b12a36ac3feb05b"/>
    <s v="Accept"/>
    <s v="yes"/>
    <m/>
    <m/>
    <s v="زهير احمد معيري"/>
    <x v="0"/>
    <s v="Rabeeta"/>
    <n v="77"/>
    <s v="نور الخليف"/>
    <s v="I.R"/>
  </r>
  <r>
    <n v="237"/>
    <n v="1840"/>
    <s v="d9200b85bc9941b19426edea772176ae"/>
    <s v="Accept"/>
    <s v="yes"/>
    <m/>
    <m/>
    <s v="احمد زكي شحود"/>
    <x v="0"/>
    <s v="Rabeeta"/>
    <n v="77"/>
    <s v="ريم -شادي"/>
    <s v="I.R"/>
  </r>
  <r>
    <n v="238"/>
    <n v="295401"/>
    <s v="bbb522ade1f944f0a41d00427aaa0be1"/>
    <s v="Accept"/>
    <s v="yes"/>
    <m/>
    <m/>
    <s v="امجد صالح الاسماعيل"/>
    <x v="0"/>
    <s v="Rabeeta"/>
    <n v="77"/>
    <s v="ريم -شادي"/>
    <s v="I.R"/>
  </r>
  <r>
    <n v="239"/>
    <n v="259195"/>
    <s v="e21f12353cf548e69d1561be9eb32163"/>
    <s v="Accept"/>
    <s v="yes"/>
    <m/>
    <m/>
    <s v="طراد يوسف عبود"/>
    <x v="0"/>
    <s v="Rabeeta"/>
    <n v="77"/>
    <s v="هشام-عبد الرزاق"/>
    <s v="I.R"/>
  </r>
  <r>
    <n v="240"/>
    <n v="279892"/>
    <s v="a36e5c0bf1bd4a4986cb9fb91e239f59"/>
    <s v="Accept"/>
    <s v="yes"/>
    <m/>
    <m/>
    <s v="مصطفى محمود العلي"/>
    <x v="0"/>
    <s v="Rabeeta"/>
    <n v="77"/>
    <s v="ريم -شادي"/>
    <s v="I.R"/>
  </r>
  <r>
    <n v="241"/>
    <n v="22073"/>
    <s v="f2b6d54d23fb4f5c8ddd576d6163aa21"/>
    <s v="Accept"/>
    <s v="yes"/>
    <m/>
    <m/>
    <s v="محمد جمعه عبد الكريم زمار"/>
    <x v="0"/>
    <s v="Rabeeta"/>
    <n v="77"/>
    <s v="هشام وعبد الرزاق"/>
    <s v="I.R"/>
  </r>
  <r>
    <n v="242"/>
    <n v="20392"/>
    <s v="05af67fdd3bd4c0d9962a720957c7cc6"/>
    <s v="Accept"/>
    <s v="yes"/>
    <m/>
    <m/>
    <s v="كامل محمد الاعرج"/>
    <x v="0"/>
    <s v="Rabeeta"/>
    <n v="77"/>
    <s v="شادي-ريم"/>
    <s v="I.R"/>
  </r>
  <r>
    <n v="243"/>
    <n v="206094"/>
    <s v="300e960d66eb4c0891ce207b592f162b"/>
    <s v="Accept"/>
    <s v="yes"/>
    <m/>
    <m/>
    <s v="مصطفى محمد الرزوق"/>
    <x v="1"/>
    <s v="Rabeeta"/>
    <n v="77"/>
    <s v="هشام الخالد -عبد الرزاق الريمي"/>
    <s v="I.R"/>
  </r>
  <r>
    <n v="244"/>
    <n v="217877"/>
    <s v="05326e535188450ba2ccc2c084d8e96c"/>
    <s v="Accept"/>
    <s v="yes"/>
    <m/>
    <m/>
    <s v="احمد خالد الجرك"/>
    <x v="0"/>
    <s v="Rabeeta"/>
    <n v="77"/>
    <s v="هشام و عبد الرزاق"/>
    <s v="I.R"/>
  </r>
  <r>
    <n v="247"/>
    <n v="12223"/>
    <s v="a53eb396414447f2a57ac987dc3187e6"/>
    <s v="Accept"/>
    <s v="yes"/>
    <m/>
    <m/>
    <s v="صبحي سليم ناصر"/>
    <x v="1"/>
    <s v="Rabeeta"/>
    <n v="77"/>
    <s v="ريم -شادي"/>
    <s v="I.R"/>
  </r>
  <r>
    <n v="248"/>
    <n v="15033"/>
    <s v="6589fdfa44ea4ec3afb3b47c079dfd21"/>
    <s v="Accept"/>
    <s v="yes"/>
    <m/>
    <m/>
    <s v="عبد الكريم خلف العبود"/>
    <x v="1"/>
    <s v="Rabeeta"/>
    <n v="77"/>
    <s v="شادي-ريم"/>
    <s v="I.R"/>
  </r>
  <r>
    <n v="249"/>
    <n v="259029"/>
    <s v="95cb3ba3cce64e36994555518099aa03"/>
    <s v="Accept"/>
    <s v="yes"/>
    <m/>
    <m/>
    <s v="خالد احمد شيخ محمد"/>
    <x v="0"/>
    <s v="Rabeeta"/>
    <n v="77"/>
    <s v="هشام و نور"/>
    <s v="I.R"/>
  </r>
  <r>
    <n v="250"/>
    <n v="29162"/>
    <s v="a6c0752fb66e45278204e84266b8b676"/>
    <s v="Accept"/>
    <s v="yes"/>
    <m/>
    <m/>
    <s v="وفاء جمال ناصر"/>
    <x v="1"/>
    <s v="Rabeeta"/>
    <n v="77"/>
    <s v="هشام -عبد الرزاق"/>
    <s v="I.R"/>
  </r>
  <r>
    <n v="251"/>
    <n v="22308"/>
    <s v="6f778d4c94d1439ab85b43b6e51c9c13"/>
    <s v="Accept"/>
    <s v="yes"/>
    <m/>
    <m/>
    <s v="محمد حسن ناصر"/>
    <x v="1"/>
    <s v="Rabeeta"/>
    <n v="77"/>
    <s v="هشام - نور"/>
    <s v="I.R"/>
  </r>
  <r>
    <n v="252"/>
    <n v="259677"/>
    <s v="535257ef816a4a9898add89ae25cda97"/>
    <s v="Accept"/>
    <s v="yes"/>
    <m/>
    <m/>
    <s v="محمد صايل احمد حماميش"/>
    <x v="0"/>
    <s v="Rabeeta"/>
    <n v="77"/>
    <s v="ريم . شادي"/>
    <s v="I.R"/>
  </r>
  <r>
    <n v="254"/>
    <n v="10681"/>
    <s v="89680d796a3a48f0bfd0f9ccf0261129"/>
    <s v="Accept"/>
    <s v="yes"/>
    <m/>
    <m/>
    <s v="زهرة زكي خمو"/>
    <x v="1"/>
    <s v="Rabeeta"/>
    <n v="77"/>
    <s v="ريم و شادي"/>
    <s v="I.R"/>
  </r>
  <r>
    <n v="255"/>
    <n v="186693"/>
    <s v="0a3605404c1641a5a35633c0162a5065"/>
    <s v="Accept"/>
    <s v="yes"/>
    <m/>
    <m/>
    <s v="احمد علي الهليل"/>
    <x v="0"/>
    <s v="Rabeeta"/>
    <n v="77"/>
    <s v="ريم -شادي"/>
    <s v="I.R"/>
  </r>
  <r>
    <n v="256"/>
    <n v="149779"/>
    <s v="58f5463dc35b47a1be6b35ea4aa74089"/>
    <s v="Accept"/>
    <s v="yes"/>
    <m/>
    <m/>
    <s v="محمود عدنان حسون"/>
    <x v="0"/>
    <s v="Rabeeta"/>
    <n v="77"/>
    <s v="ريم .شادي"/>
    <s v="I.R"/>
  </r>
  <r>
    <n v="257"/>
    <n v="63964"/>
    <s v="b594cfb7550546b38d88a9f4db2afb05"/>
    <s v="Accept"/>
    <s v="yes"/>
    <m/>
    <m/>
    <s v="عبد المعين فواز الابراهيم"/>
    <x v="0"/>
    <s v="Rabeeta"/>
    <n v="77"/>
    <s v="هشام الخالد- عبد الرزاق الريمي"/>
    <s v="I.R"/>
  </r>
  <r>
    <n v="259"/>
    <n v="22938"/>
    <s v="7eb3878c450046aeacc3899a30df4cfa"/>
    <s v="Accept"/>
    <s v="yes"/>
    <m/>
    <m/>
    <s v="رمضان محمد ابراهيم"/>
    <x v="1"/>
    <s v="Radwa"/>
    <n v="78"/>
    <s v="سراب ... عمر"/>
    <s v="I.R"/>
  </r>
  <r>
    <n v="260"/>
    <n v="249198"/>
    <s v="7885eb11186048a189c1615801a3e2d3"/>
    <s v="Accept"/>
    <s v="yes"/>
    <m/>
    <m/>
    <s v="عمار نوري عثمان"/>
    <x v="0"/>
    <s v="Radwa"/>
    <n v="78"/>
    <s v="هشام - ابراهيم"/>
    <s v="I.R"/>
  </r>
  <r>
    <n v="261"/>
    <n v="6339"/>
    <s v="897b4d953c8142f4a8599ca28854e041"/>
    <s v="Accept"/>
    <s v="yes"/>
    <m/>
    <m/>
    <s v="جمعه عبد القادر صالح"/>
    <x v="1"/>
    <s v="Radwa"/>
    <n v="78"/>
    <s v="سراب .. عمر"/>
    <s v="I.R"/>
  </r>
  <r>
    <n v="262"/>
    <n v="26922"/>
    <s v="01a63bec9b9a4e1f82f2458f3765d8ea"/>
    <s v="Accept"/>
    <s v="yes"/>
    <m/>
    <m/>
    <s v="مروان رجب عبد الحي"/>
    <x v="1"/>
    <s v="Radwa"/>
    <n v="78"/>
    <s v="سراب ... عمر"/>
    <s v="I.R"/>
  </r>
  <r>
    <n v="263"/>
    <n v="131891"/>
    <s v="73265c612c884f9b853dfd78226eb1a5"/>
    <s v="Accept"/>
    <s v="yes"/>
    <m/>
    <m/>
    <s v="احمد محمد الفارس"/>
    <x v="0"/>
    <s v="Radwa"/>
    <n v="78"/>
    <s v="سامر منصور و سراب ناصيف"/>
    <s v="I.R"/>
  </r>
  <r>
    <n v="264"/>
    <n v="222937"/>
    <s v="a59c1b78efd146d086c444cb56ecfa1c"/>
    <s v="Accept"/>
    <s v="yes"/>
    <m/>
    <m/>
    <s v="ابراهيم عبد الوهاب حاج فارس"/>
    <x v="1"/>
    <s v="Radwa"/>
    <n v="78"/>
    <s v="هشام - ابراهيم"/>
    <s v="I.R"/>
  </r>
  <r>
    <n v="265"/>
    <n v="313290"/>
    <s v="f0aeae3c792f47da84a00cf21b4fa568"/>
    <s v="Accept"/>
    <s v="yes"/>
    <m/>
    <m/>
    <s v="انس خالد رحمون"/>
    <x v="0"/>
    <s v="Radwa"/>
    <n v="78"/>
    <s v="هشام-ابراهيم"/>
    <s v="I.R"/>
  </r>
  <r>
    <n v="266"/>
    <n v="14728"/>
    <s v="8d8a77780e5c4f81bb4ebcc97112dfb7"/>
    <s v="Accept"/>
    <s v="yes"/>
    <m/>
    <m/>
    <s v="عبد القادر عارف صالح"/>
    <x v="1"/>
    <s v="Radwa"/>
    <n v="78"/>
    <s v="هشام - ابراهيم"/>
    <s v="I.R"/>
  </r>
  <r>
    <n v="267"/>
    <n v="216956"/>
    <s v="698e571cb3bf4ba7a82851a065c0293f"/>
    <s v="Accept"/>
    <s v="yes"/>
    <m/>
    <m/>
    <s v="زهير عبد القادر ابراهيم"/>
    <x v="0"/>
    <s v="Radwa"/>
    <n v="78"/>
    <s v="سامر منصور و سراب ناصيف"/>
    <s v="I.R"/>
  </r>
  <r>
    <n v="268"/>
    <n v="229335"/>
    <s v="59c0718f0c62454cae71a003357f3fe8"/>
    <s v="Accept"/>
    <s v="yes"/>
    <m/>
    <m/>
    <s v="عدنان احمد الحبيب"/>
    <x v="0"/>
    <s v="Radwa"/>
    <n v="78"/>
    <s v="هشام + ابراهيم"/>
    <s v="I.R"/>
  </r>
  <r>
    <n v="269"/>
    <n v="17944"/>
    <s v="cad49863db6f415faed265725af57c7a"/>
    <s v="Accept"/>
    <s v="yes"/>
    <m/>
    <m/>
    <s v="علي مصطفى حاج حسين"/>
    <x v="1"/>
    <s v="Radwa"/>
    <n v="78"/>
    <s v="هشام + ابراهيم"/>
    <s v="I.R"/>
  </r>
  <r>
    <n v="270"/>
    <n v="30125"/>
    <s v="c44be3861dd54fb3a9bf785b21758301"/>
    <s v="Accept"/>
    <s v="yes"/>
    <m/>
    <m/>
    <s v="ملك محمد خورشيد"/>
    <x v="1"/>
    <s v="Radwa"/>
    <n v="78"/>
    <s v="هشام - إبراهيم"/>
    <s v="I.R"/>
  </r>
  <r>
    <n v="271"/>
    <n v="19048"/>
    <s v="bbe3d39582b8447a86ca511da9540b60"/>
    <s v="Accept"/>
    <s v="yes"/>
    <m/>
    <m/>
    <s v="غاده محمد عطا خورشيد"/>
    <x v="1"/>
    <s v="Radwa"/>
    <n v="78"/>
    <s v="هشام + ابراهيم"/>
    <s v="I.R"/>
  </r>
  <r>
    <n v="272"/>
    <n v="24276"/>
    <s v="8d0f2ebc0a99476dbba4742f7eb6165b"/>
    <s v="Accept"/>
    <s v="yes"/>
    <m/>
    <m/>
    <s v="محمد عطا عبد السلام خورشيد"/>
    <x v="1"/>
    <s v="Radwa"/>
    <n v="78"/>
    <s v="هشام - ابراهيم"/>
    <s v="I.R"/>
  </r>
  <r>
    <n v="273"/>
    <n v="283144"/>
    <s v="0d20e8e2d6d54f80b261635202464d8e"/>
    <s v="Accept"/>
    <s v="yes"/>
    <m/>
    <m/>
    <s v="جهاد ابراهيم العثمان"/>
    <x v="0"/>
    <s v="Radwa"/>
    <n v="78"/>
    <s v="هشام -ابراهيم"/>
    <s v="I.R"/>
  </r>
  <r>
    <n v="274"/>
    <n v="313330"/>
    <s v="236d6ae5839842a9bda009d80cd2aa59"/>
    <s v="Accept"/>
    <s v="yes"/>
    <m/>
    <m/>
    <s v="منى خالد شرهان"/>
    <x v="0"/>
    <s v="Radwa"/>
    <n v="78"/>
    <s v="هشام -ابراهيم"/>
    <s v="I.R"/>
  </r>
  <r>
    <n v="275"/>
    <n v="6368"/>
    <s v="462b7ca19bed4b578574e0bb9615019a"/>
    <s v="Accept"/>
    <s v="yes"/>
    <m/>
    <m/>
    <s v="جميل احمد عبد الحي"/>
    <x v="1"/>
    <s v="Radwa"/>
    <n v="78"/>
    <s v="هشام - إبراهيم"/>
    <s v="I.R"/>
  </r>
  <r>
    <n v="276"/>
    <n v="283800"/>
    <s v="a13375f139a74ef1b509c0be89deb453"/>
    <s v="Accept"/>
    <s v="yes"/>
    <m/>
    <m/>
    <s v="محمد ملاش الجاسم"/>
    <x v="0"/>
    <s v="Radwa"/>
    <n v="78"/>
    <s v="هشام + ابراهيم"/>
    <s v="I.R"/>
  </r>
  <r>
    <n v="277"/>
    <n v="175451"/>
    <s v="99a69a3182f24ee599acf07ed541c864"/>
    <s v="Accept"/>
    <s v="yes"/>
    <m/>
    <m/>
    <s v="ميسر علي المحمد الهليل"/>
    <x v="0"/>
    <s v="Radwa"/>
    <n v="78"/>
    <s v="سراب ناصيف و سامر منصور"/>
    <s v="C.A"/>
  </r>
  <r>
    <n v="278"/>
    <n v="249209"/>
    <s v="70d8edbee4d14496bf6c080c52ce24ac"/>
    <s v="Accept"/>
    <s v="yes"/>
    <m/>
    <m/>
    <s v="نوري ابراهيم عثمان"/>
    <x v="0"/>
    <s v="Radwa"/>
    <n v="78"/>
    <s v="سراب .. عمر"/>
    <s v="I.R"/>
  </r>
  <r>
    <n v="279"/>
    <n v="160146"/>
    <s v="d6cdd6fa1621429d98defecde3ca780b"/>
    <s v="Accept"/>
    <s v="yes"/>
    <m/>
    <m/>
    <s v="يوسف خالد السفراني"/>
    <x v="0"/>
    <s v="Radwa"/>
    <n v="78"/>
    <s v="هشام +ابراهيم"/>
    <s v="I.R"/>
  </r>
  <r>
    <n v="280"/>
    <n v="256517"/>
    <s v="492e94990c834674a0bd8a2960f93622"/>
    <s v="Accept"/>
    <s v="yes"/>
    <m/>
    <m/>
    <s v="صالح محمد فارس"/>
    <x v="0"/>
    <s v="Radwa"/>
    <n v="78"/>
    <s v="سامر منصور و سراب ناصيف"/>
    <s v="I.R"/>
  </r>
  <r>
    <n v="281"/>
    <n v="249199"/>
    <s v="12567fdb81864e44843ef4055deafe8f"/>
    <s v="Accept"/>
    <s v="yes"/>
    <m/>
    <m/>
    <s v="حمدو اسعد العثمان"/>
    <x v="0"/>
    <s v="Radwa"/>
    <n v="78"/>
    <s v="هشام + ابراهيم"/>
    <s v="I.R"/>
  </r>
  <r>
    <n v="283"/>
    <n v="8929"/>
    <s v="26e69375443d41e7bdce94b1dd709285"/>
    <s v="Accept"/>
    <s v="yes"/>
    <m/>
    <m/>
    <s v="خالد محمد الجشعم الشمري"/>
    <x v="0"/>
    <s v="Radwa"/>
    <n v="78"/>
    <s v="سراب .. عمر"/>
    <s v="I.R"/>
  </r>
  <r>
    <n v="284"/>
    <n v="181658"/>
    <s v="57b7e2f2c71f423ab3c9379b58e9d265"/>
    <s v="Accept"/>
    <s v="yes"/>
    <m/>
    <m/>
    <s v="يحيى ملاش الجاسم"/>
    <x v="0"/>
    <s v="Radwa"/>
    <n v="78"/>
    <s v="هشام -ابراهيم"/>
    <s v="I.R"/>
  </r>
  <r>
    <n v="285"/>
    <n v="313321"/>
    <s v="a01fc250036d4937bf8b7974fb2a549c"/>
    <s v="Accept"/>
    <s v="yes"/>
    <m/>
    <m/>
    <s v="محمد حميد السليمان"/>
    <x v="0"/>
    <s v="Radwa"/>
    <n v="78"/>
    <s v="سراب ... عمر"/>
    <s v="I.R"/>
  </r>
  <r>
    <n v="286"/>
    <n v="99243"/>
    <s v="833bf80ff98e400b975f5c4cb1f498fa"/>
    <s v="Accept"/>
    <s v="yes"/>
    <m/>
    <m/>
    <s v="خالد احمد الشحاده"/>
    <x v="0"/>
    <s v="Radwa"/>
    <n v="78"/>
    <s v="سامر منصور و سراب ناصيف"/>
    <s v="I.R"/>
  </r>
  <r>
    <n v="287"/>
    <n v="296522"/>
    <s v="5d86708ccb8e41ba90d4cf832d55cb6c"/>
    <s v="Accept"/>
    <s v="yes"/>
    <m/>
    <m/>
    <s v="ابراهيم قاسم علوش"/>
    <x v="0"/>
    <s v="Sardin"/>
    <n v="80"/>
    <s v="نور + عبدالهادي"/>
    <s v="I.R"/>
  </r>
  <r>
    <n v="288"/>
    <n v="152060"/>
    <s v="c33f563509cb4f20b20f5b9beb1a32f1"/>
    <s v="Accept"/>
    <s v="yes"/>
    <m/>
    <m/>
    <s v="احمد ابراهيم الدغيم"/>
    <x v="0"/>
    <s v="Sardin"/>
    <n v="80"/>
    <s v="نور + عبدالهادي"/>
    <s v="I.R"/>
  </r>
  <r>
    <n v="289"/>
    <n v="257115"/>
    <s v="4d76f581cfa64e59a9260694d6532551"/>
    <s v="Accept"/>
    <s v="yes"/>
    <m/>
    <m/>
    <s v="حسين نجيب الاطرش"/>
    <x v="0"/>
    <s v="Sardin"/>
    <n v="80"/>
    <s v="نور + عبدالهادي"/>
    <s v="I.R"/>
  </r>
  <r>
    <n v="290"/>
    <n v="283359"/>
    <s v="211c7feb889b4792b24305c123d94588"/>
    <s v="Accept"/>
    <s v="yes"/>
    <m/>
    <m/>
    <s v="محمد فرحان الجمعة"/>
    <x v="0"/>
    <s v="Sardin"/>
    <n v="80"/>
    <s v="نور + عبدالهادي"/>
    <s v="I.R"/>
  </r>
  <r>
    <n v="291"/>
    <n v="302363"/>
    <s v="f1f4986d272a4e37be262dad5dc487b7"/>
    <s v="Accept"/>
    <s v="yes"/>
    <m/>
    <m/>
    <s v="عبد المجيد رجب عقدي"/>
    <x v="0"/>
    <s v="Sardin"/>
    <n v="80"/>
    <s v="عارف قرمو"/>
    <s v="I.R"/>
  </r>
  <r>
    <n v="292"/>
    <n v="21483"/>
    <s v="e63980b1e7ce41f892474b7b82f0b927"/>
    <s v="Accept"/>
    <s v="yes"/>
    <m/>
    <m/>
    <s v="محمد احمد ذكور"/>
    <x v="1"/>
    <s v="Sardin"/>
    <n v="80"/>
    <s v="عارف قرمو"/>
    <s v="I.R"/>
  </r>
  <r>
    <n v="293"/>
    <n v="320570"/>
    <s v="4b4870cafbee4c9b86ba48f59486ff8f"/>
    <s v="Accept"/>
    <s v="yes"/>
    <m/>
    <m/>
    <s v="كامل جاسم النجار"/>
    <x v="0"/>
    <s v="Sardin"/>
    <n v="80"/>
    <s v="عارف قرمو"/>
    <s v="I.R"/>
  </r>
  <r>
    <n v="294"/>
    <n v="23734"/>
    <s v="f51e92b9020246f48429160fe2ce1ca0"/>
    <s v="Accept"/>
    <s v="yes"/>
    <m/>
    <m/>
    <s v="محمد عبد الصمد حسين"/>
    <x v="1"/>
    <s v="Sardin"/>
    <n v="80"/>
    <s v="احمد ارمنازي"/>
    <s v="I.R"/>
  </r>
  <r>
    <n v="295"/>
    <n v="25631"/>
    <s v="4fd65f1985e94e7bb0f2ccd569e5f0c8"/>
    <s v="Accept"/>
    <s v="yes"/>
    <m/>
    <m/>
    <s v="محمد نجيب الشيخ علي"/>
    <x v="1"/>
    <s v="Sardin"/>
    <n v="80"/>
    <s v="احمد ارمنازي"/>
    <s v="I.R"/>
  </r>
  <r>
    <n v="296"/>
    <n v="224293"/>
    <s v="c37d152c2d174c389ef5d983580b8646"/>
    <s v="Accept"/>
    <s v="yes"/>
    <m/>
    <m/>
    <s v="محمد علي نايف المصطفى"/>
    <x v="0"/>
    <s v="Sardin"/>
    <n v="80"/>
    <s v="حسام عبدالله_براء نبعة"/>
    <s v="I.R"/>
  </r>
  <r>
    <n v="297"/>
    <n v="4291"/>
    <s v="396f11a2f6f640b18308807c53104500"/>
    <s v="Accept"/>
    <s v="yes"/>
    <m/>
    <m/>
    <s v="وطفة محمد ديب قدور"/>
    <x v="1"/>
    <s v="Sardin"/>
    <n v="80"/>
    <s v="احمد ارمنازي"/>
    <s v="I.R"/>
  </r>
  <r>
    <n v="298"/>
    <n v="28068"/>
    <s v="0fb8ea2f45894ee6b89885f694ae9606"/>
    <s v="Accept"/>
    <s v="yes"/>
    <m/>
    <m/>
    <s v="سمر عبدالصمد حسين"/>
    <x v="1"/>
    <s v="Sardin"/>
    <n v="80"/>
    <s v="احمد ارمنازي"/>
    <s v="I.R"/>
  </r>
  <r>
    <n v="299"/>
    <n v="304486"/>
    <s v="6269e1b1300d48b38b8d15b094308274"/>
    <s v="Accept"/>
    <s v="yes"/>
    <m/>
    <m/>
    <s v="نبيهه احمد عبد الرزاق"/>
    <x v="1"/>
    <s v="Sardin"/>
    <n v="80"/>
    <s v="احمد ارمنازي"/>
    <s v="I.R"/>
  </r>
  <r>
    <n v="300"/>
    <n v="257132"/>
    <s v="b10b8a05f01c4001b0184d4bfee605c3"/>
    <s v="Accept"/>
    <s v="yes"/>
    <m/>
    <m/>
    <s v="محمد علي خالد المصطفى"/>
    <x v="0"/>
    <s v="Sardin"/>
    <n v="80"/>
    <s v="عارف قرمو"/>
    <s v="I.R"/>
  </r>
  <r>
    <n v="301"/>
    <n v="7871"/>
    <s v="b32a94222c7c4961844d229b4e5481bd"/>
    <s v="Accept"/>
    <s v="yes"/>
    <m/>
    <m/>
    <s v="حسين فخر الدين خيرو"/>
    <x v="1"/>
    <s v="Sardin"/>
    <n v="80"/>
    <s v="عارف قرمو"/>
    <s v="I.R"/>
  </r>
  <r>
    <n v="302"/>
    <n v="10031"/>
    <s v="0718a4e0d6ad4f14bd2e5b62621c0cb4"/>
    <s v="Accept"/>
    <s v="yes"/>
    <m/>
    <m/>
    <s v="رقوش امين عبد الغني"/>
    <x v="1"/>
    <s v="Sardin"/>
    <n v="80"/>
    <s v="عارف قرمو"/>
    <s v="I.R"/>
  </r>
  <r>
    <n v="303"/>
    <n v="25618"/>
    <s v="cc2332be2b0943289f76d35d3b4ce113"/>
    <s v="Accept"/>
    <s v="yes"/>
    <m/>
    <m/>
    <s v="محمد نايف قرمو"/>
    <x v="0"/>
    <s v="Sardin"/>
    <n v="80"/>
    <s v="شادي دراش"/>
    <s v="I.R"/>
  </r>
  <r>
    <n v="304"/>
    <n v="22086"/>
    <s v="d3214601dbdb42a29bd7d1608e0cfe33"/>
    <s v="Accept"/>
    <s v="yes"/>
    <m/>
    <m/>
    <s v="محمد جمعه عيسى حماده"/>
    <x v="1"/>
    <s v="Sardin"/>
    <n v="80"/>
    <s v="حسام عبدالله _براء نبعه"/>
    <s v="I.R"/>
  </r>
  <r>
    <n v="305"/>
    <n v="100765"/>
    <s v="f6c7a784546440199886ef019fa76626"/>
    <s v="Accept"/>
    <s v="yes"/>
    <m/>
    <m/>
    <s v="حميدة علي قرمو"/>
    <x v="1"/>
    <s v="Sardin"/>
    <n v="80"/>
    <s v="عارف قرمو"/>
    <s v="I.R"/>
  </r>
  <r>
    <n v="306"/>
    <n v="15921"/>
    <s v="dc61c1907c464374ace6a902a9a9c015"/>
    <s v="Accept"/>
    <s v="yes"/>
    <m/>
    <m/>
    <s v="عبدالمغيث محمد عبدالغني"/>
    <x v="1"/>
    <s v="Sardin"/>
    <n v="80"/>
    <s v="عارف قرمو"/>
    <s v="I.R"/>
  </r>
  <r>
    <n v="307"/>
    <n v="29980"/>
    <s v="707111bbace945de8f7d17905fe571f3"/>
    <s v="Accept"/>
    <s v="yes"/>
    <m/>
    <m/>
    <s v="رامية نديم حاج احمد"/>
    <x v="1"/>
    <s v="Sardin"/>
    <n v="80"/>
    <s v="احمد ارمنازي"/>
    <s v="I.R"/>
  </r>
  <r>
    <n v="308"/>
    <n v="26189"/>
    <s v="219a349b517d479e99c98c9d96d398fc"/>
    <s v="Accept"/>
    <s v="yes"/>
    <m/>
    <m/>
    <s v="حياه عارف بذار"/>
    <x v="1"/>
    <s v="Sardin"/>
    <n v="80"/>
    <s v="عارف قرمو"/>
    <s v="I.R"/>
  </r>
  <r>
    <n v="309"/>
    <n v="303966"/>
    <s v="de39b1de08cc4cc19bb2008317dbbff5"/>
    <s v="Accept"/>
    <s v="yes"/>
    <m/>
    <m/>
    <s v="محمد علي الجازي"/>
    <x v="0"/>
    <s v="Sardin"/>
    <n v="80"/>
    <s v="عارف قرمو"/>
    <s v="I.R"/>
  </r>
  <r>
    <n v="310"/>
    <n v="22264"/>
    <s v="a539f4ab591f415d89bcfc886822ee2d"/>
    <s v="Accept"/>
    <s v="yes"/>
    <m/>
    <m/>
    <s v="محمد حسن ذكور"/>
    <x v="1"/>
    <s v="Sardin"/>
    <n v="80"/>
    <s v="عارف قرمو"/>
    <s v="I.R"/>
  </r>
  <r>
    <n v="311"/>
    <n v="12957"/>
    <s v="5abfb9ba61554a66b281608c4201c496"/>
    <s v="Accept"/>
    <s v="yes"/>
    <m/>
    <m/>
    <s v="عادل نجيب الشيخ علي"/>
    <x v="1"/>
    <s v="Sardin"/>
    <n v="80"/>
    <s v="عارف قرمو"/>
    <s v="I.R"/>
  </r>
  <r>
    <n v="312"/>
    <n v="29662"/>
    <s v="ac331ebc8b8447849c189375f871b1ce"/>
    <s v="Accept"/>
    <s v="yes"/>
    <m/>
    <m/>
    <s v="نوح محمد نايف"/>
    <x v="1"/>
    <s v="Sardin"/>
    <n v="80"/>
    <s v="حسام عبدالله_براء نبعه"/>
    <s v="I.R"/>
  </r>
  <r>
    <n v="313"/>
    <n v="31062"/>
    <s v="867eff96c427486aae22d8b217ac9f4c"/>
    <s v="Accept"/>
    <s v="yes"/>
    <m/>
    <m/>
    <s v="يوسف حسن زكور"/>
    <x v="1"/>
    <s v="Sardin"/>
    <n v="80"/>
    <s v="ريم - احمد ارمنازي"/>
    <s v="I.R"/>
  </r>
  <r>
    <n v="314"/>
    <n v="25258"/>
    <s v="fb5f328b1f8846bdbba02d39155d42a0"/>
    <s v="Accept"/>
    <s v="yes"/>
    <m/>
    <m/>
    <s v="حسناء محمد رجب حسين"/>
    <x v="1"/>
    <s v="Sardin"/>
    <n v="80"/>
    <s v="عارف قرمو"/>
    <s v="I.R"/>
  </r>
  <r>
    <n v="315"/>
    <n v="303553"/>
    <s v="163b19be735d4bdb858570bf12f89803"/>
    <s v="Accept"/>
    <s v="yes"/>
    <m/>
    <m/>
    <s v="محمد مصطفى حسين"/>
    <x v="1"/>
    <s v="Sardin"/>
    <n v="80"/>
    <s v="حسام عبدالله_براء نبعه"/>
    <s v="I.R"/>
  </r>
  <r>
    <n v="316"/>
    <n v="27022"/>
    <s v="ee635cbb3e1a4945870ddb7cc8180276"/>
    <s v="Accept"/>
    <s v="yes"/>
    <m/>
    <m/>
    <s v="مسطو عبد الرحمن حسين"/>
    <x v="1"/>
    <s v="Sardin"/>
    <n v="80"/>
    <s v="عارف قرمو"/>
    <s v="I.R"/>
  </r>
  <r>
    <n v="317"/>
    <n v="300541"/>
    <s v="87efe5803ab44feb8d087bcada56c2b7"/>
    <s v="Accept"/>
    <s v="yes"/>
    <m/>
    <m/>
    <s v="محمد احمد الجازي"/>
    <x v="0"/>
    <s v="Sardin"/>
    <n v="80"/>
    <s v="حسام عبدالله_براء نبعه"/>
    <s v="I.R"/>
  </r>
  <r>
    <n v="318"/>
    <n v="15248"/>
    <s v="82d0bdd47b6b46e582fa3f67882db3bb"/>
    <s v="Accept"/>
    <s v="yes"/>
    <m/>
    <m/>
    <s v="رضيه خيرو خيرو"/>
    <x v="1"/>
    <s v="Sardin"/>
    <n v="80"/>
    <s v="عارف قرمو"/>
    <s v="I.R"/>
  </r>
  <r>
    <n v="319"/>
    <n v="245393"/>
    <s v="c126c9a3d1a142ac8d16847cf04e6ae5"/>
    <s v="Accept"/>
    <s v="yes"/>
    <m/>
    <m/>
    <s v="عبد الجبار سمير شيخ عبدو"/>
    <x v="0"/>
    <s v="Sardin"/>
    <n v="80"/>
    <s v="عارف قرمو"/>
    <s v="I.R"/>
  </r>
  <r>
    <n v="320"/>
    <n v="27283"/>
    <s v="b9c21b186bf04f33b6e57c11c57d844e"/>
    <s v="Accept"/>
    <s v="yes"/>
    <m/>
    <m/>
    <s v="سلطان مصطفى ناصر"/>
    <x v="1"/>
    <s v="Sardin"/>
    <n v="80"/>
    <s v="ريم .أحمد"/>
    <s v="I.R"/>
  </r>
  <r>
    <n v="321"/>
    <n v="128656"/>
    <s v="2d4cc85567834c56b1ee8ab30d20d751"/>
    <s v="Accept"/>
    <s v="yes"/>
    <m/>
    <m/>
    <s v="عيوش عطا وحيد"/>
    <x v="1"/>
    <s v="Sardin"/>
    <n v="80"/>
    <s v="احمد ارمنازي"/>
    <s v="I.R"/>
  </r>
  <r>
    <n v="322"/>
    <n v="39122"/>
    <s v="6362aa317a2643e8baa74e6e94e5c9e6"/>
    <s v="Accept"/>
    <s v="yes"/>
    <m/>
    <m/>
    <s v="امينة محمد صفورية"/>
    <x v="1"/>
    <s v="Zahraa - Kherbet Amud"/>
    <n v="219"/>
    <s v="مهند حديد"/>
    <s v="I.R"/>
  </r>
  <r>
    <n v="323"/>
    <n v="61302"/>
    <s v="0ebd39fd4b70479788347f7a2790b080"/>
    <s v="Accept"/>
    <s v="yes"/>
    <m/>
    <m/>
    <s v="خديجة مصطفى كمال الغين"/>
    <x v="1"/>
    <s v="Zahraa - Kherbet Amud"/>
    <n v="219"/>
    <s v="مهند حديد"/>
    <s v="I.R"/>
  </r>
  <r>
    <n v="324"/>
    <n v="233188"/>
    <s v="866408bcad03488db72b9c563a2cf7d6"/>
    <s v="Accept"/>
    <s v="yes"/>
    <m/>
    <m/>
    <s v="رستم امين قره علي"/>
    <x v="0"/>
    <s v="Zahraa - Kherbet Amud"/>
    <n v="219"/>
    <s v="مهند حديد"/>
    <s v="I.R"/>
  </r>
  <r>
    <n v="325"/>
    <n v="256069"/>
    <s v="eca7b0a7be304e6fbd33d3d4c6efd832"/>
    <s v="Accept"/>
    <s v="yes"/>
    <m/>
    <m/>
    <s v="حسن مصطفى الحرامي"/>
    <x v="0"/>
    <s v="Zahraa - Kherbet Amud"/>
    <n v="219"/>
    <s v="مهند حديد"/>
    <s v="I.R"/>
  </r>
  <r>
    <n v="326"/>
    <n v="252469"/>
    <s v="578e328ea5ce4f569ec270fff6ec1044"/>
    <s v="Accept"/>
    <s v="yes"/>
    <m/>
    <m/>
    <s v="عمار زكريا السعيد"/>
    <x v="0"/>
    <s v="Ghazala - Mgheidleh"/>
    <n v="208"/>
    <s v="هشام+إبراهيم"/>
    <s v="I.R"/>
  </r>
  <r>
    <n v="327"/>
    <n v="41272"/>
    <s v="d592bd0630df4d1bba1f63534ec20c03"/>
    <s v="Accept"/>
    <s v="yes"/>
    <m/>
    <m/>
    <s v="حسنة طه العبيد"/>
    <x v="1"/>
    <s v="Ghazala - Mgheidleh"/>
    <n v="208"/>
    <s v="shadi"/>
    <s v="I.R"/>
  </r>
  <r>
    <n v="328"/>
    <n v="280791"/>
    <s v="7200d1df34404bb38375fa2ea9dcb072"/>
    <s v="Accept"/>
    <s v="yes"/>
    <m/>
    <m/>
    <s v="ثناء محمد الشمالي"/>
    <x v="0"/>
    <s v="Ghazala - Mgheidleh"/>
    <n v="208"/>
    <s v="shadi"/>
    <s v="I.R"/>
  </r>
  <r>
    <n v="329"/>
    <n v="222838"/>
    <s v="23c028cf-b747-4377-8ec8-4cd70dd1c895"/>
    <s v="Accept"/>
    <s v="yes"/>
    <m/>
    <m/>
    <s v="حليمة  صالح العوض "/>
    <x v="1"/>
    <s v="Ghazala - Mgheidleh"/>
    <n v="208"/>
    <s v="reem"/>
    <s v="I.R"/>
  </r>
  <r>
    <n v="330"/>
    <n v="319440"/>
    <s v="3252747f358d49148e0f3536c61ff6ed"/>
    <s v="Accept"/>
    <s v="yes"/>
    <m/>
    <m/>
    <s v="خالد عيسى محمدية"/>
    <x v="1"/>
    <s v="Zahraa - Kherbet Amud"/>
    <n v="219"/>
    <s v="نور "/>
    <s v="I.R"/>
  </r>
  <r>
    <n v="331"/>
    <n v="63030"/>
    <s v="ab8fa448d20142789c4487cce3747daf"/>
    <s v="Accept"/>
    <s v="yes"/>
    <m/>
    <m/>
    <s v="فطوم حمدو موسى"/>
    <x v="1"/>
    <s v="Zahraa - Kherbet Amud"/>
    <n v="219"/>
    <s v="عبدالهادي"/>
    <s v="I.R"/>
  </r>
  <r>
    <n v="332"/>
    <n v="41990"/>
    <s v="0004c840443643d195b0ef7311797b4e"/>
    <s v="Accept"/>
    <s v="yes"/>
    <m/>
    <m/>
    <s v="خيرية سليمان سعود"/>
    <x v="1"/>
    <s v="Zahraa - Kherbet Amud"/>
    <n v="219"/>
    <s v="نور "/>
    <s v="I.R"/>
  </r>
  <r>
    <n v="333"/>
    <n v="282059"/>
    <s v="076465b3ab3346b68cbbba8f158ba083"/>
    <s v="Accept"/>
    <s v="yes"/>
    <m/>
    <m/>
    <s v="فضل احمد الخالد"/>
    <x v="0"/>
    <s v="Zahraa - Kherbet Amud"/>
    <n v="219"/>
    <s v="عبدالهادي"/>
    <s v="I.R"/>
  </r>
  <r>
    <n v="335"/>
    <n v="33626"/>
    <s v="7a23c6fd6556452cb14de77661fe9e8a"/>
    <s v="Accept"/>
    <s v="yes"/>
    <m/>
    <m/>
    <s v="حورية حسن دروبة"/>
    <x v="1"/>
    <s v="Sadiyeh - Bsentiya"/>
    <n v="214"/>
    <s v="هشام+إبراهيم"/>
    <s v="I.R"/>
  </r>
  <r>
    <n v="336"/>
    <n v="139835"/>
    <s v="2a40b488e8e94c01968ad8ab4f109ebe"/>
    <s v="Accept"/>
    <s v="yes"/>
    <m/>
    <m/>
    <s v="غازي يحيى الشيوخ"/>
    <x v="0"/>
    <s v="Sadiyeh - Bsentiya"/>
    <n v="214"/>
    <s v="هشام+إبراهيم"/>
    <s v="I.R"/>
  </r>
  <r>
    <n v="337"/>
    <n v="137824"/>
    <s v="8a16b027549c46158149a11ecf8f9451"/>
    <s v="Accept"/>
    <s v="yes"/>
    <m/>
    <m/>
    <s v="رشا حسين السالم"/>
    <x v="0"/>
    <s v="Sadiyeh - Bsentiya"/>
    <n v="214"/>
    <s v="هشام+إبراهيم"/>
    <s v="I.R"/>
  </r>
  <r>
    <n v="338"/>
    <n v="255464"/>
    <s v="916f2bca3ef448fea1f262785bb22eb1"/>
    <s v="Accept"/>
    <s v="yes"/>
    <m/>
    <m/>
    <s v="زكريا محمود الشيوخ"/>
    <x v="0"/>
    <s v="Sadiyeh - Bsentiya"/>
    <n v="214"/>
    <s v="هشام+إبراهيم"/>
    <s v="I.R"/>
  </r>
  <r>
    <n v="339"/>
    <n v="39349"/>
    <s v="acd8f4fe71f54e39bf854b82cb05cdf9"/>
    <s v="Accept"/>
    <s v="yes"/>
    <m/>
    <m/>
    <s v="مجيدة حسن دروبة"/>
    <x v="1"/>
    <s v="Sadiyeh - Bsentiya"/>
    <n v="214"/>
    <s v="هشام+إبراهيم"/>
    <s v="I.R"/>
  </r>
  <r>
    <n v="340"/>
    <n v="60676"/>
    <s v="0ba296328b4746e4ae6b67d56f5f5f59"/>
    <s v="Accept"/>
    <s v="yes"/>
    <m/>
    <m/>
    <s v="خديجة جمعة العبدو"/>
    <x v="1"/>
    <s v="Sadiyeh - Bsentiya"/>
    <n v="214"/>
    <s v="عبدالهادي"/>
    <s v="I.R"/>
  </r>
  <r>
    <n v="341"/>
    <n v="288417"/>
    <s v="039ea068838249bb9b6eafc859feb64e"/>
    <s v="Accept"/>
    <s v="yes"/>
    <m/>
    <m/>
    <s v="احمد  نعسان االحلوم"/>
    <x v="0"/>
    <s v="Sadiyeh - Bsentiya"/>
    <n v="214"/>
    <s v="نور"/>
    <s v="I.R"/>
  </r>
  <r>
    <n v="342"/>
    <n v="50490"/>
    <s v="a9865f75fadc47c992634e04a36d8dbb"/>
    <s v="Accept"/>
    <s v="yes"/>
    <m/>
    <m/>
    <s v="علي صطام العبد"/>
    <x v="1"/>
    <s v="Sadiyeh - Bsentiya"/>
    <n v="214"/>
    <s v="عبدالهادي"/>
    <s v="I.R"/>
  </r>
  <r>
    <n v="343"/>
    <n v="320482"/>
    <s v="758094f1abc5478e9aca742516a0df0b"/>
    <s v="Accept"/>
    <s v="yes"/>
    <m/>
    <m/>
    <s v="خاتون علي الشيخ"/>
    <x v="0"/>
    <s v="Sadiyeh - Bsentiya"/>
    <n v="214"/>
    <s v="عبدالهادي"/>
    <s v="I.R"/>
  </r>
  <r>
    <n v="344"/>
    <n v="312824"/>
    <s v="fabc1c84871f4fafaf7f1949dd218ebc"/>
    <s v="Accept"/>
    <s v="yes"/>
    <m/>
    <m/>
    <s v="علي حسن الشيخ"/>
    <x v="0"/>
    <s v="Sadiyeh - Bsentiya"/>
    <n v="214"/>
    <s v="نور"/>
    <s v="I.R"/>
  </r>
  <r>
    <n v="345"/>
    <n v="57865"/>
    <s v="fa42da58bf0b42b58cfc6845ef37dbcf"/>
    <s v="Accept"/>
    <s v="yes"/>
    <m/>
    <m/>
    <s v="جيهان محمد العبدالله"/>
    <x v="1"/>
    <s v="Sadiyeh - Bsentiya"/>
    <n v="214"/>
    <s v="مهندحديد"/>
    <s v="I.R"/>
  </r>
  <r>
    <n v="346"/>
    <n v="337519"/>
    <s v="cbb0c325dc034409a176ce8062f4e3c3"/>
    <s v="Accept"/>
    <s v="yes"/>
    <m/>
    <m/>
    <s v="نجاح احمد ناصيف"/>
    <x v="0"/>
    <s v="Sadiyeh - Bsentiya"/>
    <n v="214"/>
    <s v="مهندحديد"/>
    <s v="I.R"/>
  </r>
  <r>
    <n v="347"/>
    <n v="101119"/>
    <s v="d72c7f1a154b40a9ae8aea466ef008f5"/>
    <s v="Accept"/>
    <s v="yes"/>
    <m/>
    <m/>
    <s v="عفاف مصطفى معيري"/>
    <x v="0"/>
    <s v="Sadiyeh - Bsentiya"/>
    <n v="214"/>
    <s v="مهندحديد"/>
    <s v="I.R"/>
  </r>
  <r>
    <n v="348"/>
    <n v="271653"/>
    <s v="7c099e7b5a674002a3601eea8622ce30"/>
    <s v="Accept"/>
    <s v="yes"/>
    <m/>
    <m/>
    <s v="محمدصالح ياسين شحود"/>
    <x v="0"/>
    <s v="Sadiyeh - Bsentiya"/>
    <n v="214"/>
    <s v="مهندحديد"/>
    <s v="I.R"/>
  </r>
  <r>
    <n v="349"/>
    <n v="280206"/>
    <s v="7a00fb57b49c40568e8a93a5dec70bb8"/>
    <s v="Accept"/>
    <s v="yes"/>
    <m/>
    <m/>
    <s v="احمد زكريا الاحمد"/>
    <x v="0"/>
    <s v="Sadiyeh - Bsentiya"/>
    <n v="214"/>
    <s v="مهندحديد"/>
    <s v="I.R"/>
  </r>
  <r>
    <n v="350"/>
    <n v="320490"/>
    <s v="b6caba1536e54df7bb6f665cf97de65a"/>
    <s v="Accept"/>
    <s v="yes"/>
    <m/>
    <m/>
    <s v="احمد محمود الشمالي"/>
    <x v="0"/>
    <s v="Sadiyeh - Bsentiya"/>
    <n v="214"/>
    <s v="مهندحديد"/>
    <s v="I.R"/>
  </r>
  <r>
    <n v="352"/>
    <n v="229045"/>
    <s v="84b8e330b69545288fcaa779167bcc28"/>
    <s v="Accept"/>
    <s v="yes"/>
    <m/>
    <m/>
    <s v="حسين عنر البكور "/>
    <x v="0"/>
    <s v="Mreimin (Darkosh)"/>
    <n v="212"/>
    <s v="سراب"/>
    <s v="I.R"/>
  </r>
  <r>
    <n v="353"/>
    <n v="249294"/>
    <s v="760dfa6060c24d53a2d8cd783972cbab"/>
    <s v="Accept"/>
    <s v="yes"/>
    <m/>
    <m/>
    <s v="طلال محمود الشيوخ"/>
    <x v="0"/>
    <s v="Sadiyeh - Bsentiya"/>
    <n v="214"/>
    <s v="shadi&amp;reem"/>
    <s v="I.R"/>
  </r>
  <r>
    <n v="354"/>
    <n v="320480"/>
    <s v="d6bed5bd129f4858bc4b138d646c544d"/>
    <s v="Accept"/>
    <s v="yes"/>
    <m/>
    <m/>
    <s v="ابراهيم طلال الشيوخ"/>
    <x v="0"/>
    <s v="Sadiyeh - Bsentiya"/>
    <n v="214"/>
    <s v="shadi&amp;reem"/>
    <s v="I.R"/>
  </r>
  <r>
    <n v="355"/>
    <n v="255444"/>
    <s v="c642e0ef185f475eb06237fa4a0d699a"/>
    <s v="Accept"/>
    <s v="yes"/>
    <m/>
    <m/>
    <s v="أحمد نايف الشيوخ"/>
    <x v="0"/>
    <s v="Sadiyeh - Bsentiya"/>
    <n v="214"/>
    <s v="shadi&amp;reem"/>
    <s v="I.R"/>
  </r>
  <r>
    <n v="356"/>
    <n v="255456"/>
    <s v="67c6f5f61b4a4247915dc8ed30684816"/>
    <s v="Accept"/>
    <s v="yes"/>
    <m/>
    <m/>
    <s v="حسن يحيى الشيوخ "/>
    <x v="0"/>
    <s v="Sadiyeh - Bsentiya"/>
    <n v="214"/>
    <s v="shadi&amp;reem"/>
    <s v="I.R"/>
  </r>
  <r>
    <n v="357"/>
    <n v="255520"/>
    <s v="6f42559fa9dc448abcee188035f77e3c"/>
    <s v="Accept"/>
    <s v="yes"/>
    <m/>
    <m/>
    <s v="يحيى علي الشيوخ"/>
    <x v="0"/>
    <s v="Sadiyeh - Bsentiya"/>
    <n v="214"/>
    <s v="حسام العبدالله"/>
    <s v="I.R"/>
  </r>
  <r>
    <n v="358"/>
    <n v="280360"/>
    <s v="4a24e62dc231499281a76f58953e71fc"/>
    <s v="Accept"/>
    <s v="yes"/>
    <m/>
    <m/>
    <s v="عبدالكريم حسين جدعان"/>
    <x v="0"/>
    <s v="Mreimin (Darkosh)"/>
    <n v="212"/>
    <s v="عبدالهادي"/>
    <s v="I.R"/>
  </r>
  <r>
    <n v="359"/>
    <n v="123315"/>
    <s v="6509abd071c64c409e9e66fd1545ad2f"/>
    <s v="Accept"/>
    <s v="yes"/>
    <m/>
    <m/>
    <s v="احمد محمد الرحمون"/>
    <x v="0"/>
    <s v="Mreimin (Darkosh)"/>
    <n v="212"/>
    <s v="عبدالهادي"/>
    <s v="I.R"/>
  </r>
  <r>
    <n v="360"/>
    <n v="321276"/>
    <s v="0075939630fa43d28b03ac54d5cf6ea6"/>
    <s v="Accept"/>
    <s v="yes"/>
    <m/>
    <m/>
    <s v="أمنة عبدالمعطي علوي"/>
    <x v="0"/>
    <s v="Mreimin (Darkosh)"/>
    <n v="212"/>
    <s v="نور"/>
    <s v="I.R"/>
  </r>
  <r>
    <n v="361"/>
    <n v="322985"/>
    <s v="379b835b94f945a8b93aa30d387609c4"/>
    <s v="Accept"/>
    <s v="yes"/>
    <m/>
    <m/>
    <s v="مرح طارق حم"/>
    <x v="0"/>
    <s v="Mreimin (Darkosh)"/>
    <n v="212"/>
    <s v="نور"/>
    <s v="I.R"/>
  </r>
  <r>
    <n v="362"/>
    <n v="273690"/>
    <s v="1f6886c233bb4a4489aa6ba02df4adbb"/>
    <s v="Accept"/>
    <s v="yes"/>
    <m/>
    <m/>
    <s v="احمد ديبو العلي"/>
    <x v="0"/>
    <s v="Mreimin (Darkosh)"/>
    <n v="212"/>
    <s v="عبدالهادي"/>
    <s v="I.R"/>
  </r>
  <r>
    <n v="363"/>
    <n v="215101"/>
    <s v="0a3a2f71b28147d9909af507cd317068"/>
    <s v="Accept"/>
    <s v="yes"/>
    <m/>
    <m/>
    <s v="عبدالقادر ابراهيم قزموز"/>
    <x v="0"/>
    <s v="Mreimin (Darkosh)"/>
    <n v="212"/>
    <s v="نور"/>
    <s v="I.R"/>
  </r>
  <r>
    <n v="364"/>
    <n v="216009"/>
    <s v="2b4dedc3660349209fafef6ba289406c"/>
    <s v="Accept"/>
    <s v="yes"/>
    <m/>
    <m/>
    <s v="محمود علي العبود"/>
    <x v="0"/>
    <s v="Mreimin (Darkosh)"/>
    <n v="212"/>
    <s v="نور"/>
    <s v="I.R"/>
  </r>
  <r>
    <n v="365"/>
    <n v="249047"/>
    <s v="acbcea0211534e3baf4933cca7dbae66"/>
    <s v="Accept"/>
    <s v="yes"/>
    <m/>
    <m/>
    <s v="خلف محمد جمعة"/>
    <x v="0"/>
    <s v="Sadiyeh - Bsentiya"/>
    <n v="214"/>
    <s v="مهند حديد"/>
    <s v="I.R"/>
  </r>
  <r>
    <n v="366"/>
    <n v="263739"/>
    <s v="674028d6383140e98d14423cda028599"/>
    <s v="Accept"/>
    <s v="yes"/>
    <m/>
    <m/>
    <s v="عبدالقادر قاسم اصلان"/>
    <x v="0"/>
    <s v="Sadiyeh - Bsentiya"/>
    <n v="214"/>
    <s v="مهند حديد"/>
    <s v="I.R"/>
  </r>
  <r>
    <n v="367"/>
    <n v="247543"/>
    <s v="d0216b99bede4945bf9e9a6ba8b2076d"/>
    <s v="Accept"/>
    <s v="yes"/>
    <m/>
    <m/>
    <s v="خالد جمهر المحمد"/>
    <x v="0"/>
    <s v="Sadiyeh - Bsentiya"/>
    <n v="214"/>
    <s v="مهند حديد"/>
    <s v="I.R"/>
  </r>
  <r>
    <n v="368"/>
    <n v="287835"/>
    <s v="56890e43e982433b8dcfef8492b1a4e2"/>
    <s v="Accept"/>
    <s v="yes"/>
    <m/>
    <m/>
    <s v="فطوم خالد السعيد"/>
    <x v="0"/>
    <s v="Sadiyeh - Bsentiya"/>
    <n v="214"/>
    <s v="حسام العبدالله"/>
    <s v="I.R"/>
  </r>
  <r>
    <n v="369"/>
    <n v="276405"/>
    <s v="ae9e8fa35806432c883dc020bece9508"/>
    <s v="Accept"/>
    <s v="yes"/>
    <m/>
    <m/>
    <s v="عبد العزيز محمد خليل"/>
    <x v="1"/>
    <s v="Mreimin (Darkosh)"/>
    <n v="212"/>
    <s v="هشام +إبراهيم"/>
    <s v="I.R"/>
  </r>
  <r>
    <n v="370"/>
    <n v="280705"/>
    <s v="4ce87b9e82f347899b5974790c2a4eaa"/>
    <s v="Accept"/>
    <s v="yes"/>
    <m/>
    <m/>
    <s v="موفق جاسم الجاسم"/>
    <x v="0"/>
    <s v="Mreimin (Darkosh)"/>
    <n v="212"/>
    <s v="هشام +إبراهيم"/>
    <s v="I.R"/>
  </r>
  <r>
    <n v="371"/>
    <n v="280278"/>
    <s v="e567dec6ece04a7c838f61e1c54f9b4d"/>
    <s v="Accept"/>
    <s v="yes"/>
    <m/>
    <m/>
    <s v="خالد محمود ابي زيد"/>
    <x v="0"/>
    <s v="Mreimin (Darkosh)"/>
    <n v="212"/>
    <s v="هشام +إبراهيم"/>
    <s v="I.R"/>
  </r>
  <r>
    <n v="372"/>
    <n v="273090"/>
    <s v="95e10c93277541deaf3bada8ca93a88f"/>
    <s v="Accept"/>
    <s v="yes"/>
    <m/>
    <m/>
    <s v="عبد الرحمن محمد خليفة"/>
    <x v="0"/>
    <s v="Mreimin (Darkosh)"/>
    <n v="212"/>
    <s v="هشام +إبراهيم"/>
    <s v="I.R"/>
  </r>
  <r>
    <n v="373"/>
    <n v="194168"/>
    <s v="10732d9a6797483fb8af6f795a712e4e"/>
    <s v="Accept"/>
    <s v="yes"/>
    <m/>
    <m/>
    <s v="فطيم محمد دياب"/>
    <x v="1"/>
    <s v="Mreimin (Darkosh)"/>
    <n v="212"/>
    <s v="هشام +إبراهيم"/>
    <s v="I.R"/>
  </r>
  <r>
    <n v="374"/>
    <n v="53628"/>
    <s v="5ad3c12ae7564f7292326b2fd37029e7"/>
    <s v="Accept"/>
    <s v="yes"/>
    <m/>
    <m/>
    <s v="صافية جابر حمزة"/>
    <x v="1"/>
    <s v="Mreimin (Darkosh)"/>
    <n v="212"/>
    <s v="هشام +إبراهيم"/>
    <s v="I.R"/>
  </r>
  <r>
    <n v="375"/>
    <n v="280221"/>
    <s v="409598dd87884a72988833bc72ee0613"/>
    <s v="Accept"/>
    <s v="yes"/>
    <m/>
    <m/>
    <s v="لقاء بسام العمر"/>
    <x v="0"/>
    <s v="Mreimin (Darkosh)"/>
    <n v="212"/>
    <s v="هشام +إبراهيم"/>
    <s v="I.R"/>
  </r>
  <r>
    <n v="376"/>
    <n v="50259"/>
    <s v="196108af3b3242a7a3b6d26d372f2922"/>
    <s v="Accept"/>
    <s v="yes"/>
    <m/>
    <m/>
    <s v="علي جمعة خضيرو "/>
    <x v="1"/>
    <s v="Mreimin (Darkosh)"/>
    <n v="212"/>
    <s v="shadi&amp;reem"/>
    <s v="I.R"/>
  </r>
  <r>
    <n v="377"/>
    <n v="50058"/>
    <s v="9f3788cee14f4cef9929b00915d46735"/>
    <s v="Accept"/>
    <s v="yes"/>
    <m/>
    <m/>
    <s v="علاء محمد الناصر "/>
    <x v="0"/>
    <s v="Mreimin (Darkosh)"/>
    <n v="212"/>
    <s v="shadi&amp;reem"/>
    <s v="I.R"/>
  </r>
  <r>
    <n v="378"/>
    <n v="158859"/>
    <s v="763a46252011430291702d41b7b04380"/>
    <s v="Accept"/>
    <s v="yes"/>
    <m/>
    <m/>
    <s v="أحمد محمد اليوسف"/>
    <x v="0"/>
    <s v="Mreimin (Darkosh)"/>
    <n v="212"/>
    <s v="shadi&amp;reem"/>
    <s v="I.R"/>
  </r>
  <r>
    <n v="379"/>
    <n v="129802"/>
    <s v="e33c22897ce647e480ea0f5ec6f7ce21"/>
    <s v="Accept"/>
    <s v="yes"/>
    <m/>
    <m/>
    <s v="مريم جمعه الحسين"/>
    <x v="0"/>
    <s v="Mreimin (Darkosh)"/>
    <n v="212"/>
    <s v="سراب"/>
    <s v="I.R"/>
  </r>
  <r>
    <n v="381"/>
    <n v="280350"/>
    <s v="c7771d90a84242e1bce8520f9c661afa"/>
    <s v="Accept"/>
    <s v="yes"/>
    <m/>
    <m/>
    <s v="عبد الغفور احمد الجابر"/>
    <x v="0"/>
    <s v="Mreimin (Darkosh)"/>
    <n v="212"/>
    <s v="سراب"/>
    <s v="I.R"/>
  </r>
  <r>
    <n v="382"/>
    <n v="303078"/>
    <s v="81326e1ece27430fadbfea82c9e9cb61"/>
    <s v="Accept"/>
    <s v="yes"/>
    <m/>
    <m/>
    <s v="فريدة حسين الحسين "/>
    <x v="0"/>
    <s v="Mreimin (Darkosh)"/>
    <n v="212"/>
    <s v="سراب"/>
    <s v="I.R"/>
  </r>
  <r>
    <n v="384"/>
    <n v="35899"/>
    <s v="38faf04b4041459bb06969baa11fa72c"/>
    <s v="Accept"/>
    <s v="yes"/>
    <m/>
    <m/>
    <s v="امل احمد الخلف"/>
    <x v="1"/>
    <s v="Mreimin (Darkosh)"/>
    <n v="212"/>
    <s v="احمد غندور"/>
    <s v="I.R"/>
  </r>
  <r>
    <n v="385"/>
    <n v="227745"/>
    <s v="c84208e33923472789f4631cb70bbf64"/>
    <s v="Accept"/>
    <s v="yes"/>
    <m/>
    <m/>
    <s v="محمد قاسم محمود "/>
    <x v="0"/>
    <s v="Mreimin (Darkosh)"/>
    <n v="212"/>
    <s v="Ahmad&amp; Aref"/>
    <s v="I.R"/>
  </r>
  <r>
    <n v="386"/>
    <n v="276469"/>
    <s v="4ef05cd27bf94bdc939241f5b9ed99aa"/>
    <s v="Accept"/>
    <s v="yes"/>
    <m/>
    <m/>
    <s v="نور الدين حسن حاج موسى"/>
    <x v="0"/>
    <s v="Mreimin (Darkosh)"/>
    <n v="212"/>
    <s v="Ahmad&amp; Aref"/>
    <s v="I.R"/>
  </r>
  <r>
    <n v="387"/>
    <n v="230475"/>
    <s v="095dbe6e6f7b484e853fa7590670c014"/>
    <s v="Accept"/>
    <s v="yes"/>
    <m/>
    <m/>
    <s v="محمد محمد بدر البكري"/>
    <x v="0"/>
    <s v="Thahr"/>
    <n v="217"/>
    <s v="عبدالهادي"/>
    <s v="I.R"/>
  </r>
  <r>
    <n v="388"/>
    <n v="223010"/>
    <s v="6b6e6fd675234c54aca1a833e3cbf145"/>
    <s v="Accept"/>
    <s v="yes"/>
    <m/>
    <m/>
    <s v="عدلى همام صبيح"/>
    <x v="0"/>
    <s v="Thahr"/>
    <n v="217"/>
    <s v="عبدالهادي"/>
    <s v="I.R"/>
  </r>
  <r>
    <n v="389"/>
    <n v="287509"/>
    <s v="bcf632ef838b4da7b022619160046591"/>
    <s v="Accept"/>
    <s v="yes"/>
    <m/>
    <m/>
    <s v="عبدالله طاهر رمضان"/>
    <x v="0"/>
    <s v="Thahr"/>
    <n v="217"/>
    <s v="عبدالهادي"/>
    <s v="I.R"/>
  </r>
  <r>
    <n v="390"/>
    <n v="297696"/>
    <s v="91e4620bfec1477aa635e35a1edaf9e1"/>
    <s v="Accept"/>
    <s v="yes"/>
    <m/>
    <m/>
    <s v="قصي موسى العثمان"/>
    <x v="0"/>
    <s v="Thahr"/>
    <n v="217"/>
    <s v="عبدالهادي"/>
    <s v="I.R"/>
  </r>
  <r>
    <n v="391"/>
    <n v="214702"/>
    <s v="571eb6394a5048f196dd7a989124cd33"/>
    <s v="Accept"/>
    <s v="yes"/>
    <m/>
    <m/>
    <s v="محمد عبدالعزيز العوض"/>
    <x v="0"/>
    <s v="Thahr"/>
    <n v="217"/>
    <s v="عبدالهادي"/>
    <s v="I.R"/>
  </r>
  <r>
    <n v="392"/>
    <n v="321677"/>
    <s v="06578329f0f6466cb6f607f51e0d367c"/>
    <s v="Accept"/>
    <s v="yes"/>
    <m/>
    <m/>
    <s v="شيماء يوسف قشيط"/>
    <x v="0"/>
    <s v="Thahr"/>
    <n v="217"/>
    <s v="عبدالهادي"/>
    <s v="I.R"/>
  </r>
  <r>
    <n v="393"/>
    <n v="94109"/>
    <s v="28397bd7eb35463d8de312c0eff7ed47"/>
    <s v="Accept"/>
    <s v="yes"/>
    <m/>
    <m/>
    <s v="ريمة جمعة حسون"/>
    <x v="1"/>
    <s v="Mansura"/>
    <n v="289"/>
    <s v="عبدالهادي + نور"/>
    <s v="I.R"/>
  </r>
  <r>
    <n v="394"/>
    <n v="129070"/>
    <s v="c3a72906cbc245048d2bcd675709b59d"/>
    <s v="Accept"/>
    <s v="yes"/>
    <m/>
    <m/>
    <s v="دياب مصطفى حلاق"/>
    <x v="0"/>
    <s v="Mansura"/>
    <n v="289"/>
    <s v="عبدالهادي + نور"/>
    <s v="I.R"/>
  </r>
  <r>
    <n v="396"/>
    <n v="94422"/>
    <s v="40df6730d78d4f6c83646464518353de"/>
    <s v="Accept"/>
    <s v="yes"/>
    <m/>
    <m/>
    <s v="مريم عبداللطيف عبدالعزيز"/>
    <x v="1"/>
    <s v="Mansura"/>
    <n v="289"/>
    <s v="عبدالهادي + نور"/>
    <s v="I.R"/>
  </r>
  <r>
    <n v="398"/>
    <n v="270991"/>
    <s v="bff97c9c5ff1419eba43b19f5ff0c2b1"/>
    <s v="Accept"/>
    <s v="yes"/>
    <m/>
    <m/>
    <s v="خالد محمود الرحال"/>
    <x v="0"/>
    <s v="Thahr"/>
    <n v="217"/>
    <s v="ابراهيم"/>
    <s v="I.R"/>
  </r>
  <r>
    <n v="399"/>
    <n v="230387"/>
    <s v="b7aef19d842e46338ae2a27d203280b6"/>
    <s v="Accept"/>
    <s v="yes"/>
    <m/>
    <m/>
    <s v="عبد الرزاق محمود عابدين"/>
    <x v="0"/>
    <s v="Thahr"/>
    <n v="217"/>
    <s v="ابراهيم"/>
    <s v="I.R"/>
  </r>
  <r>
    <n v="400"/>
    <n v="219821"/>
    <s v="655293504a954d68849b0e9b4527d484"/>
    <s v="Accept"/>
    <s v="yes"/>
    <m/>
    <m/>
    <s v="علاء محمد جمال باشا"/>
    <x v="0"/>
    <s v="Thahr"/>
    <n v="217"/>
    <s v="ابراهيم"/>
    <s v="I.R"/>
  </r>
  <r>
    <n v="401"/>
    <n v="134987"/>
    <s v="1457129ed46a48218c42a67561f196a1"/>
    <s v="Accept"/>
    <s v="yes"/>
    <m/>
    <m/>
    <s v="إبراهيم محمد ديب سعد الدين"/>
    <x v="0"/>
    <s v="Thahr"/>
    <n v="217"/>
    <s v="ابراهيم"/>
    <s v="I.R"/>
  </r>
  <r>
    <n v="402"/>
    <n v="321683"/>
    <s v="46f4d6df1a054b5bac63523f8d5af44d"/>
    <s v="Accept"/>
    <s v="yes"/>
    <m/>
    <m/>
    <s v="عبد الله  يوسف بركات"/>
    <x v="0"/>
    <s v="Thahr"/>
    <n v="217"/>
    <s v="ابراهيم"/>
    <s v="I.R"/>
  </r>
  <r>
    <n v="403"/>
    <n v="44794"/>
    <s v="238c52f2123442cb9a7f789876289313"/>
    <s v="Accept"/>
    <s v="yes"/>
    <m/>
    <m/>
    <s v="سيف الدين فواز الباكير"/>
    <x v="1"/>
    <s v="Thahr"/>
    <n v="217"/>
    <s v="ابراهيم"/>
    <s v="I.R"/>
  </r>
  <r>
    <n v="404"/>
    <n v="227924"/>
    <s v="4c8e646dd66b4b4ca4afbfa35f34f25b"/>
    <s v="Accept"/>
    <s v="yes"/>
    <m/>
    <m/>
    <s v="عمر قدور السليمان"/>
    <x v="0"/>
    <s v="Thahr"/>
    <n v="217"/>
    <s v="ابراهيم"/>
    <s v="I.R"/>
  </r>
  <r>
    <n v="405"/>
    <n v="62517"/>
    <s v="29afd7f449454736be360314deede3e7"/>
    <s v="Accept"/>
    <s v="yes"/>
    <m/>
    <m/>
    <s v="معينة صطوف الباكير"/>
    <x v="1"/>
    <s v="Thahr"/>
    <n v="217"/>
    <s v="ابراهيم"/>
    <s v="I.R"/>
  </r>
  <r>
    <n v="406"/>
    <n v="214664"/>
    <s v="10f6167c2c3c4d1bac889836c6ae64d2"/>
    <s v="Accept"/>
    <s v="yes"/>
    <m/>
    <m/>
    <s v="سندعوض السلوم"/>
    <x v="0"/>
    <s v="Thahr"/>
    <n v="217"/>
    <s v="ابراهيم"/>
    <s v="I.R"/>
  </r>
  <r>
    <n v="407"/>
    <n v="45626"/>
    <s v="c5eb84de7c1342d5a1cb0b4c417b9416"/>
    <s v="Accept"/>
    <s v="yes"/>
    <m/>
    <m/>
    <s v="فضة يوسف الباكير"/>
    <x v="1"/>
    <s v="Thahr"/>
    <n v="217"/>
    <s v="ابراهيم"/>
    <s v="I.R"/>
  </r>
  <r>
    <n v="408"/>
    <n v="271452"/>
    <s v="8eb460d8374e498c85b2156e613bfb90"/>
    <s v="Accept"/>
    <s v="yes"/>
    <m/>
    <m/>
    <s v="باسل موفق هنداوي"/>
    <x v="0"/>
    <s v="Thahr"/>
    <n v="217"/>
    <s v="ابراهيم"/>
    <s v="I.R"/>
  </r>
  <r>
    <n v="409"/>
    <n v="206283"/>
    <s v="a8351f9c1a85419eb0cba3d8068b291f"/>
    <s v="Accept"/>
    <s v="yes"/>
    <m/>
    <m/>
    <s v="يوسف عبيد المحيميد"/>
    <x v="0"/>
    <s v="Thahr"/>
    <n v="217"/>
    <s v="ابراهيم"/>
    <s v="I.R"/>
  </r>
  <r>
    <n v="410"/>
    <n v="113587"/>
    <s v="7a312d76c7014b229a73ed2d2041d655"/>
    <s v="Accept"/>
    <s v="yes"/>
    <m/>
    <m/>
    <s v="احمد عبد المنعم محمد امين"/>
    <x v="0"/>
    <s v="Thahr"/>
    <n v="217"/>
    <s v="ابراهيم"/>
    <s v="I.R"/>
  </r>
  <r>
    <n v="411"/>
    <n v="321690"/>
    <s v="543f75e8a5ff488b91c446c142b44c1f"/>
    <s v="Accept"/>
    <s v="yes"/>
    <m/>
    <m/>
    <s v="علاء بلال الخطاب"/>
    <x v="0"/>
    <s v="Thahr"/>
    <n v="217"/>
    <s v="ابراهيم"/>
    <s v="I.R"/>
  </r>
  <r>
    <n v="412"/>
    <n v="214794"/>
    <s v="596ef1b5c9cf49bc8a2118b1f3066bbb"/>
    <s v="Accept"/>
    <s v="yes"/>
    <m/>
    <m/>
    <s v="علي عبد الرزاق السلوم"/>
    <x v="0"/>
    <s v="Thahr"/>
    <n v="217"/>
    <s v="ابراهيم"/>
    <s v="I.R"/>
  </r>
  <r>
    <n v="413"/>
    <n v="285259"/>
    <s v="3a46ade03b5344528503829ce92da791"/>
    <s v="Accept"/>
    <s v="yes"/>
    <m/>
    <m/>
    <s v="محمد عبد الرزاق نهنه "/>
    <x v="0"/>
    <s v="Mansura"/>
    <n v="289"/>
    <s v="شادي + سراب"/>
    <s v="I.R"/>
  </r>
  <r>
    <n v="415"/>
    <n v="137962"/>
    <s v="10169fcd137f40cbb150fe3b6b13dcc7"/>
    <s v="Accept"/>
    <s v="yes"/>
    <m/>
    <m/>
    <s v="فيصل موسى الباشا"/>
    <x v="0"/>
    <s v="Mansura"/>
    <n v="289"/>
    <s v="مهند"/>
    <s v="I.R"/>
  </r>
  <r>
    <n v="416"/>
    <n v="287180"/>
    <s v="ab8a948ee2894617857c1e37ea89e030"/>
    <s v="Accept"/>
    <s v="yes"/>
    <m/>
    <m/>
    <s v="صالح خالد قطران"/>
    <x v="0"/>
    <s v="Thahr"/>
    <n v="217"/>
    <s v="حسام"/>
    <s v="I.R"/>
  </r>
  <r>
    <n v="417"/>
    <n v="48756"/>
    <s v="12f50e549e014128abdec909858e00d8"/>
    <s v="Accept"/>
    <s v="yes"/>
    <m/>
    <m/>
    <s v="عبدالمعطي احمد المرعي"/>
    <x v="0"/>
    <s v="Thahr"/>
    <n v="217"/>
    <s v="حسام"/>
    <s v="I.R"/>
  </r>
  <r>
    <n v="418"/>
    <n v="271007"/>
    <s v="af31ed82d4554ad79642894b4dbc8094"/>
    <s v="Accept"/>
    <s v="yes"/>
    <m/>
    <m/>
    <s v="معاذ احمد سويد"/>
    <x v="0"/>
    <s v="Thahr"/>
    <n v="217"/>
    <s v="حسام"/>
    <s v="I.R"/>
  </r>
  <r>
    <n v="420"/>
    <n v="286821"/>
    <s v="e7a92709dda94c1eaa8427d1f75121a0"/>
    <s v="Accept"/>
    <s v="yes"/>
    <m/>
    <m/>
    <s v="حسين صبحي خربطلي"/>
    <x v="0"/>
    <s v="Thahr"/>
    <n v="217"/>
    <s v="حسام"/>
    <s v="I.R"/>
  </r>
  <r>
    <n v="422"/>
    <n v="249551"/>
    <s v="ae3f444e52354021a2ab504ff2837a87"/>
    <s v="Accept"/>
    <s v="yes"/>
    <m/>
    <m/>
    <s v="عبدالله خالد الاحمد"/>
    <x v="0"/>
    <s v="Thahr"/>
    <n v="217"/>
    <s v="حسام"/>
    <s v="I.R"/>
  </r>
  <r>
    <n v="423"/>
    <n v="105918"/>
    <s v="347d1cee28b54dc88316e79fc6fabf43"/>
    <s v="Accept"/>
    <s v="yes"/>
    <m/>
    <m/>
    <s v="جهيدة جمعة الحسين"/>
    <x v="0"/>
    <s v="Thahr"/>
    <n v="217"/>
    <s v="حسام"/>
    <s v="I.R"/>
  </r>
  <r>
    <n v="426"/>
    <n v="256332"/>
    <s v="4797d1f1ce394cc3aeb4660b22474648"/>
    <s v="Accept"/>
    <s v="yes"/>
    <m/>
    <m/>
    <s v="يحيى فجر المرعي"/>
    <x v="0"/>
    <s v="Thahr"/>
    <n v="217"/>
    <s v="إبراهيم+هشام"/>
    <s v="I.R"/>
  </r>
  <r>
    <n v="427"/>
    <n v="256563"/>
    <s v="318eaf5dfeb04637af7d2131b6178340"/>
    <s v="Accept"/>
    <s v="yes"/>
    <m/>
    <m/>
    <s v="نزيهة خالد المرعي"/>
    <x v="0"/>
    <s v="Thahr"/>
    <n v="217"/>
    <s v="إبراهيم+هشام"/>
    <s v="I.R"/>
  </r>
  <r>
    <n v="428"/>
    <n v="321682"/>
    <s v="d61d23e6e2bc4ffa91157620c3499fe8"/>
    <s v="Accept"/>
    <s v="yes"/>
    <m/>
    <m/>
    <s v="خالد عكلة الفريج"/>
    <x v="0"/>
    <s v="Thahr"/>
    <n v="217"/>
    <s v="إبراهيم+هشام"/>
    <s v="I.R"/>
  </r>
  <r>
    <n v="429"/>
    <n v="249273"/>
    <s v="3bc28fb9b8ea41a5b4c3a48b3afef732"/>
    <s v="Accept"/>
    <s v="yes"/>
    <m/>
    <m/>
    <s v="عمارخلف الفريج"/>
    <x v="0"/>
    <s v="Thahr"/>
    <n v="217"/>
    <s v="إبراهيم+هشام"/>
    <s v="I.R"/>
  </r>
  <r>
    <n v="430"/>
    <n v="230363"/>
    <s v="8e486cd2a541442790a9c55099d114f7"/>
    <s v="Accept"/>
    <s v="yes"/>
    <m/>
    <m/>
    <s v="احمد عوض الفرج"/>
    <x v="0"/>
    <s v="Thahr"/>
    <n v="217"/>
    <s v="إبراهيم+هشام"/>
    <s v="I.R"/>
  </r>
  <r>
    <n v="431"/>
    <n v="45381"/>
    <s v="46fe0694703540c3beb2e9c847fa574a"/>
    <s v="Accept"/>
    <s v="yes"/>
    <m/>
    <m/>
    <s v="صبا محمد نادر"/>
    <x v="0"/>
    <s v="Albalat"/>
    <n v="288"/>
    <s v="شادي + عبدالهادي"/>
    <s v="I.R"/>
  </r>
  <r>
    <n v="432"/>
    <n v="257664"/>
    <s v="b7ef815daef549eb972d3cb21be197d7"/>
    <s v="Accept"/>
    <s v="yes"/>
    <m/>
    <m/>
    <s v="عايد احمد الاحمد"/>
    <x v="0"/>
    <s v="Albalat"/>
    <n v="288"/>
    <s v="شادي + عبدالهادي"/>
    <s v="I.R"/>
  </r>
  <r>
    <n v="433"/>
    <n v="230324"/>
    <s v="fd222c0c90a046999707f061e7a68e48"/>
    <s v="Accept"/>
    <s v="yes"/>
    <m/>
    <m/>
    <s v="بسام ديب ابو الغيث"/>
    <x v="0"/>
    <s v="Albalat"/>
    <n v="288"/>
    <s v="شادي + عبدالهادي"/>
    <s v="I.R"/>
  </r>
  <r>
    <n v="434"/>
    <n v="272684"/>
    <s v="416c7f88c3e841ef9dfbf74033abe2cd"/>
    <s v="Accept"/>
    <s v="yes"/>
    <m/>
    <m/>
    <s v="عابد عبدالقادر زكرة"/>
    <x v="0"/>
    <s v="Albalat"/>
    <n v="288"/>
    <s v="شادي + عبدالهادي"/>
    <s v="I.R"/>
  </r>
  <r>
    <n v="435"/>
    <n v="230336"/>
    <s v="3bde9bbfa2cd4729b8ee467e21eb8936"/>
    <s v="Accept"/>
    <s v="yes"/>
    <m/>
    <m/>
    <s v="عبسي احمد جعفر الشردوب"/>
    <x v="0"/>
    <s v="Albalat"/>
    <n v="288"/>
    <s v="شادي + عبدالهادي"/>
    <s v="I.R"/>
  </r>
  <r>
    <n v="437"/>
    <n v="254790"/>
    <s v="971ef58e42044cf1b7a2522bf25324f9"/>
    <s v="Accept"/>
    <s v="yes"/>
    <m/>
    <m/>
    <s v="حسون محمود زيتون"/>
    <x v="0"/>
    <s v="Albalat"/>
    <n v="288"/>
    <s v="شادي + عبدالهادي"/>
    <s v="I.R"/>
  </r>
  <r>
    <n v="438"/>
    <n v="215649"/>
    <s v="fc5532b6ab6f4c85ba937057b1350528"/>
    <s v="Accept"/>
    <s v="yes"/>
    <m/>
    <m/>
    <s v="على احمد العثمان"/>
    <x v="0"/>
    <s v="Albalat"/>
    <n v="288"/>
    <s v="شادي + عبدالهادي"/>
    <s v="I.R"/>
  </r>
  <r>
    <n v="439"/>
    <n v="295385"/>
    <s v="45b3d56b4962411abe180a31cce4990b"/>
    <s v="Accept"/>
    <s v="yes"/>
    <m/>
    <m/>
    <s v="محمد محمود حلاق"/>
    <x v="0"/>
    <s v="Albalat"/>
    <n v="288"/>
    <s v=" عبدالهادي"/>
    <s v="I.R"/>
  </r>
  <r>
    <n v="440"/>
    <n v="321211"/>
    <s v="40678f20fd7b498f8c4bd95263827dfe"/>
    <s v="Accept"/>
    <s v="yes"/>
    <m/>
    <m/>
    <s v="حسين خالد حمادة"/>
    <x v="1"/>
    <s v="Albalat"/>
    <n v="288"/>
    <s v="حسام-مهند"/>
    <s v="I.R"/>
  </r>
  <r>
    <n v="441"/>
    <n v="227544"/>
    <s v="309fc17d078f45928ca25b37aefb82c7"/>
    <s v="Accept"/>
    <s v="yes"/>
    <m/>
    <m/>
    <s v="محمد خلف اليوسف"/>
    <x v="0"/>
    <s v="Albalat"/>
    <n v="288"/>
    <s v="حسام-مهند"/>
    <s v="I.R"/>
  </r>
  <r>
    <n v="442"/>
    <n v="230487"/>
    <s v="e291a1023b114d4d91c0a6e610276d5d"/>
    <s v="Accept"/>
    <s v="yes"/>
    <m/>
    <m/>
    <s v="حسن محمد الغريب"/>
    <x v="0"/>
    <s v="Albalat"/>
    <n v="288"/>
    <s v="إبراهيم+هشام"/>
    <s v="I.R"/>
  </r>
  <r>
    <n v="443"/>
    <n v="257746"/>
    <s v="7ed24e0223aa4967b566cb6b439b69b8"/>
    <s v="Accept"/>
    <s v="yes"/>
    <m/>
    <m/>
    <s v="محمد عبد الرزاق الصغير"/>
    <x v="0"/>
    <s v="Albalat"/>
    <n v="288"/>
    <s v="إبراهيم+هشام"/>
    <s v="I.R"/>
  </r>
  <r>
    <n v="444"/>
    <n v="223665"/>
    <s v="740a314815624c0b9499472e44cdf464"/>
    <s v="Accept"/>
    <s v="yes"/>
    <m/>
    <m/>
    <s v="عمار مصطفى حبلوصي"/>
    <x v="0"/>
    <s v="Albalat"/>
    <n v="288"/>
    <s v="إبراهيم+هشام"/>
    <s v="I.R"/>
  </r>
  <r>
    <n v="445"/>
    <n v="230496"/>
    <s v="5b5e9af5fbb5476296cecfb6c7e28c95"/>
    <s v="Accept"/>
    <s v="yes"/>
    <m/>
    <m/>
    <s v="محمد امين ريحاني"/>
    <x v="0"/>
    <s v="Albalat"/>
    <n v="288"/>
    <s v="إبراهيم+هشام"/>
    <s v="I.R"/>
  </r>
  <r>
    <n v="446"/>
    <n v="257681"/>
    <s v="3ad3c68762b44dd198070dccd282e5eb"/>
    <s v="Accept"/>
    <s v="yes"/>
    <m/>
    <m/>
    <s v="عبد المنعم امين ريحاني"/>
    <x v="0"/>
    <s v="Albalat"/>
    <n v="288"/>
    <s v="إبراهيم+هشام"/>
    <s v="I.R"/>
  </r>
  <r>
    <n v="447"/>
    <n v="257620"/>
    <s v="60e3de626a0948efa5f567453159e561"/>
    <s v="Accept"/>
    <s v="yes"/>
    <m/>
    <m/>
    <s v="باسل سعيد ريحاني"/>
    <x v="0"/>
    <s v="Albalat"/>
    <n v="288"/>
    <s v="إبراهيم+هشام"/>
    <s v="I.R"/>
  </r>
  <r>
    <n v="448"/>
    <n v="230490"/>
    <s v="f2bb6d953ee0444b906af77179ffe63a"/>
    <s v="Accept"/>
    <s v="yes"/>
    <m/>
    <m/>
    <s v="سعيد محمد ريحاني"/>
    <x v="0"/>
    <s v="Albalat"/>
    <n v="288"/>
    <s v="إبراهيم+هشام"/>
    <s v="I.R"/>
  </r>
  <r>
    <n v="449"/>
    <n v="230497"/>
    <s v="1db58353fc3648ecb03c0acd7ec7be0d"/>
    <s v="Accept"/>
    <s v="yes"/>
    <m/>
    <m/>
    <s v="محمد نادر عبد الرحمن ريحاني"/>
    <x v="0"/>
    <s v="Albalat"/>
    <n v="288"/>
    <s v="إبراهيم+هشام"/>
    <s v="I.R"/>
  </r>
  <r>
    <n v="450"/>
    <n v="253261"/>
    <s v="9a55802113254d6988b3d0f4bba0b935"/>
    <s v="Accept"/>
    <s v="yes"/>
    <m/>
    <m/>
    <s v="مصطفى عبدو قاسم"/>
    <x v="0"/>
    <s v="mazrat haj Naiyf"/>
    <n v="290"/>
    <s v="إبراهيم+هشام"/>
    <s v="I.R"/>
  </r>
  <r>
    <n v="451"/>
    <n v="91271"/>
    <s v="c0a47d65fd904459b797cd9a0e21e889"/>
    <s v="Accept"/>
    <s v="yes"/>
    <m/>
    <m/>
    <s v="إبراهيم احمد صطوف"/>
    <x v="1"/>
    <s v="mazrat haj Naiyf"/>
    <n v="290"/>
    <s v="إبراهيم+هشام"/>
    <s v="I.R"/>
  </r>
  <r>
    <n v="452"/>
    <n v="91395"/>
    <s v="08dc26aa57ae4fc8b27ecd54014bda05"/>
    <s v="Accept"/>
    <s v="yes"/>
    <m/>
    <m/>
    <s v="احمد حسين الصطوف"/>
    <x v="1"/>
    <s v="mazrat haj Naiyf"/>
    <n v="290"/>
    <s v="إبراهيم+هشام"/>
    <s v="I.R"/>
  </r>
  <r>
    <n v="453"/>
    <n v="223546"/>
    <s v="282670565a864243b2ddd53a2b7124d1"/>
    <s v="Accept"/>
    <s v="yes"/>
    <m/>
    <m/>
    <s v="فاطمة علي الناقوح"/>
    <x v="0"/>
    <s v="mazrat haj Naiyf"/>
    <n v="290"/>
    <s v="إبراهيم+هشام"/>
    <s v="I.R"/>
  </r>
  <r>
    <n v="454"/>
    <n v="215245"/>
    <s v="c7f0ae8d53a34681b553b5145a923517"/>
    <s v="Accept"/>
    <s v="yes"/>
    <m/>
    <m/>
    <s v="حسن ناصر موسى"/>
    <x v="0"/>
    <s v="mazrat haj Naiyf"/>
    <n v="290"/>
    <s v="إبراهيم+هشام"/>
    <s v="I.R"/>
  </r>
  <r>
    <n v="455"/>
    <n v="342789"/>
    <s v="ac1b5efe334d4f85bc6c6912c9cbe967"/>
    <s v="Accept"/>
    <s v="yes"/>
    <m/>
    <m/>
    <s v=" مصطفى غرقان العكلة"/>
    <x v="0"/>
    <s v="mazrat haj Naiyf"/>
    <n v="290"/>
    <s v="إبراهيم+هشام"/>
    <s v="I.R"/>
  </r>
  <r>
    <n v="456"/>
    <n v="92421"/>
    <s v="40767c16b8b348cfb9138685d8bc5220"/>
    <s v="Accept"/>
    <s v="yes"/>
    <m/>
    <m/>
    <s v="رضوان احمد صطوف"/>
    <x v="1"/>
    <s v="mazrat haj Naiyf"/>
    <n v="290"/>
    <s v="إبراهيم+هشام"/>
    <s v="I.R"/>
  </r>
  <r>
    <n v="457"/>
    <n v="58595"/>
    <s v="4be7f37c8e0a49379b03b4737a8f480a"/>
    <s v="Accept"/>
    <s v="yes"/>
    <m/>
    <m/>
    <s v="محمد فارس عليوي"/>
    <x v="1"/>
    <s v="Ramadiyeh (Darkosh)"/>
    <n v="213"/>
    <s v="ريم-مهند"/>
    <s v="I.R"/>
  </r>
  <r>
    <n v="458"/>
    <n v="52594"/>
    <s v="42ce8a31668c417dbfca7d5a7dd22b13"/>
    <s v="Accept"/>
    <s v="yes"/>
    <m/>
    <m/>
    <s v="فاطمة صطوف الحسين"/>
    <x v="1"/>
    <s v="Ramadiyeh (Darkosh)"/>
    <n v="213"/>
    <s v="ريم-مهند"/>
    <s v="I.R"/>
  </r>
  <r>
    <n v="459"/>
    <n v="98701"/>
    <s v="c77206ca220e4be5848c44b03650c0ae"/>
    <s v="Accept"/>
    <s v="yes"/>
    <m/>
    <m/>
    <s v="فاطمة فارس عليوي"/>
    <x v="1"/>
    <s v="Ramadiyeh (Darkosh)"/>
    <n v="213"/>
    <s v="ريم-مهند"/>
    <s v="I.R"/>
  </r>
  <r>
    <n v="460"/>
    <n v="50930"/>
    <s v="74b158921bff48dd8bb2d011ba19c9a3"/>
    <s v="Accept"/>
    <s v="yes"/>
    <m/>
    <m/>
    <s v="علياء توفيق بركو"/>
    <x v="1"/>
    <s v="Ramadiyeh (Darkosh)"/>
    <n v="213"/>
    <s v="ريم-مهند"/>
    <s v="I.R"/>
  </r>
  <r>
    <n v="461"/>
    <n v="60138"/>
    <s v="94b9a2cbe6b0494f9c287ca3bc2daa55"/>
    <s v="Accept"/>
    <s v="yes"/>
    <m/>
    <m/>
    <s v="محمود حسن الديري"/>
    <x v="1"/>
    <s v="Ramadiyeh (Darkosh)"/>
    <n v="213"/>
    <s v="ريم-مهند"/>
    <s v="I.R"/>
  </r>
  <r>
    <n v="462"/>
    <n v="50687"/>
    <s v="98ab4ebef2ca48e383804f1306e9ece4"/>
    <s v="Accept"/>
    <s v="yes"/>
    <m/>
    <m/>
    <s v="علي محمد العلي"/>
    <x v="0"/>
    <s v="Ramadiyeh (Darkosh)"/>
    <n v="213"/>
    <s v="حسام + سراب"/>
    <s v="I.R"/>
  </r>
  <r>
    <n v="463"/>
    <n v="98692"/>
    <s v="b6ae48470870482d9d72c4d50d2a8f72"/>
    <s v="Accept"/>
    <s v="yes"/>
    <m/>
    <m/>
    <s v="جمعة احمد عبدالله"/>
    <x v="0"/>
    <s v="Ramadiyeh (Darkosh)"/>
    <n v="213"/>
    <s v="حسام + سراب"/>
    <s v="I.R"/>
  </r>
  <r>
    <n v="464"/>
    <n v="55938"/>
    <s v="d51fb38acb9548a2a8154097cfa5348b"/>
    <s v="Accept"/>
    <s v="yes"/>
    <m/>
    <m/>
    <s v="محمد جمعة محمد علي"/>
    <x v="1"/>
    <s v="Ramadiyeh (Darkosh)"/>
    <n v="213"/>
    <s v="عبدالهادي + نور"/>
    <s v="I.R"/>
  </r>
  <r>
    <n v="465"/>
    <n v="98691"/>
    <s v="c24a4c8484364dd19c67ac42d881d837"/>
    <s v="Accept"/>
    <s v="yes"/>
    <m/>
    <m/>
    <s v="اسماعيل محمد حميدي حماسية"/>
    <x v="1"/>
    <s v="Ramadiyeh (Darkosh)"/>
    <n v="213"/>
    <s v="عبدالهادي + نور"/>
    <s v="I.R"/>
  </r>
  <r>
    <n v="466"/>
    <n v="56516"/>
    <s v="0cf734577a404e919380b539b7635782"/>
    <s v="Accept"/>
    <s v="yes"/>
    <m/>
    <m/>
    <s v="فطيم محمد حماسية"/>
    <x v="1"/>
    <s v="Ramadiyeh (Darkosh)"/>
    <n v="213"/>
    <s v="عبدالهادي + نور"/>
    <s v="I.R"/>
  </r>
  <r>
    <n v="467"/>
    <n v="41664"/>
    <s v="f66eedf20f7f4798b997480d14a42790"/>
    <s v="Accept"/>
    <s v="yes"/>
    <m/>
    <m/>
    <s v="شمسة احمد حماسية"/>
    <x v="1"/>
    <s v="Ramadiyeh (Darkosh)"/>
    <n v="213"/>
    <s v="عبدالهادي + نور"/>
    <s v="I.R"/>
  </r>
  <r>
    <n v="468"/>
    <n v="193132"/>
    <s v="1d28bf71ae6246a9b5826e5557a9f3e7"/>
    <s v="Accept"/>
    <s v="yes"/>
    <m/>
    <m/>
    <s v="سامر وليد حماسية"/>
    <x v="1"/>
    <s v="Ramadiyeh (Darkosh)"/>
    <n v="213"/>
    <s v="عبدالهادي + نور"/>
    <s v="I.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BA0EE80-9489-40DD-AB7E-1076ADF809B2}"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Village_Name">
  <location ref="A3:E22" firstHeaderRow="1" firstDataRow="2" firstDataCol="1"/>
  <pivotFields count="142">
    <pivotField showAll="0"/>
    <pivotField showAll="0"/>
    <pivotField showAll="0"/>
    <pivotField showAll="0"/>
    <pivotField showAll="0"/>
    <pivotField showAll="0"/>
    <pivotField showAll="0"/>
    <pivotField showAll="0"/>
    <pivotField axis="axisCol" dataField="1" showAll="0">
      <items count="4">
        <item x="0"/>
        <item x="1"/>
        <item x="2"/>
        <item t="default"/>
      </items>
    </pivotField>
    <pivotField axis="axisRow" showAll="0">
      <items count="20">
        <item x="9"/>
        <item x="10"/>
        <item m="1" x="18"/>
        <item x="11"/>
        <item x="15"/>
        <item x="12"/>
        <item m="1" x="17"/>
        <item x="13"/>
        <item x="2"/>
        <item x="0"/>
        <item x="1"/>
        <item x="16"/>
        <item x="14"/>
        <item x="3"/>
        <item x="7"/>
        <item x="6"/>
        <item x="5"/>
        <item x="8"/>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s>
  <rowFields count="1">
    <field x="9"/>
  </rowFields>
  <rowItems count="18">
    <i>
      <x/>
    </i>
    <i>
      <x v="1"/>
    </i>
    <i>
      <x v="3"/>
    </i>
    <i>
      <x v="4"/>
    </i>
    <i>
      <x v="5"/>
    </i>
    <i>
      <x v="7"/>
    </i>
    <i>
      <x v="8"/>
    </i>
    <i>
      <x v="9"/>
    </i>
    <i>
      <x v="10"/>
    </i>
    <i>
      <x v="11"/>
    </i>
    <i>
      <x v="12"/>
    </i>
    <i>
      <x v="13"/>
    </i>
    <i>
      <x v="14"/>
    </i>
    <i>
      <x v="15"/>
    </i>
    <i>
      <x v="16"/>
    </i>
    <i>
      <x v="17"/>
    </i>
    <i>
      <x v="18"/>
    </i>
    <i t="grand">
      <x/>
    </i>
  </rowItems>
  <colFields count="1">
    <field x="8"/>
  </colFields>
  <colItems count="4">
    <i>
      <x/>
    </i>
    <i>
      <x v="1"/>
    </i>
    <i>
      <x v="2"/>
    </i>
    <i t="grand">
      <x/>
    </i>
  </colItems>
  <dataFields count="1">
    <dataField name="Count of Displaced/Resident" fld="8" subtotal="count" baseField="0" baseItem="0"/>
  </dataFields>
  <formats count="15">
    <format dxfId="22">
      <pivotArea outline="0" collapsedLevelsAreSubtotals="1" fieldPosition="0"/>
    </format>
    <format dxfId="21">
      <pivotArea grandRow="1" grandCol="1" outline="0" collapsedLevelsAreSubtotals="1" fieldPosition="0"/>
    </format>
    <format dxfId="20">
      <pivotArea grandRow="1" outline="0" collapsedLevelsAreSubtotals="1" fieldPosition="0"/>
    </format>
    <format dxfId="19">
      <pivotArea dataOnly="0" labelOnly="1" grandRow="1" outline="0" fieldPosition="0"/>
    </format>
    <format dxfId="18">
      <pivotArea grandRow="1" outline="0" collapsedLevelsAreSubtotals="1" fieldPosition="0"/>
    </format>
    <format dxfId="17">
      <pivotArea type="origin" dataOnly="0" labelOnly="1" outline="0" fieldPosition="0"/>
    </format>
    <format dxfId="16">
      <pivotArea field="8" type="button" dataOnly="0" labelOnly="1" outline="0" axis="axisCol" fieldPosition="0"/>
    </format>
    <format dxfId="15">
      <pivotArea type="topRight" dataOnly="0" labelOnly="1" outline="0" fieldPosition="0"/>
    </format>
    <format dxfId="14">
      <pivotArea field="9" type="button" dataOnly="0" labelOnly="1" outline="0" axis="axisRow" fieldPosition="0"/>
    </format>
    <format dxfId="13">
      <pivotArea dataOnly="0" labelOnly="1" fieldPosition="0">
        <references count="1">
          <reference field="9" count="1">
            <x v="0"/>
          </reference>
        </references>
      </pivotArea>
    </format>
    <format dxfId="12">
      <pivotArea dataOnly="0" labelOnly="1" fieldPosition="0">
        <references count="1">
          <reference field="8" count="0"/>
        </references>
      </pivotArea>
    </format>
    <format dxfId="11">
      <pivotArea dataOnly="0" labelOnly="1" grandCol="1" outline="0" fieldPosition="0"/>
    </format>
    <format dxfId="10">
      <pivotArea collapsedLevelsAreSubtotals="1" fieldPosition="0">
        <references count="1">
          <reference field="9" count="1">
            <x v="0"/>
          </reference>
        </references>
      </pivotArea>
    </format>
    <format dxfId="9">
      <pivotArea dataOnly="0" labelOnly="1" grandRow="1" outline="0" fieldPosition="0"/>
    </format>
    <format dxfId="8">
      <pivotArea dataOnly="0" fieldPosition="0">
        <references count="1">
          <reference field="9" count="10">
            <x v="8"/>
            <x v="9"/>
            <x v="10"/>
            <x v="11"/>
            <x v="12"/>
            <x v="13"/>
            <x v="14"/>
            <x v="15"/>
            <x v="16"/>
            <x v="1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E784423-5C1F-4031-834B-E2CD23B48AC4}" name="PivotTable2"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C21" firstHeaderRow="0" firstDataRow="1" firstDataCol="1"/>
  <pivotFields count="142">
    <pivotField showAll="0"/>
    <pivotField showAll="0"/>
    <pivotField showAll="0"/>
    <pivotField showAll="0"/>
    <pivotField showAll="0"/>
    <pivotField showAll="0"/>
    <pivotField dataField="1" showAll="0"/>
    <pivotField showAll="0"/>
    <pivotField dataField="1" showAll="0"/>
    <pivotField axis="axisRow" showAll="0">
      <items count="20">
        <item x="4"/>
        <item x="9"/>
        <item x="10"/>
        <item m="1" x="18"/>
        <item x="11"/>
        <item x="15"/>
        <item x="12"/>
        <item m="1" x="17"/>
        <item x="13"/>
        <item x="6"/>
        <item x="8"/>
        <item x="2"/>
        <item x="0"/>
        <item x="1"/>
        <item x="5"/>
        <item x="16"/>
        <item x="14"/>
        <item x="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s>
  <rowFields count="1">
    <field x="9"/>
  </rowFields>
  <rowItems count="18">
    <i>
      <x/>
    </i>
    <i>
      <x v="1"/>
    </i>
    <i>
      <x v="2"/>
    </i>
    <i>
      <x v="4"/>
    </i>
    <i>
      <x v="5"/>
    </i>
    <i>
      <x v="6"/>
    </i>
    <i>
      <x v="8"/>
    </i>
    <i>
      <x v="9"/>
    </i>
    <i>
      <x v="10"/>
    </i>
    <i>
      <x v="11"/>
    </i>
    <i>
      <x v="12"/>
    </i>
    <i>
      <x v="13"/>
    </i>
    <i>
      <x v="14"/>
    </i>
    <i>
      <x v="15"/>
    </i>
    <i>
      <x v="16"/>
    </i>
    <i>
      <x v="17"/>
    </i>
    <i>
      <x v="18"/>
    </i>
    <i t="grand">
      <x/>
    </i>
  </rowItems>
  <colFields count="1">
    <field x="-2"/>
  </colFields>
  <colItems count="2">
    <i>
      <x/>
    </i>
    <i i="1">
      <x v="1"/>
    </i>
  </colItems>
  <dataFields count="2">
    <dataField name="Count of Displaced/Resident" fld="8" subtotal="count" baseField="0" baseItem="0"/>
    <dataField name="Sum of # of Merged Families" fld="6" baseField="0" baseItem="0"/>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0472F63-8BE5-4176-B6C9-194CDE2B0667}" name="PivotTable1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53:B71" firstHeaderRow="1" firstDataRow="1" firstDataCol="1"/>
  <pivotFields count="142">
    <pivotField showAll="0"/>
    <pivotField showAll="0"/>
    <pivotField showAll="0"/>
    <pivotField showAll="0"/>
    <pivotField showAll="0"/>
    <pivotField showAll="0"/>
    <pivotField dataField="1" showAll="0"/>
    <pivotField showAll="0"/>
    <pivotField showAll="0"/>
    <pivotField axis="axisRow" showAll="0">
      <items count="20">
        <item x="4"/>
        <item x="9"/>
        <item x="10"/>
        <item m="1" x="18"/>
        <item x="11"/>
        <item x="15"/>
        <item x="12"/>
        <item m="1" x="17"/>
        <item x="13"/>
        <item x="6"/>
        <item x="8"/>
        <item x="2"/>
        <item x="0"/>
        <item x="1"/>
        <item x="5"/>
        <item x="16"/>
        <item x="14"/>
        <item x="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s>
  <rowFields count="1">
    <field x="9"/>
  </rowFields>
  <rowItems count="18">
    <i>
      <x/>
    </i>
    <i>
      <x v="1"/>
    </i>
    <i>
      <x v="2"/>
    </i>
    <i>
      <x v="4"/>
    </i>
    <i>
      <x v="5"/>
    </i>
    <i>
      <x v="6"/>
    </i>
    <i>
      <x v="8"/>
    </i>
    <i>
      <x v="9"/>
    </i>
    <i>
      <x v="10"/>
    </i>
    <i>
      <x v="11"/>
    </i>
    <i>
      <x v="12"/>
    </i>
    <i>
      <x v="13"/>
    </i>
    <i>
      <x v="14"/>
    </i>
    <i>
      <x v="15"/>
    </i>
    <i>
      <x v="16"/>
    </i>
    <i>
      <x v="17"/>
    </i>
    <i>
      <x v="18"/>
    </i>
    <i t="grand">
      <x/>
    </i>
  </rowItems>
  <colItems count="1">
    <i/>
  </colItems>
  <dataFields count="1">
    <dataField name="Sum of # of Merged Families"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3D9A1C0-0E35-4FE7-B317-EBAD4881DB74}" name="PivotTable4"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2:C50" firstHeaderRow="0" firstDataRow="1" firstDataCol="1"/>
  <pivotFields count="12">
    <pivotField showAll="0"/>
    <pivotField showAll="0"/>
    <pivotField showAll="0"/>
    <pivotField showAll="0"/>
    <pivotField showAll="0"/>
    <pivotField showAll="0"/>
    <pivotField dataField="1" showAll="0"/>
    <pivotField dataField="1" showAll="0"/>
    <pivotField showAll="0"/>
    <pivotField axis="axisRow" showAll="0">
      <items count="18">
        <item x="4"/>
        <item x="9"/>
        <item x="10"/>
        <item x="11"/>
        <item x="15"/>
        <item x="12"/>
        <item x="13"/>
        <item x="6"/>
        <item x="8"/>
        <item x="2"/>
        <item x="0"/>
        <item x="1"/>
        <item x="5"/>
        <item x="16"/>
        <item x="14"/>
        <item x="7"/>
        <item x="3"/>
        <item t="default"/>
      </items>
    </pivotField>
    <pivotField showAll="0"/>
    <pivotField showAll="0"/>
  </pivotFields>
  <rowFields count="1">
    <field x="9"/>
  </rowFields>
  <rowItems count="18">
    <i>
      <x/>
    </i>
    <i>
      <x v="1"/>
    </i>
    <i>
      <x v="2"/>
    </i>
    <i>
      <x v="3"/>
    </i>
    <i>
      <x v="4"/>
    </i>
    <i>
      <x v="5"/>
    </i>
    <i>
      <x v="6"/>
    </i>
    <i>
      <x v="7"/>
    </i>
    <i>
      <x v="8"/>
    </i>
    <i>
      <x v="9"/>
    </i>
    <i>
      <x v="10"/>
    </i>
    <i>
      <x v="11"/>
    </i>
    <i>
      <x v="12"/>
    </i>
    <i>
      <x v="13"/>
    </i>
    <i>
      <x v="14"/>
    </i>
    <i>
      <x v="15"/>
    </i>
    <i>
      <x v="16"/>
    </i>
    <i t="grand">
      <x/>
    </i>
  </rowItems>
  <colFields count="1">
    <field x="-2"/>
  </colFields>
  <colItems count="2">
    <i>
      <x/>
    </i>
    <i i="1">
      <x v="1"/>
    </i>
  </colItems>
  <dataFields count="2">
    <dataField name="Count of BNF" fld="7" subtotal="count" baseField="0" baseItem="0"/>
    <dataField name="Sum of # of Merged Families"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5378CF0-27D5-4B7E-BFD3-92F3E1B2AFBF}" name="PivotTable1"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4">
  <location ref="A25:B29" firstHeaderRow="1" firstDataRow="1" firstDataCol="1"/>
  <pivotFields count="13">
    <pivotField showAll="0"/>
    <pivotField showAll="0"/>
    <pivotField showAll="0"/>
    <pivotField showAll="0"/>
    <pivotField showAll="0"/>
    <pivotField showAll="0"/>
    <pivotField showAll="0"/>
    <pivotField showAll="0"/>
    <pivotField axis="axisRow" dataField="1" showAll="0">
      <items count="4">
        <item x="0"/>
        <item n="Host Community" x="1"/>
        <item n="Returnees" x="2"/>
        <item t="default"/>
      </items>
    </pivotField>
    <pivotField showAll="0"/>
    <pivotField showAll="0"/>
    <pivotField showAll="0"/>
    <pivotField showAll="0"/>
  </pivotFields>
  <rowFields count="1">
    <field x="8"/>
  </rowFields>
  <rowItems count="4">
    <i>
      <x/>
    </i>
    <i>
      <x v="1"/>
    </i>
    <i>
      <x v="2"/>
    </i>
    <i t="grand">
      <x/>
    </i>
  </rowItems>
  <colItems count="1">
    <i/>
  </colItems>
  <dataFields count="1">
    <dataField name="Count of Displaced/Resident" fld="8" subtotal="count" baseField="0" baseItem="0"/>
  </dataFields>
  <chartFormats count="4">
    <chartFormat chart="9" format="0" series="1">
      <pivotArea type="data" outline="0" fieldPosition="0">
        <references count="1">
          <reference field="4294967294" count="1" selected="0">
            <x v="0"/>
          </reference>
        </references>
      </pivotArea>
    </chartFormat>
    <chartFormat chart="9" format="1">
      <pivotArea type="data" outline="0" fieldPosition="0">
        <references count="2">
          <reference field="4294967294" count="1" selected="0">
            <x v="0"/>
          </reference>
          <reference field="8" count="1" selected="0">
            <x v="0"/>
          </reference>
        </references>
      </pivotArea>
    </chartFormat>
    <chartFormat chart="9" format="2">
      <pivotArea type="data" outline="0" fieldPosition="0">
        <references count="2">
          <reference field="4294967294" count="1" selected="0">
            <x v="0"/>
          </reference>
          <reference field="8" count="1" selected="0">
            <x v="1"/>
          </reference>
        </references>
      </pivotArea>
    </chartFormat>
    <chartFormat chart="9" format="3">
      <pivotArea type="data" outline="0" fieldPosition="0">
        <references count="2">
          <reference field="4294967294" count="1" selected="0">
            <x v="0"/>
          </reference>
          <reference field="8"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C2654FA-90EF-479C-BF5E-E0308855E452}" name="Planned" displayName="Planned" ref="A3:EL472" totalsRowCount="1" headerRowDxfId="374" headerRowBorderDxfId="373" tableBorderDxfId="372">
  <autoFilter ref="A3:EL471" xr:uid="{612EA590-2A4F-4682-AEB5-E0CAE85840E9}"/>
  <tableColumns count="142">
    <tableColumn id="1" xr3:uid="{B287BAD1-8471-410F-8AD5-3477BB8827CF}" name="#" totalsRowLabel="Total" dataDxfId="371" totalsRowDxfId="370" dataCellStyle="Normal 2"/>
    <tableColumn id="2" xr3:uid="{ED2CC3F7-3977-44CE-A46B-AD978CE4F535}" name="GOAL ID" dataDxfId="369" totalsRowDxfId="368" dataCellStyle="Normal 2"/>
    <tableColumn id="141" xr3:uid="{B97C3DA1-173A-4FA4-8FC5-5CEFF18A4817}" name="Commcare Case ID" dataDxfId="367" totalsRowDxfId="366" dataCellStyle="Normal 2"/>
    <tableColumn id="138" xr3:uid="{C8F663E7-8852-454A-87D6-7C483B8F3747}" name="Accepted / Rejected" dataDxfId="365" totalsRowDxfId="364" dataCellStyle="Normal 2"/>
    <tableColumn id="139" xr3:uid="{F7CF4FFE-94DD-41DD-B988-A7442C98AE0A}" name="Is Checked ?" dataDxfId="363" totalsRowDxfId="362" dataCellStyle="Normal 2"/>
    <tableColumn id="140" xr3:uid="{F24764E0-14B6-46E2-9736-0A124FD177F0}" name="Shelter_Notes" dataDxfId="361" totalsRowDxfId="360" dataCellStyle="Normal 2"/>
    <tableColumn id="142" xr3:uid="{DE68AFEF-859A-4712-B2A0-D6F78C7C8C20}" name="# of Merged Families" dataDxfId="359" totalsRowDxfId="358" dataCellStyle="Normal 2"/>
    <tableColumn id="3" xr3:uid="{AE863FD2-A3B6-45B8-BC45-6F7F61641622}" name="BNF" dataDxfId="357" totalsRowDxfId="356" dataCellStyle="Normal 2"/>
    <tableColumn id="4" xr3:uid="{7B29554A-C50D-4933-A18A-5514CE8290B7}" name="Displaced/Resident" dataDxfId="355" totalsRowDxfId="354" dataCellStyle="Normal 2"/>
    <tableColumn id="5" xr3:uid="{5D2EDD11-8468-468E-85B3-9F341FD175B9}" name="Village" dataDxfId="353" totalsRowDxfId="352" dataCellStyle="Normal 2"/>
    <tableColumn id="6" xr3:uid="{5EEDA8EA-2879-4EFC-9414-65AA33DEC620}" name="Village ID" dataDxfId="351" totalsRowDxfId="350" dataCellStyle="Normal 2"/>
    <tableColumn id="7" xr3:uid="{F8623509-4D9F-4BFB-8377-9C02E8229CEE}" name="Enumerator" dataDxfId="349" totalsRowDxfId="348" dataCellStyle="Normal 2"/>
    <tableColumn id="8" xr3:uid="{9E819BB8-3BCF-4336-964D-C5669B50F8AE}" name="Code" dataDxfId="347" totalsRowDxfId="346" dataCellStyle="Normal 2"/>
    <tableColumn id="9" xr3:uid="{05784E93-E3B6-4154-9210-24BC0E9B64C4}" name="GEN-1" dataDxfId="345" totalsRowDxfId="344" dataCellStyle="Normal 2"/>
    <tableColumn id="10" xr3:uid="{D03613A0-597C-4F98-903C-2A263B1E47EA}" name="GEN-2" dataDxfId="343" totalsRowDxfId="342" dataCellStyle="Normal 2"/>
    <tableColumn id="11" xr3:uid="{68E85F1C-8D26-4DFB-8518-C205DF3B85B0}" name="GEN-3" dataDxfId="341" totalsRowDxfId="340" dataCellStyle="Normal 2"/>
    <tableColumn id="12" xr3:uid="{AE8AAF0F-2A90-42CA-A4C8-7F9FB5846C6B}" name="GEN-4" dataDxfId="339" totalsRowDxfId="338" dataCellStyle="Normal 2"/>
    <tableColumn id="13" xr3:uid="{E4BD4692-E77C-4C4A-A69F-9E9D286A2A2F}" name="GEN-5" dataDxfId="337" totalsRowDxfId="336" dataCellStyle="Normal 2"/>
    <tableColumn id="14" xr3:uid="{AEAFD0CA-D003-4B21-B0AF-27682982AB92}" name="GEN-6" dataDxfId="335" totalsRowDxfId="334" dataCellStyle="Normal 2"/>
    <tableColumn id="15" xr3:uid="{E5F7778C-6A7D-4944-906D-72E8AE4F619C}" name="GEN-7" dataDxfId="333" totalsRowDxfId="332" dataCellStyle="Normal 2"/>
    <tableColumn id="16" xr3:uid="{B1FF9393-83DD-4266-BD88-4912C1BC4A84}" name="GEN-8" dataDxfId="331" totalsRowDxfId="330" dataCellStyle="Normal 2"/>
    <tableColumn id="17" xr3:uid="{2C42FC5F-CAE9-44FC-804A-03CA1CC4740B}" name="GEN-9" dataDxfId="329" totalsRowDxfId="328" dataCellStyle="Normal 2"/>
    <tableColumn id="18" xr3:uid="{EEF061FD-AD21-41F3-BD9B-42087DB93F44}" name="GEN-10" dataDxfId="327" totalsRowDxfId="326" dataCellStyle="Normal 2"/>
    <tableColumn id="19" xr3:uid="{3FA1E4B9-4B41-406D-BD7F-B50470DE74A0}" name="GEN-11" dataDxfId="325" totalsRowDxfId="324" dataCellStyle="Normal 2"/>
    <tableColumn id="20" xr3:uid="{7E2B24AB-D5C7-48EC-8556-D4037D905D58}" name="GEN-12" dataDxfId="323" totalsRowDxfId="322" dataCellStyle="Normal 2"/>
    <tableColumn id="21" xr3:uid="{B8CA3025-1A48-400D-9265-6529A33B7EA2}" name="GEN-13" dataDxfId="321" totalsRowDxfId="320" dataCellStyle="Normal 2"/>
    <tableColumn id="22" xr3:uid="{25049643-9D81-43B0-A5AB-BDCFE07B60E0}" name="GEN-14" dataDxfId="319" totalsRowDxfId="318" dataCellStyle="Normal 2"/>
    <tableColumn id="23" xr3:uid="{D213A294-CC7F-4E44-9614-EB9FEE10536E}" name="GEN-15" dataDxfId="317" totalsRowDxfId="316" dataCellStyle="Normal 2"/>
    <tableColumn id="24" xr3:uid="{CE3E5495-7848-475C-B0C9-209CA6927AC8}" name="GEN-16" dataDxfId="315" totalsRowDxfId="314" dataCellStyle="Normal 2"/>
    <tableColumn id="25" xr3:uid="{79E789F7-5DC2-4F27-848B-F0FA96B5ED84}" name="GEN-17" dataDxfId="313" totalsRowDxfId="312" dataCellStyle="Normal 2"/>
    <tableColumn id="26" xr3:uid="{D962658F-AC82-4FB8-B6DD-D5094A94AB6F}" name="GEN-18" dataDxfId="311" totalsRowDxfId="310" dataCellStyle="Normal 2"/>
    <tableColumn id="27" xr3:uid="{265BE699-C710-4BBC-BEAD-8C1D4D2884E7}" name="GEN-19" dataDxfId="309" totalsRowDxfId="308" dataCellStyle="Normal 2"/>
    <tableColumn id="28" xr3:uid="{63B8E5D2-F9A7-4856-9922-7E3180D4A37D}" name="GEN-20" dataDxfId="307" totalsRowDxfId="306" dataCellStyle="Normal 2"/>
    <tableColumn id="29" xr3:uid="{19DB0C2D-69BE-4036-874C-914E67668D28}" name="GEN-21" dataDxfId="305" totalsRowDxfId="304" dataCellStyle="Normal 2"/>
    <tableColumn id="30" xr3:uid="{62E59638-14F9-47D1-9732-4D243D9ECFEB}" name="GEN-22" dataDxfId="303" totalsRowDxfId="302" dataCellStyle="Normal 2"/>
    <tableColumn id="31" xr3:uid="{84DA4A27-431A-417D-8DBA-F14570BB5BA0}" name="GEN-23" dataDxfId="301" totalsRowDxfId="300" dataCellStyle="Normal 2"/>
    <tableColumn id="32" xr3:uid="{3C59409C-31C7-4A17-B020-962249FBA16D}" name="GEN-24" dataDxfId="299" totalsRowDxfId="298" dataCellStyle="Normal 2"/>
    <tableColumn id="33" xr3:uid="{6D01293A-D2FB-426C-847C-848B5FC3BF23}" name="GEN-25" dataDxfId="297" totalsRowDxfId="296" dataCellStyle="Normal 2"/>
    <tableColumn id="34" xr3:uid="{4A18E5A8-C4C8-448E-B1C5-0354E1F36097}" name="GEN-26" dataDxfId="295" totalsRowDxfId="294" dataCellStyle="Normal 2"/>
    <tableColumn id="35" xr3:uid="{E30ED768-D632-4CDB-A195-7635D775B813}" name="GEN-27" dataDxfId="293" totalsRowDxfId="292" dataCellStyle="Normal 2"/>
    <tableColumn id="36" xr3:uid="{9460566D-DD8C-4303-BD1B-F280F74E5403}" name="GEN-28" dataDxfId="291" totalsRowDxfId="290" dataCellStyle="Normal 2"/>
    <tableColumn id="37" xr3:uid="{E3484F39-DDA0-4274-95EC-37DA1D236DD3}" name="GEN-29" dataDxfId="289" totalsRowDxfId="288" dataCellStyle="Normal 2"/>
    <tableColumn id="38" xr3:uid="{5AF4C6C0-777B-48FA-B3D3-1235C10BB7EA}" name="GEN-30" dataDxfId="287" totalsRowDxfId="286" dataCellStyle="Normal 2"/>
    <tableColumn id="39" xr3:uid="{E73BAA9B-E258-4C43-8D3D-34C2AF961DF2}" name="GEN-31" dataDxfId="285" totalsRowDxfId="284" dataCellStyle="Normal 2"/>
    <tableColumn id="40" xr3:uid="{6739FFE4-DD71-4FA3-9BB2-766D387869FC}" name="GEN-32" dataDxfId="283" totalsRowDxfId="282" dataCellStyle="Normal 2"/>
    <tableColumn id="41" xr3:uid="{ECFA041E-5033-4F03-80B6-08E1FB8328AE}" name="GEN-33" dataDxfId="281" totalsRowDxfId="280" dataCellStyle="Normal 2"/>
    <tableColumn id="42" xr3:uid="{8F0B04BB-7448-4FDE-8B63-FB44F8961F12}" name="GEN-34" dataDxfId="279" totalsRowDxfId="278" dataCellStyle="Normal 2"/>
    <tableColumn id="43" xr3:uid="{6E25F655-07B1-488D-89EE-3EF385A917D3}" name="GEN-35" dataDxfId="277" totalsRowDxfId="276" dataCellStyle="Normal 2"/>
    <tableColumn id="44" xr3:uid="{477ED890-1F3F-4CD3-B3D1-8BE8A40C6955}" name="GEN-36" dataDxfId="275" totalsRowDxfId="274" dataCellStyle="Normal 2"/>
    <tableColumn id="45" xr3:uid="{52C03CB3-4168-47B9-B97C-790FBB401D9F}" name="WD-1" dataDxfId="273" totalsRowDxfId="272" dataCellStyle="Normal 2"/>
    <tableColumn id="46" xr3:uid="{D99DC60C-14C7-4ACB-A817-34CC075CBF58}" name="WD-2" dataDxfId="271" totalsRowDxfId="270" dataCellStyle="Normal 2"/>
    <tableColumn id="47" xr3:uid="{7FEB73E9-70D5-4A22-A8EF-EDE30C02D01C}" name="WD-3" dataDxfId="269" totalsRowDxfId="268" dataCellStyle="Normal 2"/>
    <tableColumn id="48" xr3:uid="{B329C83B-E76F-4021-AE79-55C5AA78E43E}" name="WD-4" dataDxfId="267" totalsRowDxfId="266" dataCellStyle="Normal 2"/>
    <tableColumn id="49" xr3:uid="{15426F03-2D56-4D0E-B2AF-FDAFB7A67A07}" name="WD-5" dataDxfId="265" totalsRowDxfId="264" dataCellStyle="Normal 2"/>
    <tableColumn id="50" xr3:uid="{43C7C2AD-9D96-4039-A608-888B8ACD6CC8}" name="WD-6" dataDxfId="263" totalsRowDxfId="262" dataCellStyle="Normal 2"/>
    <tableColumn id="51" xr3:uid="{0F7DB29E-EA9D-4A09-9524-19AED67BE426}" name="WD-7" dataDxfId="261" totalsRowDxfId="260" dataCellStyle="Normal 2"/>
    <tableColumn id="52" xr3:uid="{68A95AFF-2F57-4B06-9B52-DA6BCF0FA9E5}" name="WD-8" dataDxfId="259" totalsRowDxfId="258" dataCellStyle="Normal 2"/>
    <tableColumn id="53" xr3:uid="{F51D774F-824A-4EB0-A246-1D4CD4E23704}" name="WD-9" dataDxfId="257" totalsRowDxfId="256" dataCellStyle="Normal 2"/>
    <tableColumn id="54" xr3:uid="{8C8C7556-41D2-43E3-8B08-C14BBEB469C9}" name="WD-10" dataDxfId="255" totalsRowDxfId="254" dataCellStyle="Normal 2"/>
    <tableColumn id="55" xr3:uid="{94E28B3D-7218-427B-9CAD-E743F0432D69}" name="WD-11" dataDxfId="253" totalsRowDxfId="252" dataCellStyle="Normal 2"/>
    <tableColumn id="56" xr3:uid="{FD03A330-9C47-4A3F-BFD1-712926A1645E}" name="WD-12" dataDxfId="251" totalsRowDxfId="250" dataCellStyle="Normal 2"/>
    <tableColumn id="57" xr3:uid="{07B09D97-95CD-450D-B414-80A66E54B5C4}" name="WD-13" dataDxfId="249" totalsRowDxfId="248" dataCellStyle="Normal 2"/>
    <tableColumn id="58" xr3:uid="{7A31D8ED-DE15-45EC-8EA1-161DA94E6934}" name="WD-14" dataDxfId="247" totalsRowDxfId="246" dataCellStyle="Normal 2"/>
    <tableColumn id="59" xr3:uid="{94B259D9-33C5-4353-96AC-1D71854FC7E9}" name="WD-15" dataDxfId="245" totalsRowDxfId="244" dataCellStyle="Normal 2"/>
    <tableColumn id="60" xr3:uid="{1A3E3EE9-DD23-4A2B-ADD1-05BE7C5D2129}" name="ST-1" dataDxfId="243" totalsRowDxfId="242" dataCellStyle="Normal 2"/>
    <tableColumn id="61" xr3:uid="{95EF9B14-8CD2-42A2-A9A2-38E10873CE3D}" name="ST-2" dataDxfId="241" totalsRowDxfId="240" dataCellStyle="Normal 2"/>
    <tableColumn id="62" xr3:uid="{F6CCB83F-57B8-49E8-BDF2-3C812C74A1C7}" name="ST-3" dataDxfId="239" totalsRowDxfId="238" dataCellStyle="Normal 2"/>
    <tableColumn id="63" xr3:uid="{9F5C2063-14B3-4767-B05D-01CE0C355811}" name="ST-4" dataDxfId="237" totalsRowDxfId="236" dataCellStyle="Normal 2"/>
    <tableColumn id="64" xr3:uid="{F22CE5DA-E7AA-48E1-A933-F952674401BF}" name="ST-5" dataDxfId="235" totalsRowDxfId="234" dataCellStyle="Normal 2"/>
    <tableColumn id="65" xr3:uid="{5337EFC6-6D5B-49F6-A3CB-5CC69C241A37}" name="ST-6" dataDxfId="233" totalsRowDxfId="232" dataCellStyle="Normal 2"/>
    <tableColumn id="66" xr3:uid="{1E36566F-48B5-42D4-A75D-FF30E8966616}" name="ST-7" dataDxfId="231" totalsRowDxfId="230" dataCellStyle="Normal 2"/>
    <tableColumn id="67" xr3:uid="{05C70DBF-41D7-467C-B004-C4DC162722E1}" name="ST-8" dataDxfId="229" totalsRowDxfId="228" dataCellStyle="Normal 2"/>
    <tableColumn id="68" xr3:uid="{0BA543E4-CACF-4457-9986-AF5AC55E844E}" name="ST-9" dataDxfId="227" totalsRowDxfId="226" dataCellStyle="Normal 2"/>
    <tableColumn id="69" xr3:uid="{451388CB-D1E0-44EB-A954-C2DEE5F2AACF}" name="ST-10" dataDxfId="225" totalsRowDxfId="224" dataCellStyle="Normal 2"/>
    <tableColumn id="70" xr3:uid="{C9B68473-8CA7-4DEE-870F-A501EC6CB2D8}" name="ST-11" dataDxfId="223" totalsRowDxfId="222" dataCellStyle="Normal 2"/>
    <tableColumn id="71" xr3:uid="{F4BA786E-293B-4676-AF39-1E3596409F3B}" name="ST-12" dataDxfId="221" totalsRowDxfId="220" dataCellStyle="Normal 2"/>
    <tableColumn id="72" xr3:uid="{E0D847F2-1364-43F0-A7EF-064B0F44B1AD}" name="ST-13" dataDxfId="219" totalsRowDxfId="218" dataCellStyle="Normal 2"/>
    <tableColumn id="73" xr3:uid="{3348E6E2-C010-4CEE-B51C-99CDDB1D566E}" name="ST-14" dataDxfId="217" totalsRowDxfId="216" dataCellStyle="Normal 2"/>
    <tableColumn id="74" xr3:uid="{B9AE2D99-EC09-4B50-8AD5-6A8BEEB54B36}" name="ST-15" dataDxfId="215" totalsRowDxfId="214" dataCellStyle="Normal 2"/>
    <tableColumn id="75" xr3:uid="{84FFCE2D-65B9-4231-B591-80AE7F4AD566}" name="ST-16" dataDxfId="213" totalsRowDxfId="212" dataCellStyle="Normal 2"/>
    <tableColumn id="76" xr3:uid="{0CF0CC29-D9CB-4B42-8C5F-83677AC04226}" name="ST-17" dataDxfId="211" totalsRowDxfId="210" dataCellStyle="Normal 2"/>
    <tableColumn id="77" xr3:uid="{F63CE609-F518-4A67-B69F-CA0F217F7B4A}" name="ST-18" dataDxfId="209" totalsRowDxfId="208" dataCellStyle="Normal 2"/>
    <tableColumn id="78" xr3:uid="{930A699E-BB68-4A57-BD23-2852CDFD7B9E}" name="ST-19" dataDxfId="207" totalsRowDxfId="206" dataCellStyle="Normal 2"/>
    <tableColumn id="79" xr3:uid="{4C2CC287-5E4F-4341-AACD-C61F8E40E778}" name="ST-20" dataDxfId="205" totalsRowDxfId="204" dataCellStyle="Normal 2"/>
    <tableColumn id="80" xr3:uid="{5432DE1C-AAEE-45EE-ADC1-D79224991176}" name="ST-21" dataDxfId="203" totalsRowDxfId="202" dataCellStyle="Normal 2"/>
    <tableColumn id="81" xr3:uid="{2E0A9DD3-7FA0-4A75-B9FD-CF9F3A1B37D2}" name="ST-22" dataDxfId="201" totalsRowDxfId="200" dataCellStyle="Normal 2"/>
    <tableColumn id="82" xr3:uid="{895821E5-A951-4C5C-B6E0-7F0142ECC383}" name="ST-23" dataDxfId="199" totalsRowDxfId="198" dataCellStyle="Normal 2"/>
    <tableColumn id="83" xr3:uid="{8F2D8595-6FD6-4EFD-AFE3-16B769CDA8B6}" name="AL-1" dataDxfId="197" totalsRowDxfId="196" dataCellStyle="Normal 2"/>
    <tableColumn id="84" xr3:uid="{1D190757-3D21-4DC2-A928-B3314A9A23E0}" name="AL-2" dataDxfId="195" totalsRowDxfId="194" dataCellStyle="Normal 2"/>
    <tableColumn id="85" xr3:uid="{E60477CA-6F91-4A0D-B056-EFA3391666F4}" name="AL-3" dataDxfId="193" totalsRowDxfId="192" dataCellStyle="Normal 2"/>
    <tableColumn id="86" xr3:uid="{B1D447E6-A883-4DF3-A4BF-C167C09E5183}" name="AL-4" dataDxfId="191" totalsRowDxfId="190" dataCellStyle="Normal 2"/>
    <tableColumn id="87" xr3:uid="{F1EFBDC9-46EE-4ABE-A2A7-359B0B9746AB}" name="AL-5" dataDxfId="189" totalsRowDxfId="188" dataCellStyle="Normal 2"/>
    <tableColumn id="88" xr3:uid="{EA72EEBC-04AB-486B-8BB1-F86D6C72C22A}" name="AL-6" dataDxfId="187" totalsRowDxfId="186" dataCellStyle="Normal 2"/>
    <tableColumn id="89" xr3:uid="{68780BA0-4C6F-4888-A034-BD422FD2DED5}" name="AL-7" dataDxfId="185" totalsRowDxfId="184" dataCellStyle="Normal 2"/>
    <tableColumn id="90" xr3:uid="{9FC2CE6B-87C7-414A-8A27-2EC9F31A4001}" name="AL-8" dataDxfId="183" totalsRowDxfId="182" dataCellStyle="Normal 2"/>
    <tableColumn id="91" xr3:uid="{3A20F470-E661-441C-AA83-D504AD10A857}" name="AL-9" dataDxfId="181" totalsRowDxfId="180" dataCellStyle="Normal 2"/>
    <tableColumn id="92" xr3:uid="{B0DD8B67-4404-4D67-B1C9-50081DC5915E}" name="WSAN-1" dataDxfId="179" totalsRowDxfId="178" dataCellStyle="Normal 2"/>
    <tableColumn id="93" xr3:uid="{DF30C62E-A607-466A-A8D7-E0099E18F947}" name="WSAN-2" dataDxfId="177" totalsRowDxfId="176" dataCellStyle="Normal 2"/>
    <tableColumn id="94" xr3:uid="{012F22B1-A58C-4D07-B59A-BA6F5E535770}" name="WSAN-3" dataDxfId="175" totalsRowDxfId="174" dataCellStyle="Normal 2"/>
    <tableColumn id="95" xr3:uid="{EF2E7A0F-8399-492D-A744-629AB62360A1}" name="WSAN-4" dataDxfId="173" totalsRowDxfId="172" dataCellStyle="Normal 2"/>
    <tableColumn id="96" xr3:uid="{9BA399B2-1826-4017-8C44-3E567EEF1FFE}" name="WSAN-5" dataDxfId="171" totalsRowDxfId="170" dataCellStyle="Normal 2"/>
    <tableColumn id="97" xr3:uid="{BD4495B8-5B69-44DD-8888-D94E203220C5}" name="WSAN-6" dataDxfId="169" totalsRowDxfId="168" dataCellStyle="Normal 2"/>
    <tableColumn id="98" xr3:uid="{2AB22065-9440-42AF-8325-C9492A41CBD4}" name="WSAN-7" dataDxfId="167" totalsRowDxfId="166" dataCellStyle="Normal 2"/>
    <tableColumn id="99" xr3:uid="{D4579C16-9C95-45E4-8C8F-8EA721D8FDB0}" name="WSAN-8" dataDxfId="165" totalsRowDxfId="164" dataCellStyle="Normal 2"/>
    <tableColumn id="100" xr3:uid="{419DC6EF-C120-43FC-9A28-B9ADD2362136}" name="WSAN-9" dataDxfId="163" totalsRowDxfId="162" dataCellStyle="Normal 2"/>
    <tableColumn id="101" xr3:uid="{E5CF7E3B-7FD2-4568-95F4-2C1B23A0E97B}" name="WSAN-10" dataDxfId="161" totalsRowDxfId="160" dataCellStyle="Normal 2"/>
    <tableColumn id="102" xr3:uid="{47BB0A66-75BD-47CA-9097-645CEA6320C9}" name="WSAN-11" dataDxfId="159" totalsRowDxfId="158" dataCellStyle="Normal 2"/>
    <tableColumn id="103" xr3:uid="{A74C219D-DC95-449D-85BB-290468053E4A}" name="WSAN-12" dataDxfId="157" totalsRowDxfId="156" dataCellStyle="Normal 2"/>
    <tableColumn id="104" xr3:uid="{26A45907-93ED-4A48-88F7-399E51635C46}" name="WSAN-13" dataDxfId="155" totalsRowDxfId="154" dataCellStyle="Normal 2"/>
    <tableColumn id="105" xr3:uid="{E087164D-5852-4DFD-911C-683399260238}" name="WSAN-14" dataDxfId="153" totalsRowDxfId="152" dataCellStyle="Normal 2"/>
    <tableColumn id="106" xr3:uid="{1D4636CE-01DB-4BDF-84AE-AAE14E8C1EC5}" name="WSAN-15" dataDxfId="151" totalsRowDxfId="150" dataCellStyle="Normal 2"/>
    <tableColumn id="107" xr3:uid="{8E32DA05-37AF-4CEC-A2BB-863D51ED1815}" name="WSAN-16" dataDxfId="149" totalsRowDxfId="148" dataCellStyle="Normal 2"/>
    <tableColumn id="108" xr3:uid="{0D65CD15-10F4-42B1-9195-47375063BA42}" name="WSAN-17" dataDxfId="147" totalsRowDxfId="146" dataCellStyle="Normal 2"/>
    <tableColumn id="109" xr3:uid="{E7B3F7DE-5D4E-4A3A-A2D1-3BF0B28F9899}" name="WSAN-18" dataDxfId="145" totalsRowDxfId="144" dataCellStyle="Normal 2"/>
    <tableColumn id="110" xr3:uid="{44653363-F8BF-41EB-B903-4CAD8127F21D}" name="WSAN-19" dataDxfId="143" totalsRowDxfId="142" dataCellStyle="Normal 2"/>
    <tableColumn id="111" xr3:uid="{B11D18C2-4F9B-482E-8E65-707538C512B1}" name="WSAN-20" dataDxfId="141" totalsRowDxfId="140" dataCellStyle="Normal 2"/>
    <tableColumn id="112" xr3:uid="{E063E82C-29AA-4511-AB70-4E51E402B1A1}" name="WSAN-21" dataDxfId="139" totalsRowDxfId="138" dataCellStyle="Normal 2"/>
    <tableColumn id="113" xr3:uid="{EB8DBA65-3D69-4617-B200-41494B2BD98D}" name="WSAN-22" dataDxfId="137" totalsRowDxfId="136" dataCellStyle="Normal 2"/>
    <tableColumn id="114" xr3:uid="{90DDAB34-13E5-4955-B1C9-E94C7094C107}" name="WSAN-23" dataDxfId="135" totalsRowDxfId="134" dataCellStyle="Normal 2"/>
    <tableColumn id="115" xr3:uid="{12005F00-10A7-497D-A696-6C1587CDCD43}" name="WSAN-24" dataDxfId="133" totalsRowDxfId="132" dataCellStyle="Normal 2"/>
    <tableColumn id="116" xr3:uid="{7FDA0D43-ECD1-4620-970E-4FA2824F5F38}" name="WSAN-25" dataDxfId="131" totalsRowDxfId="130" dataCellStyle="Normal 2"/>
    <tableColumn id="117" xr3:uid="{B688FC34-20F6-4EA3-AEC4-87DF549B50E2}" name="EL-1" dataDxfId="129" totalsRowDxfId="128" dataCellStyle="Normal 2"/>
    <tableColumn id="118" xr3:uid="{7A5439BD-B7AC-418E-B1B4-3859E0FA1AB2}" name="EL-2" dataDxfId="127" totalsRowDxfId="126" dataCellStyle="Normal 2"/>
    <tableColumn id="119" xr3:uid="{D9F5ED3E-DD09-47A8-AAB6-2583929AE389}" name="EL-3" dataDxfId="125" totalsRowDxfId="124" dataCellStyle="Normal 2"/>
    <tableColumn id="120" xr3:uid="{1910CEDD-81AE-4A28-B6A7-57C41D51341F}" name="EL-4" dataDxfId="123" totalsRowDxfId="122" dataCellStyle="Normal 2"/>
    <tableColumn id="121" xr3:uid="{BD500845-E609-475A-AD7A-4690D474DA06}" name="EL-5" dataDxfId="121" totalsRowDxfId="120" dataCellStyle="Normal 2"/>
    <tableColumn id="122" xr3:uid="{06D432BB-CA5A-47F1-B91D-6A0E29E8BFD6}" name="EL-6" dataDxfId="119" totalsRowDxfId="118" dataCellStyle="Normal 2"/>
    <tableColumn id="123" xr3:uid="{A441524A-63B7-4AB2-A8CA-EAAB4C0D0A47}" name="EL-7" dataDxfId="117" totalsRowDxfId="116" dataCellStyle="Normal 2"/>
    <tableColumn id="124" xr3:uid="{95B05544-366A-4BF4-8C34-7271B9C536B1}" name="EL-8" dataDxfId="115" totalsRowDxfId="114" dataCellStyle="Normal 2"/>
    <tableColumn id="125" xr3:uid="{AB400C22-BCA1-4500-9CD3-518DB0575DDB}" name="EL-9" dataDxfId="113" totalsRowDxfId="112" dataCellStyle="Normal 2"/>
    <tableColumn id="126" xr3:uid="{DAD915F0-5880-492A-BF35-BC40DF2BBAAD}" name="EL-10" dataDxfId="111" totalsRowDxfId="110" dataCellStyle="Normal 2"/>
    <tableColumn id="127" xr3:uid="{B59F8F50-344C-4A77-93D7-ADFFD6A80186}" name="EL-11" dataDxfId="109" totalsRowDxfId="108" dataCellStyle="Normal 2"/>
    <tableColumn id="128" xr3:uid="{484CCAE7-02BF-4069-B33A-B168E26F784A}" name="EL-12" dataDxfId="107" totalsRowDxfId="106" dataCellStyle="Normal 2"/>
    <tableColumn id="129" xr3:uid="{901639E1-690F-4DEB-BFD5-DCD90CEDB744}" name="EL-13" dataDxfId="105" totalsRowDxfId="104" dataCellStyle="Normal 2"/>
    <tableColumn id="130" xr3:uid="{B478030E-3459-4766-85B9-F20A5D5E54B6}" name="EL-14" dataDxfId="103" totalsRowDxfId="102" dataCellStyle="Normal 2"/>
    <tableColumn id="131" xr3:uid="{439CD876-BD98-4017-B66E-1C6015CDA253}" name="EL-15" dataDxfId="101" totalsRowDxfId="100" dataCellStyle="Normal 2"/>
    <tableColumn id="132" xr3:uid="{FA339437-4679-48ED-863B-B5E0BE9F91EC}" name="EL-16" dataDxfId="99" totalsRowDxfId="98" dataCellStyle="Normal 2"/>
    <tableColumn id="133" xr3:uid="{1CF71B00-3D7F-49C9-A9E1-4E77736CCCA0}" name="EL-17" dataDxfId="97" totalsRowDxfId="96" dataCellStyle="Normal 2"/>
    <tableColumn id="134" xr3:uid="{8079A343-DA73-4917-808C-6879559A11C6}" name="EL-18" dataDxfId="95" totalsRowDxfId="94" dataCellStyle="Normal 2"/>
    <tableColumn id="135" xr3:uid="{72BE69FF-EFE4-4BC7-B53A-DD3B5155F10F}" name="EL-19" dataDxfId="93" totalsRowDxfId="92" dataCellStyle="Normal 2"/>
    <tableColumn id="136" xr3:uid="{21A74A92-1D2F-434C-BFA2-680870A78FF3}" name="EL-20" dataDxfId="91" totalsRowDxfId="90" dataCellStyle="Normal 2"/>
    <tableColumn id="137" xr3:uid="{5BECC438-43C8-430C-ACB2-9D99D0E21F3F}" name="Price per BNF_x000a_$" totalsRowFunction="sum" dataDxfId="89" totalsRowDxfId="88" dataCellStyle="Normal 2">
      <calculatedColumnFormula array="1">SUMPRODUCT(Planned[[#This Row],[GEN-1]:[EL-20]],TRANSPOSE(Arrangements[Unit Prices]))</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58714A-4246-4F7F-ABC2-782F3C635674}" name="Village" displayName="Village" ref="A1:AD1175" totalsRowShown="0" headerRowDxfId="87" dataDxfId="86">
  <autoFilter ref="A1:AD1175" xr:uid="{CB2D0714-A984-490C-B3C1-B31B2C900B85}">
    <filterColumn colId="0">
      <filters>
        <filter val="Albalat"/>
        <filter val="Almzwaq"/>
        <filter val="Barisha"/>
        <filter val="Boz Ghaz"/>
        <filter val="Ghazala - Mgheidleh"/>
        <filter val="Htan"/>
        <filter val="Koknaya"/>
        <filter val="Mansura"/>
        <filter val="mazrat haj Naiyf"/>
        <filter val="Mreimin (Darkosh)"/>
        <filter val="Rabeeta"/>
        <filter val="Radwa"/>
        <filter val="Ramadiyeh (Darkosh)"/>
        <filter val="Sadiyeh - Bsentiya"/>
        <filter val="Sardin"/>
        <filter val="Thahr"/>
        <filter val="Zahraa - Kherbet Amud"/>
      </filters>
    </filterColumn>
  </autoFilter>
  <tableColumns count="30">
    <tableColumn id="13" xr3:uid="{F5ADF16D-3157-4C90-BEE6-666A39337221}" name="Community_Name_EN" dataDxfId="85"/>
    <tableColumn id="24" xr3:uid="{37271EE0-C3EB-4589-9283-A3B74B9C939E}" name="ID" dataDxfId="84"/>
    <tableColumn id="1" xr3:uid="{3B839A0D-0C5D-481B-9E30-A4E287D57D0E}" name="Governorate_Pcode" dataDxfId="83"/>
    <tableColumn id="2" xr3:uid="{253CFA07-6D37-4227-B751-08FD2A62825A}" name="Governorate_EN" dataDxfId="82"/>
    <tableColumn id="3" xr3:uid="{87603364-ABCA-4912-A870-F135A3BB07D3}" name="Governorate_AR" dataDxfId="81"/>
    <tableColumn id="4" xr3:uid="{82BD0BA4-7703-4821-A4A3-50703260F47B}" name="GovernorateID" dataDxfId="80"/>
    <tableColumn id="5" xr3:uid="{6859453C-167F-40EF-9018-6C980EE06335}" name="District_EN" dataDxfId="79"/>
    <tableColumn id="6" xr3:uid="{B3D2F71F-8995-49F4-BFB0-399F272DA2D1}" name="District_AR" dataDxfId="78"/>
    <tableColumn id="7" xr3:uid="{763B41B3-98DC-440D-89E0-E9E820CF259D}" name="District_Pcode" dataDxfId="77"/>
    <tableColumn id="8" xr3:uid="{EDFB60D5-0B6A-44CC-86B3-B1744F65F9F7}" name="DistrictID" dataDxfId="76"/>
    <tableColumn id="9" xr3:uid="{F124D614-6621-4794-90AD-76FB9AB38063}" name="SubDistrict_EN" dataDxfId="75"/>
    <tableColumn id="10" xr3:uid="{232CB174-62F3-4C9F-9F6A-0C838101C37E}" name="SubDistrict_AR" dataDxfId="74"/>
    <tableColumn id="11" xr3:uid="{AB23A844-AF90-4D8E-A865-127D083BF8F5}" name="SubDistrict_pcode" dataDxfId="73"/>
    <tableColumn id="12" xr3:uid="{56B75B03-B8D6-46F6-B450-BC652033B74B}" name="SubDistrictID" dataDxfId="72"/>
    <tableColumn id="14" xr3:uid="{4A8C4BB8-DC8F-4586-81E2-3593327DAE97}" name="Community_Name_AR" dataDxfId="71"/>
    <tableColumn id="15" xr3:uid="{65618741-0E62-446D-88FB-E1D5278ED4D9}" name="Com_pcode_same" dataDxfId="70"/>
    <tableColumn id="16" xr3:uid="{562D3BA8-7CD0-4215-8565-C0CD850C41DF}" name="Neighborhood_EN" dataDxfId="69"/>
    <tableColumn id="17" xr3:uid="{5E0F7AB9-3DE1-4902-A9CB-19CFBB613EB3}" name="Neighborhood_AR" dataDxfId="68"/>
    <tableColumn id="18" xr3:uid="{F6DE58B9-5D3D-482E-9C99-F18B2EF5CEBD}" name="Latitude" dataDxfId="67"/>
    <tableColumn id="19" xr3:uid="{B1621613-8256-44CD-A65B-1C38D9436C30}" name="Longitude" dataDxfId="66"/>
    <tableColumn id="20" xr3:uid="{CDFC2F57-9768-404F-9D1E-ABC886257478}" name="note2" dataDxfId="65"/>
    <tableColumn id="21" xr3:uid="{17C10B03-F8C2-4C85-850B-4B137860B5FD}" name="not3" dataDxfId="64"/>
    <tableColumn id="22" xr3:uid="{CC80203B-242A-4437-BA2A-B93726A98CB4}" name="type" dataDxfId="63"/>
    <tableColumn id="23" xr3:uid="{7E5E48F9-8BA5-46AB-A7E3-0C430A3C69F4}" name="Partner" dataDxfId="62"/>
    <tableColumn id="25" xr3:uid="{0297646E-0321-45E0-B13D-C7ECD3204AE7}" name="Population" dataDxfId="61"/>
    <tableColumn id="26" xr3:uid="{41A6232E-E526-478B-8702-419E7B410AB3}" name="IsWASHSupported" dataDxfId="60"/>
    <tableColumn id="27" xr3:uid="{90E632E4-D15E-4F43-8CAE-D07C0BEEE2EF}" name="IsBakerySupported" dataDxfId="59"/>
    <tableColumn id="28" xr3:uid="{FBAB8DD6-5898-455C-9C3C-88E3BD24C7B5}" name="Community_Type" dataDxfId="58"/>
    <tableColumn id="29" xr3:uid="{2C02CAFA-58EB-4715-BBE6-645EA76CF2CE}" name="IsShelterSupported" dataDxfId="57"/>
    <tableColumn id="30" xr3:uid="{6AD228F4-D1EF-4F89-BC57-D62161411A0E}" name="VillagesChecked" dataDxfId="56"/>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CE611E-ABF8-41C8-A604-326A6B9992A3}" name="Arrangements" displayName="Arrangements" ref="A1:H129" totalsRowShown="0">
  <autoFilter ref="A1:H129" xr:uid="{78609F82-DEEB-4E5C-B79B-24E345AC0786}"/>
  <tableColumns count="8">
    <tableColumn id="1" xr3:uid="{7945705F-4C21-40E8-B138-80025C283701}" name="NO"/>
    <tableColumn id="2" xr3:uid="{7A0A1E7B-C411-46D7-9734-C82738D01283}" name="Code"/>
    <tableColumn id="3" xr3:uid="{9B47C48F-C00D-47B7-87A5-1350380907E3}" name="Unit Prices" dataDxfId="55"/>
    <tableColumn id="4" xr3:uid="{4C935E1D-70EE-4D7C-9676-B5EEA7B4F239}" name="Unit"/>
    <tableColumn id="5" xr3:uid="{9C223C96-7431-42F2-9A75-2058534ED840}" name="Occupancy arrangement"/>
    <tableColumn id="8" xr3:uid="{52DF43B9-428E-4747-9F1B-160160CDAD23}" name="Column2"/>
    <tableColumn id="6" xr3:uid="{8275C585-B223-49D8-81A8-FCCED8092137}" name="Occupancy arrangement/English"/>
    <tableColumn id="7" xr3:uid="{A4BD6E93-FA9C-4193-8C37-ABE27A25504E}" name="Column1"/>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B1A8943-592A-4C36-B50C-2C9E1C845A24}" name="Table46" displayName="Table46" ref="A2:G74" totalsRowCount="1" headerRowDxfId="54" dataDxfId="52" headerRowBorderDxfId="53" tableBorderDxfId="51" totalsRowBorderDxfId="50">
  <autoFilter ref="A2:G73" xr:uid="{15799D22-E3CB-42FF-9144-E22E49B4C459}"/>
  <sortState xmlns:xlrd2="http://schemas.microsoft.com/office/spreadsheetml/2017/richdata2" ref="A3:G73">
    <sortCondition ref="B2:B73"/>
  </sortState>
  <tableColumns count="7">
    <tableColumn id="1" xr3:uid="{BC41E303-A5F8-40A9-B9AE-E5A3BD58C9FA}" name="#" dataDxfId="49" totalsRowDxfId="48" dataCellStyle="Normal 3" totalsRowCellStyle="Normal 3 2"/>
    <tableColumn id="2" xr3:uid="{1AA245C6-60E9-492F-B270-A637D8C7E606}" name="Category" dataDxfId="47" totalsRowDxfId="46" dataCellStyle="Normal 3" totalsRowCellStyle="Normal 3 2"/>
    <tableColumn id="3" xr3:uid="{202F0338-9A1A-4A33-BCC1-76AD945DF6AF}" name="English description" dataDxfId="45" totalsRowDxfId="44" totalsRowCellStyle="Normal 3 2"/>
    <tableColumn id="4" xr3:uid="{98E3669E-AFCE-458C-A5AF-245787E1E284}" name="Arabic description" dataDxfId="43" totalsRowDxfId="42" dataCellStyle="Normal 2" totalsRowCellStyle="Normal 3 2"/>
    <tableColumn id="5" xr3:uid="{0D70135B-2C3D-41B6-B152-B3DA42789D62}" name="Arabic specification" dataDxfId="41" totalsRowDxfId="40" totalsRowCellStyle="Normal 3 2"/>
    <tableColumn id="6" xr3:uid="{884FDA6B-298F-43C4-8323-D801426F08A8}" name="English specification" dataDxfId="39" totalsRowDxfId="38" totalsRowCellStyle="Normal 3 2"/>
    <tableColumn id="7" xr3:uid="{CBA504D9-5C9D-49E8-BFAD-9D4D2313A667}" name="Unit" dataDxfId="37" totalsRowDxfId="36" totalsRowCellStyle="Normal 3 2"/>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5799D22-E3CB-42FF-9144-E22E49B4C459}" name="Table4" displayName="Table4" ref="A2:H140" totalsRowShown="0" headerRowDxfId="35" dataDxfId="33" headerRowBorderDxfId="34" tableBorderDxfId="32" totalsRowBorderDxfId="31">
  <autoFilter ref="A2:H140" xr:uid="{15799D22-E3CB-42FF-9144-E22E49B4C459}"/>
  <sortState xmlns:xlrd2="http://schemas.microsoft.com/office/spreadsheetml/2017/richdata2" ref="A3:G139">
    <sortCondition ref="B2:B139"/>
  </sortState>
  <tableColumns count="8">
    <tableColumn id="1" xr3:uid="{6288EA1D-1FCA-4CCC-A775-0B80ABB66B27}" name="#" dataDxfId="30" dataCellStyle="Normal 3"/>
    <tableColumn id="2" xr3:uid="{9C2EB578-DE33-407E-A394-046EE946B6D0}" name="Category" dataDxfId="29" dataCellStyle="Normal 3"/>
    <tableColumn id="3" xr3:uid="{D101AB06-B561-4838-A295-867EBB9F6867}" name="English description" dataDxfId="28"/>
    <tableColumn id="4" xr3:uid="{BE4821B9-886A-49BB-97FE-F5A44081175F}" name="Arabic description" dataDxfId="27"/>
    <tableColumn id="5" xr3:uid="{7B1A676D-EC56-4F87-9A4B-6197A0DECFFD}" name="Arabic specification" dataDxfId="26"/>
    <tableColumn id="6" xr3:uid="{CFDC0C2C-9085-4C03-9660-A7CAFF373830}" name="English specification" dataDxfId="25"/>
    <tableColumn id="7" xr3:uid="{77BDD094-BF8E-4C29-9322-B3297D0DF516}" name="Unit" dataDxfId="24"/>
    <tableColumn id="8" xr3:uid="{724FDFB7-5C4A-43AC-8E72-FCCB1AB68CE4}" name="Tech" dataDxfId="23"/>
  </tableColumns>
  <tableStyleInfo name="TableStyleMedium13"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2.xml"/><Relationship Id="rId4" Type="http://schemas.openxmlformats.org/officeDocument/2006/relationships/pivotTable" Target="../pivotTables/pivotTable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01451-9B65-4D10-B0B7-CFABC3C7CBE8}">
  <sheetPr>
    <tabColor rgb="FFFF0000"/>
  </sheetPr>
  <dimension ref="A1:EP477"/>
  <sheetViews>
    <sheetView topLeftCell="F1" zoomScale="90" zoomScaleNormal="90" workbookViewId="0">
      <pane ySplit="3" topLeftCell="A78" activePane="bottomLeft" state="frozen"/>
      <selection pane="bottomLeft" activeCell="N473" sqref="N473:EK473"/>
    </sheetView>
  </sheetViews>
  <sheetFormatPr defaultRowHeight="13.8" x14ac:dyDescent="0.25"/>
  <cols>
    <col min="1" max="2" width="8.59765625" hidden="1" customWidth="1"/>
    <col min="3" max="3" width="33.59765625" hidden="1" customWidth="1"/>
    <col min="4" max="5" width="9" hidden="1" customWidth="1"/>
    <col min="6" max="6" width="33.59765625" customWidth="1"/>
    <col min="7" max="7" width="6.5" customWidth="1"/>
    <col min="8" max="8" width="24" customWidth="1"/>
    <col min="9" max="9" width="8.59765625" customWidth="1"/>
    <col min="10" max="10" width="16.59765625" customWidth="1"/>
    <col min="11" max="11" width="8.59765625" customWidth="1"/>
    <col min="12" max="12" width="18.59765625" style="8" customWidth="1"/>
    <col min="13" max="13" width="6.09765625" customWidth="1"/>
    <col min="14" max="14" width="7" customWidth="1"/>
    <col min="15" max="17" width="3.59765625" customWidth="1"/>
    <col min="18" max="18" width="3.59765625" style="31" customWidth="1"/>
    <col min="19" max="29" width="3.59765625" customWidth="1"/>
    <col min="30" max="30" width="3.59765625" style="31" customWidth="1"/>
    <col min="31" max="31" width="3.59765625" customWidth="1"/>
    <col min="32" max="32" width="9.09765625" customWidth="1"/>
    <col min="33" max="35" width="3.59765625" customWidth="1"/>
    <col min="36" max="36" width="3.59765625" style="31" customWidth="1"/>
    <col min="37" max="37" width="3.59765625" customWidth="1"/>
    <col min="38" max="38" width="3.59765625" style="31" customWidth="1"/>
    <col min="39" max="40" width="3.59765625" customWidth="1"/>
    <col min="41" max="41" width="3.59765625" style="31" customWidth="1"/>
    <col min="42" max="44" width="3.59765625" customWidth="1"/>
    <col min="45" max="46" width="3.59765625" style="31" customWidth="1"/>
    <col min="47" max="50" width="3.59765625" customWidth="1"/>
    <col min="51" max="51" width="3.59765625" style="31" customWidth="1"/>
    <col min="52" max="53" width="3.59765625" customWidth="1"/>
    <col min="54" max="54" width="3.59765625" style="31" customWidth="1"/>
    <col min="55" max="56" width="3.59765625" customWidth="1"/>
    <col min="57" max="57" width="3.59765625" style="31" customWidth="1"/>
    <col min="58" max="62" width="3.59765625" customWidth="1"/>
    <col min="63" max="64" width="3.59765625" style="31" customWidth="1"/>
    <col min="65" max="67" width="3.59765625" customWidth="1"/>
    <col min="68" max="68" width="3.59765625" style="31" customWidth="1"/>
    <col min="69" max="80" width="3.59765625" customWidth="1"/>
    <col min="81" max="81" width="3.59765625" style="31" customWidth="1"/>
    <col min="82" max="85" width="3.59765625" customWidth="1"/>
    <col min="86" max="86" width="3.59765625" style="31" customWidth="1"/>
    <col min="87" max="110" width="3.59765625" customWidth="1"/>
    <col min="111" max="111" width="23" bestFit="1" customWidth="1"/>
    <col min="112" max="112" width="3.59765625" customWidth="1"/>
    <col min="113" max="113" width="3.59765625" style="31" customWidth="1"/>
    <col min="114" max="116" width="3.59765625" customWidth="1"/>
    <col min="117" max="117" width="3.59765625" style="31" customWidth="1"/>
    <col min="118" max="121" width="3.59765625" customWidth="1"/>
    <col min="122" max="124" width="3.59765625" style="31" customWidth="1"/>
    <col min="125" max="127" width="3.59765625" customWidth="1"/>
    <col min="128" max="128" width="3.59765625" style="31" customWidth="1"/>
    <col min="129" max="130" width="3.59765625" customWidth="1"/>
    <col min="131" max="131" width="3.59765625" style="31" customWidth="1"/>
    <col min="132" max="138" width="3.59765625" customWidth="1"/>
    <col min="139" max="139" width="3.59765625" style="31" customWidth="1"/>
    <col min="140" max="141" width="3.59765625" customWidth="1"/>
    <col min="142" max="142" width="13.09765625" bestFit="1" customWidth="1"/>
  </cols>
  <sheetData>
    <row r="1" spans="1:142" s="8" customFormat="1" x14ac:dyDescent="0.25">
      <c r="N1" s="10" t="str" cm="1">
        <f t="array" ref="N1:EK1">TRANSPOSE(Arrangements[Occupancy arrangement])</f>
        <v>حفر - صخرة</v>
      </c>
      <c r="O1" s="10" t="str">
        <v>حفر - التربة</v>
      </c>
      <c r="P1" s="10" t="str">
        <v>ردم</v>
      </c>
      <c r="Q1" s="10" t="str">
        <v>هدم الجدران</v>
      </c>
      <c r="R1" s="25" t="str">
        <v>إزالة نواتج الحفر</v>
      </c>
      <c r="S1" s="10" t="str">
        <v>بيتون عادي 250 كجم / م 3</v>
      </c>
      <c r="T1" s="10" t="str">
        <v>بيتون عادي 150 كجم / متر مكعب</v>
      </c>
      <c r="U1" s="10" t="str">
        <v>بيتون مغموس 250 كجم / م 3</v>
      </c>
      <c r="V1" s="10" t="str">
        <v>بيتون مسلح 350 كجم / م 3 Ø 8 مم</v>
      </c>
      <c r="W1" s="10" t="str">
        <v>بيتون مسلح 350 كجم / م 3 Ø 10 مم</v>
      </c>
      <c r="X1" s="10" t="str">
        <v>درج بيتوني</v>
      </c>
      <c r="Y1" s="10" t="str">
        <v>رمبه خرسانيه</v>
      </c>
      <c r="Z1" s="10" t="str">
        <v>حوائط بلوك خرساني 15 سم</v>
      </c>
      <c r="AA1" s="10" t="str">
        <v>حوائط بلوك خرساني 10 سم</v>
      </c>
      <c r="AB1" s="10" t="str">
        <v>حوائط بلوك خرساني 20 سم</v>
      </c>
      <c r="AC1" s="10" t="str">
        <v>جدار حجر</v>
      </c>
      <c r="AD1" s="25" t="str">
        <v>تفكيك جدار بلوك</v>
      </c>
      <c r="AE1" s="10" t="str">
        <v>إطار حجري للنافذة أو الباب</v>
      </c>
      <c r="AF1" s="10" t="str">
        <v>زريقه اسمنتيه</v>
      </c>
      <c r="AG1" s="10" t="str">
        <v>رشة تيرولية</v>
      </c>
      <c r="AH1" s="10" t="str">
        <v xml:space="preserve">إزالة الزريقة الاسمنتيه التالفة  </v>
      </c>
      <c r="AI1" s="10" t="str">
        <v>ملء الشقوق في الجدران بالمعجون</v>
      </c>
      <c r="AJ1" s="25" t="str">
        <v>ملء الشقوق في الجدران بين الباب و الشباك</v>
      </c>
      <c r="AK1" s="10" t="str">
        <v>اغلاق فتحه في الحائط (50-100 سم)</v>
      </c>
      <c r="AL1" s="25" t="str">
        <v>اغلاق فتحة في الحائط (30-50 سم)</v>
      </c>
      <c r="AM1" s="10" t="str">
        <v>طلاء العزل</v>
      </c>
      <c r="AN1" s="10" t="str">
        <v>العزل - مادة أساسها الاكريليك</v>
      </c>
      <c r="AO1" s="25" t="str">
        <v>حاجز مقاوم للماء</v>
      </c>
      <c r="AP1" s="10" t="str">
        <v>ارضيات سيراميك</v>
      </c>
      <c r="AQ1" s="10" t="str">
        <v>أرضيات بلاط الحجر</v>
      </c>
      <c r="AR1" s="10" t="str">
        <v>سيراميك للحوائط</v>
      </c>
      <c r="AS1" s="25" t="str">
        <v>طلاء طرش</v>
      </c>
      <c r="AT1" s="25" t="str">
        <v>دهان زياتي</v>
      </c>
      <c r="AU1" s="10" t="str">
        <v>عتبة حجر الباب</v>
      </c>
      <c r="AV1" s="10" t="str">
        <v>صبة اسمنتية عيار البيتون 250  كغ / م 3 سم بدون حديد تسليح مع الصقل سماكة 5 سم</v>
      </c>
      <c r="AW1" s="10" t="str">
        <v>زريقة عيار بيتون 400 كغ/م3 مع إضافة مادة بوليبونت بنسبة  1 كغ/ 50 كغ اسمنت مع معالجة حديد السقف</v>
      </c>
      <c r="AX1" s="10" t="str">
        <v>نوافذ خشبية</v>
      </c>
      <c r="AY1" s="25" t="str">
        <v>حاجب  خشبي  (برواز)للنافذة أو الباب</v>
      </c>
      <c r="AZ1" s="10" t="str">
        <v xml:space="preserve"> باب من الخشب معاكس</v>
      </c>
      <c r="BA1" s="10" t="str">
        <v>باب من خشب  (سويد)</v>
      </c>
      <c r="BB1" s="25" t="str">
        <v>عضادات الأبواب الخشبية باطار من خشب سويد ( ملبن الخشب )</v>
      </c>
      <c r="BC1" s="10" t="str">
        <v>زجاج النوافذ الخشبية</v>
      </c>
      <c r="BD1" s="10" t="str">
        <v>زجاج النافذة الخشبية - زجاج الفايبر</v>
      </c>
      <c r="BE1" s="25" t="str">
        <v>إصلاح كشف الباب الخشبي</v>
      </c>
      <c r="BF1" s="10" t="str">
        <v>إصلاح إطار الباب الخشبي</v>
      </c>
      <c r="BG1" s="10" t="str">
        <v>دهان باب خشبي</v>
      </c>
      <c r="BH1" s="10" t="str">
        <v>مفصلات الأبواب الخشبية</v>
      </c>
      <c r="BI1" s="10" t="str">
        <v xml:space="preserve"> قفل  أو مقبض باب خشبي أو النافذة</v>
      </c>
      <c r="BJ1" s="10" t="str">
        <v>قفل باب خشبي</v>
      </c>
      <c r="BK1" s="25" t="str">
        <v>قاطع خشبي</v>
      </c>
      <c r="BL1" s="25" t="str">
        <v>ألواح فورمايكا</v>
      </c>
      <c r="BM1" s="10" t="str">
        <v>باب حديد</v>
      </c>
      <c r="BN1" s="10" t="str">
        <v>نافذة حديدية</v>
      </c>
      <c r="BO1" s="10" t="str">
        <v>استبدال نافذة الحديد</v>
      </c>
      <c r="BP1" s="25" t="str">
        <v>تثبيت إطار الباب الحديد أو  النافذة</v>
      </c>
      <c r="BQ1" s="10" t="str">
        <v>إصلاح الباب الحديد</v>
      </c>
      <c r="BR1" s="10" t="str">
        <v>مقبض الباب الحديد</v>
      </c>
      <c r="BS1" s="10" t="str">
        <v>طلاء الباب الحديد</v>
      </c>
      <c r="BT1" s="10" t="str">
        <v>استبدال مفصلات الأبواب الحديدية</v>
      </c>
      <c r="BU1" s="10" t="str">
        <v>زجاج النافذة الحديدية - زجاج فايبر</v>
      </c>
      <c r="BV1" s="10" t="str">
        <v>نافذة زجاجية من الحديد</v>
      </c>
      <c r="BW1" s="10" t="str">
        <v>درابزين حديدي</v>
      </c>
      <c r="BX1" s="10" t="str">
        <v>صندوق حديدي</v>
      </c>
      <c r="BY1" s="10" t="str">
        <v>شبك حماية لنافذة حديدية</v>
      </c>
      <c r="BZ1" s="10" t="str">
        <v>بوابة حديدية</v>
      </c>
      <c r="CA1" s="10" t="str">
        <v>إصلاح البوابة الحديدية</v>
      </c>
      <c r="CB1" s="10" t="str">
        <v>قفل الباب من نوع دقر ل باب معدني</v>
      </c>
      <c r="CC1" s="25" t="str">
        <v>رمبه حديديه</v>
      </c>
      <c r="CD1" s="10" t="str">
        <v>درابزين حديدي لمنحدر</v>
      </c>
      <c r="CE1" s="10" t="str">
        <v xml:space="preserve"> قبضة مسند معدنية للتواليت الافرانجي</v>
      </c>
      <c r="CF1" s="10" t="str">
        <v>سقف مصنوع من الصاج المزيبق</v>
      </c>
      <c r="CG1" s="10" t="str">
        <v>قاعدة خزان المياه</v>
      </c>
      <c r="CH1" s="25" t="str">
        <v>الأسقف (الساندوتش بانيل)</v>
      </c>
      <c r="CI1" s="10" t="str">
        <v>عناصر الحديد المجلفن</v>
      </c>
      <c r="CJ1" s="10" t="str">
        <v>نافذة سحاب من الألومنيوم</v>
      </c>
      <c r="CK1" s="10" t="str">
        <v xml:space="preserve"> درفه  نافذة سحاب الالمنيوم</v>
      </c>
      <c r="CL1" s="10" t="str">
        <v>نافذة الألمنيوم قلاب</v>
      </c>
      <c r="CM1" s="10" t="str">
        <v xml:space="preserve"> لوح زجاجي بولي كربونات سماكة 5مم للنافذة الالمنيوم</v>
      </c>
      <c r="CN1" s="10" t="str">
        <v xml:space="preserve"> لوح زجاجي سماكة 5مم للنافذة الالمنيوم</v>
      </c>
      <c r="CO1" s="10" t="str">
        <v>صيانة الابواب والشبابيك الالمنيوم او البي في سي</v>
      </c>
      <c r="CP1" s="10" t="str">
        <v>باب المنيوم</v>
      </c>
      <c r="CQ1" s="10" t="str">
        <v>باب PVC</v>
      </c>
      <c r="CR1" s="10" t="str">
        <v>نافذة PVC</v>
      </c>
      <c r="CS1" s="10" t="str">
        <v>مغسلة بورسلين</v>
      </c>
      <c r="CT1" s="10" t="str">
        <v>حوض ستانلس ستيل</v>
      </c>
      <c r="CU1" s="10" t="str">
        <v>حنفيه ماء</v>
      </c>
      <c r="CV1" s="10" t="str">
        <v>خلاط المياه</v>
      </c>
      <c r="CW1" s="10" t="str">
        <v>مجلى ستينلس ستيل</v>
      </c>
      <c r="CX1" s="10" t="str">
        <v>كاونتر مطبخ من الحجر مع وقافات حجر 8سم</v>
      </c>
      <c r="CY1" s="10" t="str">
        <v>مرحاض القرفصاء</v>
      </c>
      <c r="CZ1" s="10" t="str">
        <v>بطه حمام</v>
      </c>
      <c r="DA1" s="10" t="str">
        <v>نبريش مرش يدوي</v>
      </c>
      <c r="DB1" s="10" t="str">
        <v>مصرف أرضيه ستينلس</v>
      </c>
      <c r="DC1" s="10" t="str">
        <v>مواسير PPR لنظام مياه الشرب 0.75 انش</v>
      </c>
      <c r="DD1" s="10" t="str">
        <v>مواسير PPR لنظام مياه الشرب 0.5 انش</v>
      </c>
      <c r="DE1" s="10" t="str">
        <v>مواسير PPR لنظام مياه الشرب 1 انش</v>
      </c>
      <c r="DF1" s="10" t="str">
        <v>2 "أنابيب PVC</v>
      </c>
      <c r="DG1" s="10" t="str">
        <v>4 "أنابيب PVC</v>
      </c>
      <c r="DH1" s="10" t="str">
        <v>6 "أنابيب PVC</v>
      </c>
      <c r="DI1" s="25" t="str">
        <v>8 "أنابيب PVC</v>
      </c>
      <c r="DJ1" s="10" t="str">
        <v>خزان مياه من الحديد المجلفن سعة 250 لتر</v>
      </c>
      <c r="DK1" s="10" t="str">
        <v>خزان مياه من الحديد المجلفن 1000 لتر</v>
      </c>
      <c r="DL1" s="10" t="str">
        <v>خزان مياه من الحديد المجلفن سعة 2000 لتر</v>
      </c>
      <c r="DM1" s="25" t="str">
        <v xml:space="preserve"> فواشة لخزانات المياه</v>
      </c>
      <c r="DN1" s="10" t="str">
        <v xml:space="preserve"> غطاء معدني لجورة الفنية </v>
      </c>
      <c r="DO1" s="10" t="str">
        <v>مزراب نازل مطري قسطل  pvcقطر 2 انش</v>
      </c>
      <c r="DP1" s="10" t="str">
        <v xml:space="preserve"> وصله مرحاض (نوع S)</v>
      </c>
      <c r="DQ1" s="10" t="str">
        <v xml:space="preserve"> (تسليك )للمراحيض ونظام الصرف الصحي</v>
      </c>
      <c r="DR1" s="25" t="str">
        <v xml:space="preserve">إزالة جميع التوصيلات الكهربائية الخاطئة و الخطرة </v>
      </c>
      <c r="DS1" s="25" t="str">
        <v xml:space="preserve"> نبريش مرن  لجميع التوصيلات الكهربائية المكشوفة</v>
      </c>
      <c r="DT1" s="25" t="str">
        <v>لمبة اضاءة ليد</v>
      </c>
      <c r="DU1" s="10" t="str">
        <v xml:space="preserve"> نقطة إنارة كهربائية</v>
      </c>
      <c r="DV1" s="10" t="str">
        <v>تثبيت حامل اللمبة (سوكة)</v>
      </c>
      <c r="DW1" s="10" t="str">
        <v>تركيب مفتاح كهربائي (ابريز)</v>
      </c>
      <c r="DX1" s="25" t="str">
        <v>مقبس كهربائي</v>
      </c>
      <c r="DY1" s="10" t="str">
        <v>نقطة مأخذ كهربائي</v>
      </c>
      <c r="DZ1" s="10" t="str">
        <v>قاطع دائرة</v>
      </c>
      <c r="EA1" s="25" t="str">
        <v>مروحة التهوية</v>
      </c>
      <c r="EB1" s="10" t="str">
        <v xml:space="preserve"> الألواح الشمسية 150 وات</v>
      </c>
      <c r="EC1" s="10" t="str">
        <v xml:space="preserve"> الألواح الشمسية 250 وات افضل نوع </v>
      </c>
      <c r="ED1" s="10" t="str">
        <v>شريط إضاءة LED</v>
      </c>
      <c r="EE1" s="10" t="str">
        <v>منظم شحن</v>
      </c>
      <c r="EF1" s="10" t="str">
        <v>بطارية جل</v>
      </c>
      <c r="EG1" s="10" t="str">
        <v>بطارية سائلة</v>
      </c>
      <c r="EH1" s="10" t="str">
        <v xml:space="preserve"> انفرتر</v>
      </c>
      <c r="EI1" s="25" t="str">
        <v>هيكل تركيب الألواح الكهروضوئية</v>
      </c>
      <c r="EJ1" s="10" t="str">
        <v>كابل كهربائي 1.5 مم</v>
      </c>
      <c r="EK1" s="10" t="str">
        <v>كابل كهربائي 2.5 مم</v>
      </c>
    </row>
    <row r="2" spans="1:142" s="37" customFormat="1" ht="62.1" customHeight="1" x14ac:dyDescent="0.25">
      <c r="N2" s="40" t="s">
        <v>0</v>
      </c>
      <c r="O2" s="36" t="s">
        <v>1</v>
      </c>
      <c r="P2" s="40" t="s">
        <v>2</v>
      </c>
      <c r="Q2" s="36" t="s">
        <v>3</v>
      </c>
      <c r="R2" s="40" t="s">
        <v>4</v>
      </c>
      <c r="S2" s="36" t="s">
        <v>5</v>
      </c>
      <c r="T2" s="40" t="s">
        <v>6</v>
      </c>
      <c r="U2" s="36" t="s">
        <v>7</v>
      </c>
      <c r="V2" s="40" t="s">
        <v>8</v>
      </c>
      <c r="W2" s="36" t="s">
        <v>9</v>
      </c>
      <c r="X2" s="40" t="s">
        <v>10</v>
      </c>
      <c r="Y2" s="36" t="s">
        <v>11</v>
      </c>
      <c r="Z2" s="40" t="s">
        <v>12</v>
      </c>
      <c r="AA2" s="36" t="s">
        <v>13</v>
      </c>
      <c r="AB2" s="40" t="s">
        <v>14</v>
      </c>
      <c r="AC2" s="36" t="s">
        <v>15</v>
      </c>
      <c r="AD2" s="40" t="s">
        <v>16</v>
      </c>
      <c r="AE2" s="36" t="s">
        <v>17</v>
      </c>
      <c r="AF2" s="40" t="s">
        <v>18</v>
      </c>
      <c r="AG2" s="36" t="s">
        <v>19</v>
      </c>
      <c r="AH2" s="40" t="s">
        <v>20</v>
      </c>
      <c r="AI2" s="36" t="s">
        <v>21</v>
      </c>
      <c r="AJ2" s="40" t="s">
        <v>22</v>
      </c>
      <c r="AK2" s="36" t="s">
        <v>23</v>
      </c>
      <c r="AL2" s="40" t="s">
        <v>24</v>
      </c>
      <c r="AM2" s="36" t="s">
        <v>25</v>
      </c>
      <c r="AN2" s="40" t="s">
        <v>26</v>
      </c>
      <c r="AO2" s="36" t="s">
        <v>27</v>
      </c>
      <c r="AP2" s="40" t="s">
        <v>28</v>
      </c>
      <c r="AQ2" s="36" t="s">
        <v>29</v>
      </c>
      <c r="AR2" s="40" t="s">
        <v>30</v>
      </c>
      <c r="AS2" s="36" t="s">
        <v>31</v>
      </c>
      <c r="AT2" s="40" t="s">
        <v>32</v>
      </c>
      <c r="AU2" s="36" t="s">
        <v>33</v>
      </c>
      <c r="AV2" s="40" t="s">
        <v>34</v>
      </c>
      <c r="AW2" s="36" t="s">
        <v>35</v>
      </c>
      <c r="AX2" s="40" t="s">
        <v>36</v>
      </c>
      <c r="AY2" s="36" t="s">
        <v>37</v>
      </c>
      <c r="AZ2" s="40" t="s">
        <v>38</v>
      </c>
      <c r="BA2" s="36" t="s">
        <v>39</v>
      </c>
      <c r="BB2" s="40" t="s">
        <v>40</v>
      </c>
      <c r="BC2" s="36" t="s">
        <v>41</v>
      </c>
      <c r="BD2" s="40" t="s">
        <v>42</v>
      </c>
      <c r="BE2" s="36" t="s">
        <v>43</v>
      </c>
      <c r="BF2" s="40" t="s">
        <v>44</v>
      </c>
      <c r="BG2" s="36" t="s">
        <v>45</v>
      </c>
      <c r="BH2" s="40" t="s">
        <v>46</v>
      </c>
      <c r="BI2" s="36" t="s">
        <v>47</v>
      </c>
      <c r="BJ2" s="40" t="s">
        <v>48</v>
      </c>
      <c r="BK2" s="36" t="s">
        <v>49</v>
      </c>
      <c r="BL2" s="40" t="s">
        <v>50</v>
      </c>
      <c r="BM2" s="36" t="s">
        <v>51</v>
      </c>
      <c r="BN2" s="40" t="s">
        <v>52</v>
      </c>
      <c r="BO2" s="36" t="s">
        <v>53</v>
      </c>
      <c r="BP2" s="40" t="s">
        <v>54</v>
      </c>
      <c r="BQ2" s="36" t="s">
        <v>55</v>
      </c>
      <c r="BR2" s="40" t="s">
        <v>56</v>
      </c>
      <c r="BS2" s="36" t="s">
        <v>57</v>
      </c>
      <c r="BT2" s="40" t="s">
        <v>58</v>
      </c>
      <c r="BU2" s="36" t="s">
        <v>59</v>
      </c>
      <c r="BV2" s="40" t="s">
        <v>60</v>
      </c>
      <c r="BW2" s="36" t="s">
        <v>61</v>
      </c>
      <c r="BX2" s="40" t="s">
        <v>62</v>
      </c>
      <c r="BY2" s="36" t="s">
        <v>63</v>
      </c>
      <c r="BZ2" s="40" t="s">
        <v>64</v>
      </c>
      <c r="CA2" s="36" t="s">
        <v>65</v>
      </c>
      <c r="CB2" s="40" t="s">
        <v>66</v>
      </c>
      <c r="CC2" s="36" t="s">
        <v>67</v>
      </c>
      <c r="CD2" s="40" t="s">
        <v>68</v>
      </c>
      <c r="CE2" s="36" t="s">
        <v>69</v>
      </c>
      <c r="CF2" s="40" t="s">
        <v>70</v>
      </c>
      <c r="CG2" s="36" t="s">
        <v>71</v>
      </c>
      <c r="CH2" s="40" t="s">
        <v>72</v>
      </c>
      <c r="CI2" s="36" t="s">
        <v>73</v>
      </c>
      <c r="CJ2" s="40" t="s">
        <v>74</v>
      </c>
      <c r="CK2" s="36" t="s">
        <v>75</v>
      </c>
      <c r="CL2" s="40" t="s">
        <v>76</v>
      </c>
      <c r="CM2" s="36" t="s">
        <v>77</v>
      </c>
      <c r="CN2" s="40" t="s">
        <v>78</v>
      </c>
      <c r="CO2" s="36" t="s">
        <v>79</v>
      </c>
      <c r="CP2" s="40" t="s">
        <v>80</v>
      </c>
      <c r="CQ2" s="36" t="s">
        <v>81</v>
      </c>
      <c r="CR2" s="40" t="s">
        <v>82</v>
      </c>
      <c r="CS2" s="36" t="s">
        <v>83</v>
      </c>
      <c r="CT2" s="40" t="s">
        <v>84</v>
      </c>
      <c r="CU2" s="36" t="s">
        <v>85</v>
      </c>
      <c r="CV2" s="40" t="s">
        <v>86</v>
      </c>
      <c r="CW2" s="36" t="s">
        <v>87</v>
      </c>
      <c r="CX2" s="40" t="s">
        <v>88</v>
      </c>
      <c r="CY2" s="36" t="s">
        <v>89</v>
      </c>
      <c r="CZ2" s="40" t="s">
        <v>90</v>
      </c>
      <c r="DA2" s="36" t="s">
        <v>91</v>
      </c>
      <c r="DB2" s="40" t="s">
        <v>92</v>
      </c>
      <c r="DC2" s="36" t="s">
        <v>93</v>
      </c>
      <c r="DD2" s="40" t="s">
        <v>94</v>
      </c>
      <c r="DE2" s="36" t="s">
        <v>95</v>
      </c>
      <c r="DF2" s="40" t="s">
        <v>96</v>
      </c>
      <c r="DG2" s="36" t="s">
        <v>97</v>
      </c>
      <c r="DH2" s="40" t="s">
        <v>98</v>
      </c>
      <c r="DI2" s="36" t="s">
        <v>99</v>
      </c>
      <c r="DJ2" s="40" t="s">
        <v>100</v>
      </c>
      <c r="DK2" s="36" t="s">
        <v>101</v>
      </c>
      <c r="DL2" s="40" t="s">
        <v>102</v>
      </c>
      <c r="DM2" s="36" t="s">
        <v>103</v>
      </c>
      <c r="DN2" s="40" t="s">
        <v>104</v>
      </c>
      <c r="DO2" s="36" t="s">
        <v>105</v>
      </c>
      <c r="DP2" s="40" t="s">
        <v>106</v>
      </c>
      <c r="DQ2" s="36" t="s">
        <v>107</v>
      </c>
      <c r="DR2" s="40" t="s">
        <v>108</v>
      </c>
      <c r="DS2" s="36" t="s">
        <v>109</v>
      </c>
      <c r="DT2" s="40" t="s">
        <v>110</v>
      </c>
      <c r="DU2" s="36" t="s">
        <v>111</v>
      </c>
      <c r="DV2" s="40" t="s">
        <v>112</v>
      </c>
      <c r="DW2" s="36" t="s">
        <v>113</v>
      </c>
      <c r="DX2" s="40" t="s">
        <v>114</v>
      </c>
      <c r="DY2" s="36" t="s">
        <v>115</v>
      </c>
      <c r="DZ2" s="40" t="s">
        <v>116</v>
      </c>
      <c r="EA2" s="36" t="s">
        <v>117</v>
      </c>
      <c r="EB2" s="40" t="s">
        <v>118</v>
      </c>
      <c r="EC2" s="36" t="s">
        <v>119</v>
      </c>
      <c r="ED2" s="40" t="s">
        <v>120</v>
      </c>
      <c r="EE2" s="36" t="s">
        <v>121</v>
      </c>
      <c r="EF2" s="40" t="s">
        <v>122</v>
      </c>
      <c r="EG2" s="36" t="s">
        <v>123</v>
      </c>
      <c r="EH2" s="40" t="s">
        <v>124</v>
      </c>
      <c r="EI2" s="36" t="s">
        <v>125</v>
      </c>
      <c r="EJ2" s="40" t="s">
        <v>126</v>
      </c>
      <c r="EK2" s="36" t="s">
        <v>127</v>
      </c>
    </row>
    <row r="3" spans="1:142" ht="111" x14ac:dyDescent="0.25">
      <c r="A3" s="6" t="s">
        <v>128</v>
      </c>
      <c r="B3" s="7" t="s">
        <v>129</v>
      </c>
      <c r="C3" s="7" t="s">
        <v>130</v>
      </c>
      <c r="D3" s="7" t="s">
        <v>131</v>
      </c>
      <c r="E3" s="7" t="s">
        <v>132</v>
      </c>
      <c r="F3" s="7" t="s">
        <v>133</v>
      </c>
      <c r="G3" s="7" t="s">
        <v>134</v>
      </c>
      <c r="H3" s="7" t="s">
        <v>135</v>
      </c>
      <c r="I3" s="7" t="s">
        <v>136</v>
      </c>
      <c r="J3" s="7" t="s">
        <v>137</v>
      </c>
      <c r="K3" s="7" t="s">
        <v>138</v>
      </c>
      <c r="L3" s="7" t="s">
        <v>139</v>
      </c>
      <c r="M3" s="4" t="s">
        <v>140</v>
      </c>
      <c r="N3" s="4" t="s">
        <v>141</v>
      </c>
      <c r="O3" s="4" t="s">
        <v>142</v>
      </c>
      <c r="P3" s="4" t="s">
        <v>143</v>
      </c>
      <c r="Q3" s="4" t="s">
        <v>144</v>
      </c>
      <c r="R3" s="26" t="s">
        <v>145</v>
      </c>
      <c r="S3" s="4" t="s">
        <v>146</v>
      </c>
      <c r="T3" s="4" t="s">
        <v>147</v>
      </c>
      <c r="U3" s="4" t="s">
        <v>148</v>
      </c>
      <c r="V3" s="4" t="s">
        <v>149</v>
      </c>
      <c r="W3" s="4" t="s">
        <v>150</v>
      </c>
      <c r="X3" s="4" t="s">
        <v>151</v>
      </c>
      <c r="Y3" s="4" t="s">
        <v>152</v>
      </c>
      <c r="Z3" s="4" t="s">
        <v>153</v>
      </c>
      <c r="AA3" s="4" t="s">
        <v>154</v>
      </c>
      <c r="AB3" s="4" t="s">
        <v>155</v>
      </c>
      <c r="AC3" s="4" t="s">
        <v>156</v>
      </c>
      <c r="AD3" s="26" t="s">
        <v>157</v>
      </c>
      <c r="AE3" s="4" t="s">
        <v>158</v>
      </c>
      <c r="AF3" s="4" t="s">
        <v>159</v>
      </c>
      <c r="AG3" s="4" t="s">
        <v>160</v>
      </c>
      <c r="AH3" s="4" t="s">
        <v>161</v>
      </c>
      <c r="AI3" s="4" t="s">
        <v>162</v>
      </c>
      <c r="AJ3" s="26" t="s">
        <v>163</v>
      </c>
      <c r="AK3" s="4" t="s">
        <v>164</v>
      </c>
      <c r="AL3" s="26" t="s">
        <v>165</v>
      </c>
      <c r="AM3" s="4" t="s">
        <v>166</v>
      </c>
      <c r="AN3" s="4" t="s">
        <v>167</v>
      </c>
      <c r="AO3" s="26" t="s">
        <v>168</v>
      </c>
      <c r="AP3" s="4" t="s">
        <v>169</v>
      </c>
      <c r="AQ3" s="4" t="s">
        <v>170</v>
      </c>
      <c r="AR3" s="4" t="s">
        <v>171</v>
      </c>
      <c r="AS3" s="26" t="s">
        <v>172</v>
      </c>
      <c r="AT3" s="26" t="s">
        <v>173</v>
      </c>
      <c r="AU3" s="4" t="s">
        <v>174</v>
      </c>
      <c r="AV3" s="4" t="s">
        <v>175</v>
      </c>
      <c r="AW3" s="4" t="s">
        <v>176</v>
      </c>
      <c r="AX3" s="4" t="s">
        <v>177</v>
      </c>
      <c r="AY3" s="26" t="s">
        <v>178</v>
      </c>
      <c r="AZ3" s="4" t="s">
        <v>179</v>
      </c>
      <c r="BA3" s="4" t="s">
        <v>180</v>
      </c>
      <c r="BB3" s="26" t="s">
        <v>181</v>
      </c>
      <c r="BC3" s="4" t="s">
        <v>182</v>
      </c>
      <c r="BD3" s="4" t="s">
        <v>183</v>
      </c>
      <c r="BE3" s="26" t="s">
        <v>184</v>
      </c>
      <c r="BF3" s="4" t="s">
        <v>185</v>
      </c>
      <c r="BG3" s="4" t="s">
        <v>186</v>
      </c>
      <c r="BH3" s="4" t="s">
        <v>187</v>
      </c>
      <c r="BI3" s="4" t="s">
        <v>188</v>
      </c>
      <c r="BJ3" s="4" t="s">
        <v>189</v>
      </c>
      <c r="BK3" s="26" t="s">
        <v>190</v>
      </c>
      <c r="BL3" s="26" t="s">
        <v>191</v>
      </c>
      <c r="BM3" s="4" t="s">
        <v>192</v>
      </c>
      <c r="BN3" s="4" t="s">
        <v>193</v>
      </c>
      <c r="BO3" s="4" t="s">
        <v>194</v>
      </c>
      <c r="BP3" s="26" t="s">
        <v>195</v>
      </c>
      <c r="BQ3" s="4" t="s">
        <v>196</v>
      </c>
      <c r="BR3" s="4" t="s">
        <v>197</v>
      </c>
      <c r="BS3" s="4" t="s">
        <v>198</v>
      </c>
      <c r="BT3" s="4" t="s">
        <v>199</v>
      </c>
      <c r="BU3" s="4" t="s">
        <v>200</v>
      </c>
      <c r="BV3" s="4" t="s">
        <v>201</v>
      </c>
      <c r="BW3" s="4" t="s">
        <v>202</v>
      </c>
      <c r="BX3" s="4" t="s">
        <v>203</v>
      </c>
      <c r="BY3" s="4" t="s">
        <v>204</v>
      </c>
      <c r="BZ3" s="4" t="s">
        <v>205</v>
      </c>
      <c r="CA3" s="4" t="s">
        <v>206</v>
      </c>
      <c r="CB3" s="4" t="s">
        <v>207</v>
      </c>
      <c r="CC3" s="26" t="s">
        <v>208</v>
      </c>
      <c r="CD3" s="4" t="s">
        <v>209</v>
      </c>
      <c r="CE3" s="4" t="s">
        <v>210</v>
      </c>
      <c r="CF3" s="4" t="s">
        <v>211</v>
      </c>
      <c r="CG3" s="4" t="s">
        <v>212</v>
      </c>
      <c r="CH3" s="26" t="s">
        <v>213</v>
      </c>
      <c r="CI3" s="4" t="s">
        <v>214</v>
      </c>
      <c r="CJ3" s="4" t="s">
        <v>215</v>
      </c>
      <c r="CK3" s="4" t="s">
        <v>216</v>
      </c>
      <c r="CL3" s="4" t="s">
        <v>217</v>
      </c>
      <c r="CM3" s="4" t="s">
        <v>218</v>
      </c>
      <c r="CN3" s="4" t="s">
        <v>219</v>
      </c>
      <c r="CO3" s="4" t="s">
        <v>220</v>
      </c>
      <c r="CP3" s="4" t="s">
        <v>221</v>
      </c>
      <c r="CQ3" s="4" t="s">
        <v>222</v>
      </c>
      <c r="CR3" s="4" t="s">
        <v>223</v>
      </c>
      <c r="CS3" s="4" t="s">
        <v>224</v>
      </c>
      <c r="CT3" s="4" t="s">
        <v>225</v>
      </c>
      <c r="CU3" s="4" t="s">
        <v>226</v>
      </c>
      <c r="CV3" s="4" t="s">
        <v>227</v>
      </c>
      <c r="CW3" s="4" t="s">
        <v>228</v>
      </c>
      <c r="CX3" s="4" t="s">
        <v>229</v>
      </c>
      <c r="CY3" s="4" t="s">
        <v>230</v>
      </c>
      <c r="CZ3" s="4" t="s">
        <v>231</v>
      </c>
      <c r="DA3" s="4" t="s">
        <v>232</v>
      </c>
      <c r="DB3" s="4" t="s">
        <v>233</v>
      </c>
      <c r="DC3" s="4" t="s">
        <v>234</v>
      </c>
      <c r="DD3" s="4" t="s">
        <v>235</v>
      </c>
      <c r="DE3" s="4" t="s">
        <v>236</v>
      </c>
      <c r="DF3" s="4" t="s">
        <v>237</v>
      </c>
      <c r="DG3" s="4" t="s">
        <v>238</v>
      </c>
      <c r="DH3" s="4" t="s">
        <v>239</v>
      </c>
      <c r="DI3" s="26" t="s">
        <v>240</v>
      </c>
      <c r="DJ3" s="4" t="s">
        <v>241</v>
      </c>
      <c r="DK3" s="4" t="s">
        <v>242</v>
      </c>
      <c r="DL3" s="4" t="s">
        <v>243</v>
      </c>
      <c r="DM3" s="26" t="s">
        <v>244</v>
      </c>
      <c r="DN3" s="4" t="s">
        <v>245</v>
      </c>
      <c r="DO3" s="4" t="s">
        <v>246</v>
      </c>
      <c r="DP3" s="4" t="s">
        <v>247</v>
      </c>
      <c r="DQ3" s="4" t="s">
        <v>248</v>
      </c>
      <c r="DR3" s="26" t="s">
        <v>249</v>
      </c>
      <c r="DS3" s="26" t="s">
        <v>250</v>
      </c>
      <c r="DT3" s="26" t="s">
        <v>251</v>
      </c>
      <c r="DU3" s="4" t="s">
        <v>252</v>
      </c>
      <c r="DV3" s="4" t="s">
        <v>253</v>
      </c>
      <c r="DW3" s="4" t="s">
        <v>254</v>
      </c>
      <c r="DX3" s="26" t="s">
        <v>255</v>
      </c>
      <c r="DY3" s="4" t="s">
        <v>256</v>
      </c>
      <c r="DZ3" s="4" t="s">
        <v>257</v>
      </c>
      <c r="EA3" s="26" t="s">
        <v>258</v>
      </c>
      <c r="EB3" s="4" t="s">
        <v>259</v>
      </c>
      <c r="EC3" s="4" t="s">
        <v>260</v>
      </c>
      <c r="ED3" s="4" t="s">
        <v>261</v>
      </c>
      <c r="EE3" s="4" t="s">
        <v>262</v>
      </c>
      <c r="EF3" s="4" t="s">
        <v>263</v>
      </c>
      <c r="EG3" s="4" t="s">
        <v>264</v>
      </c>
      <c r="EH3" s="4" t="s">
        <v>265</v>
      </c>
      <c r="EI3" s="26" t="s">
        <v>266</v>
      </c>
      <c r="EJ3" s="4" t="s">
        <v>267</v>
      </c>
      <c r="EK3" s="4" t="s">
        <v>268</v>
      </c>
      <c r="EL3" s="4" t="s">
        <v>269</v>
      </c>
    </row>
    <row r="4" spans="1:142" ht="14.4" x14ac:dyDescent="0.25">
      <c r="A4" s="1">
        <v>245</v>
      </c>
      <c r="B4" s="9">
        <v>279578</v>
      </c>
      <c r="C4" s="9" t="s">
        <v>270</v>
      </c>
      <c r="D4" s="9" t="s">
        <v>271</v>
      </c>
      <c r="E4" s="9" t="s">
        <v>272</v>
      </c>
      <c r="F4" s="9" t="s">
        <v>273</v>
      </c>
      <c r="G4" s="9">
        <v>1</v>
      </c>
      <c r="H4" s="1" t="s">
        <v>274</v>
      </c>
      <c r="I4" s="1" t="s">
        <v>275</v>
      </c>
      <c r="J4" s="1" t="s">
        <v>276</v>
      </c>
      <c r="K4" s="9">
        <v>77</v>
      </c>
      <c r="L4" s="1" t="s">
        <v>277</v>
      </c>
      <c r="M4" s="9" t="s">
        <v>278</v>
      </c>
      <c r="N4" s="9"/>
      <c r="O4" s="1"/>
      <c r="P4" s="9"/>
      <c r="Q4" s="1"/>
      <c r="R4" s="27"/>
      <c r="S4" s="1"/>
      <c r="T4" s="9">
        <v>15</v>
      </c>
      <c r="U4" s="1"/>
      <c r="V4" s="9"/>
      <c r="W4" s="1"/>
      <c r="X4" s="9"/>
      <c r="Y4" s="1"/>
      <c r="Z4" s="9"/>
      <c r="AA4" s="1"/>
      <c r="AB4" s="9"/>
      <c r="AC4" s="1"/>
      <c r="AD4" s="27"/>
      <c r="AE4" s="1"/>
      <c r="AF4" s="9">
        <v>870</v>
      </c>
      <c r="AG4" s="1"/>
      <c r="AH4" s="9"/>
      <c r="AI4" s="1"/>
      <c r="AJ4" s="27"/>
      <c r="AK4" s="1"/>
      <c r="AL4" s="27"/>
      <c r="AM4" s="1"/>
      <c r="AN4" s="9"/>
      <c r="AO4" s="28"/>
      <c r="AP4" s="9"/>
      <c r="AQ4" s="1"/>
      <c r="AR4" s="9"/>
      <c r="AS4" s="28"/>
      <c r="AT4" s="27"/>
      <c r="AU4" s="1"/>
      <c r="AV4" s="1"/>
      <c r="AW4" s="1"/>
      <c r="AX4" s="9"/>
      <c r="AY4" s="28"/>
      <c r="AZ4" s="9"/>
      <c r="BA4" s="1"/>
      <c r="BB4" s="27"/>
      <c r="BC4" s="1"/>
      <c r="BD4" s="9"/>
      <c r="BE4" s="28"/>
      <c r="BF4" s="9"/>
      <c r="BG4" s="1"/>
      <c r="BH4" s="9"/>
      <c r="BI4" s="1"/>
      <c r="BJ4" s="9"/>
      <c r="BK4" s="28"/>
      <c r="BL4" s="27"/>
      <c r="BM4" s="1"/>
      <c r="BN4" s="9"/>
      <c r="BO4" s="1"/>
      <c r="BP4" s="27"/>
      <c r="BQ4" s="1"/>
      <c r="BR4" s="9"/>
      <c r="BS4" s="1"/>
      <c r="BT4" s="9"/>
      <c r="BU4" s="1"/>
      <c r="BV4" s="9"/>
      <c r="BW4" s="1"/>
      <c r="BX4" s="9"/>
      <c r="BY4" s="1"/>
      <c r="BZ4" s="9"/>
      <c r="CA4" s="1"/>
      <c r="CB4" s="9"/>
      <c r="CC4" s="28"/>
      <c r="CD4" s="9"/>
      <c r="CE4" s="1"/>
      <c r="CF4" s="9"/>
      <c r="CG4" s="1"/>
      <c r="CH4" s="27"/>
      <c r="CI4" s="1"/>
      <c r="CJ4" s="9"/>
      <c r="CK4" s="1"/>
      <c r="CL4" s="9"/>
      <c r="CM4" s="1"/>
      <c r="CN4" s="9"/>
      <c r="CO4" s="1"/>
      <c r="CP4" s="9"/>
      <c r="CQ4" s="1">
        <v>4</v>
      </c>
      <c r="CR4" s="9">
        <v>8</v>
      </c>
      <c r="CS4" s="1"/>
      <c r="CT4" s="9"/>
      <c r="CU4" s="1"/>
      <c r="CV4" s="9"/>
      <c r="CW4" s="1"/>
      <c r="CX4" s="9"/>
      <c r="CY4" s="1"/>
      <c r="CZ4" s="9"/>
      <c r="DA4" s="1"/>
      <c r="DB4" s="9"/>
      <c r="DC4" s="1"/>
      <c r="DD4" s="9"/>
      <c r="DE4" s="1"/>
      <c r="DF4" s="9"/>
      <c r="DG4" s="9"/>
      <c r="DH4" s="9"/>
      <c r="DI4" s="27"/>
      <c r="DJ4" s="9"/>
      <c r="DK4" s="1"/>
      <c r="DL4" s="9"/>
      <c r="DM4" s="28"/>
      <c r="DN4" s="9"/>
      <c r="DO4" s="1"/>
      <c r="DP4" s="9"/>
      <c r="DQ4" s="1"/>
      <c r="DR4" s="27"/>
      <c r="DS4" s="28"/>
      <c r="DT4" s="27"/>
      <c r="DU4" s="1"/>
      <c r="DV4" s="9"/>
      <c r="DW4" s="1"/>
      <c r="DX4" s="27"/>
      <c r="DY4" s="1"/>
      <c r="DZ4" s="9"/>
      <c r="EA4" s="28"/>
      <c r="EB4" s="9"/>
      <c r="EC4" s="1"/>
      <c r="ED4" s="9"/>
      <c r="EE4" s="1"/>
      <c r="EF4" s="9"/>
      <c r="EG4" s="1"/>
      <c r="EH4" s="9"/>
      <c r="EI4" s="28"/>
      <c r="EJ4" s="9"/>
      <c r="EK4" s="1"/>
      <c r="EL4" s="3" cm="1">
        <f t="array" ref="EL4">SUMPRODUCT(Planned[[#This Row],[GEN-1]:[EL-20]],TRANSPOSE(Arrangements[Unit Prices]))</f>
        <v>2905.4</v>
      </c>
    </row>
    <row r="5" spans="1:142" ht="14.4" x14ac:dyDescent="0.25">
      <c r="A5" s="1">
        <v>282</v>
      </c>
      <c r="B5" s="9">
        <v>282615</v>
      </c>
      <c r="C5" s="9" t="s">
        <v>279</v>
      </c>
      <c r="D5" s="9" t="s">
        <v>271</v>
      </c>
      <c r="E5" s="9" t="s">
        <v>272</v>
      </c>
      <c r="F5" s="9" t="s">
        <v>280</v>
      </c>
      <c r="G5" s="9">
        <v>1</v>
      </c>
      <c r="H5" s="1" t="s">
        <v>281</v>
      </c>
      <c r="I5" s="1" t="s">
        <v>275</v>
      </c>
      <c r="J5" s="1" t="s">
        <v>282</v>
      </c>
      <c r="K5" s="9">
        <v>78</v>
      </c>
      <c r="L5" s="1" t="s">
        <v>283</v>
      </c>
      <c r="M5" s="9" t="s">
        <v>284</v>
      </c>
      <c r="N5" s="9"/>
      <c r="O5" s="1"/>
      <c r="P5" s="9"/>
      <c r="Q5" s="1"/>
      <c r="R5" s="27"/>
      <c r="S5" s="1">
        <v>1.8</v>
      </c>
      <c r="T5" s="9"/>
      <c r="U5" s="1"/>
      <c r="V5" s="9">
        <v>1.44</v>
      </c>
      <c r="W5" s="1"/>
      <c r="X5" s="9"/>
      <c r="Y5" s="1"/>
      <c r="Z5" s="9"/>
      <c r="AA5" s="1">
        <v>180</v>
      </c>
      <c r="AB5" s="9"/>
      <c r="AC5" s="1"/>
      <c r="AD5" s="27"/>
      <c r="AE5" s="1"/>
      <c r="AF5" s="9">
        <v>243</v>
      </c>
      <c r="AG5" s="1"/>
      <c r="AH5" s="9"/>
      <c r="AI5" s="1"/>
      <c r="AJ5" s="27"/>
      <c r="AK5" s="1"/>
      <c r="AL5" s="27"/>
      <c r="AM5" s="1"/>
      <c r="AN5" s="9"/>
      <c r="AO5" s="28"/>
      <c r="AP5" s="9"/>
      <c r="AQ5" s="1"/>
      <c r="AR5" s="9"/>
      <c r="AS5" s="28"/>
      <c r="AT5" s="27"/>
      <c r="AU5" s="1"/>
      <c r="AV5" s="1"/>
      <c r="AW5" s="1"/>
      <c r="AX5" s="9"/>
      <c r="AY5" s="28"/>
      <c r="AZ5" s="9"/>
      <c r="BA5" s="1"/>
      <c r="BB5" s="27"/>
      <c r="BC5" s="1"/>
      <c r="BD5" s="9"/>
      <c r="BE5" s="28"/>
      <c r="BF5" s="9"/>
      <c r="BG5" s="1"/>
      <c r="BH5" s="9"/>
      <c r="BI5" s="1"/>
      <c r="BJ5" s="9"/>
      <c r="BK5" s="28"/>
      <c r="BL5" s="27"/>
      <c r="BM5" s="1">
        <v>1</v>
      </c>
      <c r="BN5" s="9"/>
      <c r="BO5" s="1"/>
      <c r="BP5" s="27"/>
      <c r="BQ5" s="1"/>
      <c r="BR5" s="9"/>
      <c r="BS5" s="1"/>
      <c r="BT5" s="9"/>
      <c r="BU5" s="1"/>
      <c r="BV5" s="9"/>
      <c r="BW5" s="1"/>
      <c r="BX5" s="9"/>
      <c r="BY5" s="1"/>
      <c r="BZ5" s="9"/>
      <c r="CA5" s="1"/>
      <c r="CB5" s="9"/>
      <c r="CC5" s="28"/>
      <c r="CD5" s="9"/>
      <c r="CE5" s="1"/>
      <c r="CF5" s="9"/>
      <c r="CG5" s="1"/>
      <c r="CH5" s="27"/>
      <c r="CI5" s="1"/>
      <c r="CJ5" s="9"/>
      <c r="CK5" s="1"/>
      <c r="CL5" s="9"/>
      <c r="CM5" s="1"/>
      <c r="CN5" s="9"/>
      <c r="CO5" s="1"/>
      <c r="CP5" s="9"/>
      <c r="CQ5" s="1">
        <v>4</v>
      </c>
      <c r="CR5" s="9">
        <v>4</v>
      </c>
      <c r="CS5" s="1">
        <v>1</v>
      </c>
      <c r="CT5" s="9"/>
      <c r="CU5" s="1">
        <v>3</v>
      </c>
      <c r="CV5" s="9"/>
      <c r="CW5" s="1">
        <v>1</v>
      </c>
      <c r="CX5" s="9"/>
      <c r="CY5" s="1"/>
      <c r="CZ5" s="9">
        <v>1</v>
      </c>
      <c r="DA5" s="1">
        <v>1</v>
      </c>
      <c r="DB5" s="9">
        <v>2</v>
      </c>
      <c r="DC5" s="1"/>
      <c r="DD5" s="9">
        <v>10</v>
      </c>
      <c r="DE5" s="1"/>
      <c r="DF5" s="9">
        <v>2</v>
      </c>
      <c r="DG5" s="9">
        <v>20</v>
      </c>
      <c r="DH5" s="9"/>
      <c r="DI5" s="27"/>
      <c r="DJ5" s="9"/>
      <c r="DK5" s="1"/>
      <c r="DL5" s="9"/>
      <c r="DM5" s="28"/>
      <c r="DN5" s="9"/>
      <c r="DO5" s="1"/>
      <c r="DP5" s="9"/>
      <c r="DQ5" s="1"/>
      <c r="DR5" s="27"/>
      <c r="DS5" s="28"/>
      <c r="DT5" s="27"/>
      <c r="DU5" s="1"/>
      <c r="DV5" s="9"/>
      <c r="DW5" s="1"/>
      <c r="DX5" s="27"/>
      <c r="DY5" s="1"/>
      <c r="DZ5" s="9"/>
      <c r="EA5" s="28"/>
      <c r="EB5" s="9"/>
      <c r="EC5" s="1"/>
      <c r="ED5" s="9"/>
      <c r="EE5" s="1"/>
      <c r="EF5" s="9"/>
      <c r="EG5" s="1"/>
      <c r="EH5" s="9"/>
      <c r="EI5" s="28"/>
      <c r="EJ5" s="9"/>
      <c r="EK5" s="1"/>
      <c r="EL5" s="3" cm="1">
        <f t="array" ref="EL5">SUMPRODUCT(Planned[[#This Row],[GEN-1]:[EL-20]],TRANSPOSE(Arrangements[Unit Prices]))</f>
        <v>1475</v>
      </c>
    </row>
    <row r="6" spans="1:142" ht="14.4" x14ac:dyDescent="0.25">
      <c r="A6" s="1">
        <v>258</v>
      </c>
      <c r="B6" s="9">
        <v>186698</v>
      </c>
      <c r="C6" s="9" t="s">
        <v>285</v>
      </c>
      <c r="D6" s="9" t="s">
        <v>271</v>
      </c>
      <c r="E6" s="9" t="s">
        <v>272</v>
      </c>
      <c r="F6" s="9" t="s">
        <v>286</v>
      </c>
      <c r="G6" s="9">
        <v>1</v>
      </c>
      <c r="H6" s="1" t="s">
        <v>287</v>
      </c>
      <c r="I6" s="1" t="s">
        <v>275</v>
      </c>
      <c r="J6" s="1" t="s">
        <v>276</v>
      </c>
      <c r="K6" s="9">
        <v>77</v>
      </c>
      <c r="L6" s="1" t="s">
        <v>288</v>
      </c>
      <c r="M6" s="9" t="s">
        <v>278</v>
      </c>
      <c r="N6" s="9"/>
      <c r="O6" s="1"/>
      <c r="P6" s="9"/>
      <c r="Q6" s="1"/>
      <c r="R6" s="27"/>
      <c r="S6" s="1"/>
      <c r="T6" s="9"/>
      <c r="U6" s="1"/>
      <c r="V6" s="9"/>
      <c r="W6" s="1"/>
      <c r="X6" s="9"/>
      <c r="Y6" s="1"/>
      <c r="Z6" s="9"/>
      <c r="AA6" s="1"/>
      <c r="AB6" s="9"/>
      <c r="AC6" s="1"/>
      <c r="AD6" s="27"/>
      <c r="AE6" s="1"/>
      <c r="AF6" s="9">
        <v>210</v>
      </c>
      <c r="AG6" s="1"/>
      <c r="AH6" s="9"/>
      <c r="AI6" s="1"/>
      <c r="AJ6" s="27"/>
      <c r="AK6" s="1"/>
      <c r="AL6" s="27"/>
      <c r="AM6" s="1"/>
      <c r="AN6" s="9"/>
      <c r="AO6" s="28"/>
      <c r="AP6" s="9"/>
      <c r="AQ6" s="1"/>
      <c r="AR6" s="9"/>
      <c r="AS6" s="28"/>
      <c r="AT6" s="27"/>
      <c r="AU6" s="1"/>
      <c r="AV6" s="1"/>
      <c r="AW6" s="1"/>
      <c r="AX6" s="9"/>
      <c r="AY6" s="28"/>
      <c r="AZ6" s="9"/>
      <c r="BA6" s="1"/>
      <c r="BB6" s="27"/>
      <c r="BC6" s="1"/>
      <c r="BD6" s="9"/>
      <c r="BE6" s="28"/>
      <c r="BF6" s="9"/>
      <c r="BG6" s="1"/>
      <c r="BH6" s="9"/>
      <c r="BI6" s="1"/>
      <c r="BJ6" s="9"/>
      <c r="BK6" s="28"/>
      <c r="BL6" s="27"/>
      <c r="BM6" s="1"/>
      <c r="BN6" s="9"/>
      <c r="BO6" s="1"/>
      <c r="BP6" s="27"/>
      <c r="BQ6" s="1"/>
      <c r="BR6" s="9"/>
      <c r="BS6" s="1"/>
      <c r="BT6" s="9"/>
      <c r="BU6" s="1"/>
      <c r="BV6" s="9"/>
      <c r="BW6" s="1"/>
      <c r="BX6" s="9"/>
      <c r="BY6" s="1"/>
      <c r="BZ6" s="9"/>
      <c r="CA6" s="1"/>
      <c r="CB6" s="9"/>
      <c r="CC6" s="28"/>
      <c r="CD6" s="9"/>
      <c r="CE6" s="1"/>
      <c r="CF6" s="9"/>
      <c r="CG6" s="1"/>
      <c r="CH6" s="27"/>
      <c r="CI6" s="1"/>
      <c r="CJ6" s="9">
        <v>0.5</v>
      </c>
      <c r="CK6" s="1"/>
      <c r="CL6" s="9"/>
      <c r="CM6" s="1"/>
      <c r="CN6" s="9"/>
      <c r="CO6" s="1"/>
      <c r="CP6" s="9"/>
      <c r="CQ6" s="1">
        <v>6</v>
      </c>
      <c r="CR6" s="9">
        <v>2</v>
      </c>
      <c r="CS6" s="1">
        <v>1</v>
      </c>
      <c r="CT6" s="9"/>
      <c r="CU6" s="1">
        <v>3</v>
      </c>
      <c r="CV6" s="9"/>
      <c r="CW6" s="1">
        <v>1</v>
      </c>
      <c r="CX6" s="9">
        <v>1</v>
      </c>
      <c r="CY6" s="1"/>
      <c r="CZ6" s="9"/>
      <c r="DA6" s="1"/>
      <c r="DB6" s="9"/>
      <c r="DC6" s="1">
        <v>15</v>
      </c>
      <c r="DD6" s="9"/>
      <c r="DE6" s="1"/>
      <c r="DF6" s="9"/>
      <c r="DG6" s="9"/>
      <c r="DH6" s="9"/>
      <c r="DI6" s="27"/>
      <c r="DJ6" s="9"/>
      <c r="DK6" s="1">
        <v>1</v>
      </c>
      <c r="DL6" s="9"/>
      <c r="DM6" s="28"/>
      <c r="DN6" s="9"/>
      <c r="DO6" s="1"/>
      <c r="DP6" s="9"/>
      <c r="DQ6" s="1"/>
      <c r="DR6" s="27"/>
      <c r="DS6" s="28"/>
      <c r="DT6" s="27"/>
      <c r="DU6" s="1"/>
      <c r="DV6" s="9"/>
      <c r="DW6" s="1"/>
      <c r="DX6" s="27"/>
      <c r="DY6" s="1"/>
      <c r="DZ6" s="9"/>
      <c r="EA6" s="28"/>
      <c r="EB6" s="9"/>
      <c r="EC6" s="1"/>
      <c r="ED6" s="9"/>
      <c r="EE6" s="1"/>
      <c r="EF6" s="9"/>
      <c r="EG6" s="1"/>
      <c r="EH6" s="9"/>
      <c r="EI6" s="28"/>
      <c r="EJ6" s="9"/>
      <c r="EK6" s="1"/>
      <c r="EL6" s="3" cm="1">
        <f t="array" ref="EL6">SUMPRODUCT(Planned[[#This Row],[GEN-1]:[EL-20]],TRANSPOSE(Arrangements[Unit Prices]))</f>
        <v>1072.8499999999999</v>
      </c>
    </row>
    <row r="7" spans="1:142" ht="14.4" x14ac:dyDescent="0.25">
      <c r="A7" s="1">
        <v>383</v>
      </c>
      <c r="B7" s="9">
        <v>255577</v>
      </c>
      <c r="C7" s="9" t="s">
        <v>289</v>
      </c>
      <c r="D7" s="9" t="s">
        <v>271</v>
      </c>
      <c r="E7" s="9" t="s">
        <v>272</v>
      </c>
      <c r="F7" s="9" t="s">
        <v>290</v>
      </c>
      <c r="G7" s="9">
        <v>1</v>
      </c>
      <c r="H7" s="1" t="s">
        <v>291</v>
      </c>
      <c r="I7" s="1" t="s">
        <v>275</v>
      </c>
      <c r="J7" s="1" t="s">
        <v>292</v>
      </c>
      <c r="K7" s="9">
        <v>212</v>
      </c>
      <c r="L7" s="1" t="s">
        <v>293</v>
      </c>
      <c r="M7" s="9" t="s">
        <v>278</v>
      </c>
      <c r="N7" s="9"/>
      <c r="O7" s="1"/>
      <c r="P7" s="9"/>
      <c r="Q7" s="1"/>
      <c r="R7" s="27"/>
      <c r="S7" s="1"/>
      <c r="T7" s="9">
        <v>7.7</v>
      </c>
      <c r="U7" s="1"/>
      <c r="V7" s="9"/>
      <c r="W7" s="1"/>
      <c r="X7" s="9"/>
      <c r="Y7" s="1"/>
      <c r="Z7" s="9"/>
      <c r="AA7" s="1"/>
      <c r="AB7" s="9"/>
      <c r="AC7" s="1"/>
      <c r="AD7" s="27"/>
      <c r="AE7" s="1"/>
      <c r="AF7" s="9"/>
      <c r="AG7" s="1"/>
      <c r="AH7" s="9"/>
      <c r="AI7" s="1"/>
      <c r="AJ7" s="27"/>
      <c r="AK7" s="1"/>
      <c r="AL7" s="27"/>
      <c r="AM7" s="1"/>
      <c r="AN7" s="9"/>
      <c r="AO7" s="28"/>
      <c r="AP7" s="9">
        <v>6</v>
      </c>
      <c r="AQ7" s="1"/>
      <c r="AR7" s="9"/>
      <c r="AS7" s="28"/>
      <c r="AT7" s="27"/>
      <c r="AU7" s="1"/>
      <c r="AV7" s="1"/>
      <c r="AW7" s="1"/>
      <c r="AX7" s="9"/>
      <c r="AY7" s="28"/>
      <c r="AZ7" s="9"/>
      <c r="BA7" s="1"/>
      <c r="BB7" s="27"/>
      <c r="BC7" s="1"/>
      <c r="BD7" s="9"/>
      <c r="BE7" s="28"/>
      <c r="BF7" s="9"/>
      <c r="BG7" s="1"/>
      <c r="BH7" s="9"/>
      <c r="BI7" s="1"/>
      <c r="BJ7" s="9"/>
      <c r="BK7" s="28"/>
      <c r="BL7" s="27"/>
      <c r="BM7" s="1"/>
      <c r="BN7" s="9"/>
      <c r="BO7" s="1"/>
      <c r="BP7" s="27"/>
      <c r="BQ7" s="1"/>
      <c r="BR7" s="9"/>
      <c r="BS7" s="1"/>
      <c r="BT7" s="9"/>
      <c r="BU7" s="1"/>
      <c r="BV7" s="9"/>
      <c r="BW7" s="1"/>
      <c r="BX7" s="9"/>
      <c r="BY7" s="1"/>
      <c r="BZ7" s="9"/>
      <c r="CA7" s="1"/>
      <c r="CB7" s="9"/>
      <c r="CC7" s="28"/>
      <c r="CD7" s="9"/>
      <c r="CE7" s="1"/>
      <c r="CF7" s="9"/>
      <c r="CG7" s="1"/>
      <c r="CH7" s="27"/>
      <c r="CI7" s="1"/>
      <c r="CJ7" s="9">
        <v>0.44</v>
      </c>
      <c r="CK7" s="1"/>
      <c r="CL7" s="9"/>
      <c r="CM7" s="1"/>
      <c r="CN7" s="9"/>
      <c r="CO7" s="1"/>
      <c r="CP7" s="9"/>
      <c r="CQ7" s="1">
        <v>3</v>
      </c>
      <c r="CR7" s="9">
        <v>4</v>
      </c>
      <c r="CS7" s="1">
        <v>1</v>
      </c>
      <c r="CT7" s="9"/>
      <c r="CU7" s="1">
        <v>5</v>
      </c>
      <c r="CV7" s="9">
        <v>2</v>
      </c>
      <c r="CW7" s="1">
        <v>1</v>
      </c>
      <c r="CX7" s="9">
        <v>1</v>
      </c>
      <c r="CY7" s="1"/>
      <c r="CZ7" s="9"/>
      <c r="DA7" s="1"/>
      <c r="DB7" s="9"/>
      <c r="DC7" s="1">
        <v>20</v>
      </c>
      <c r="DD7" s="9"/>
      <c r="DE7" s="1"/>
      <c r="DF7" s="9"/>
      <c r="DG7" s="9"/>
      <c r="DH7" s="9"/>
      <c r="DI7" s="27"/>
      <c r="DJ7" s="9"/>
      <c r="DK7" s="1">
        <v>1</v>
      </c>
      <c r="DL7" s="9"/>
      <c r="DM7" s="28"/>
      <c r="DN7" s="9"/>
      <c r="DO7" s="1"/>
      <c r="DP7" s="9"/>
      <c r="DQ7" s="1"/>
      <c r="DR7" s="27"/>
      <c r="DS7" s="28"/>
      <c r="DT7" s="27"/>
      <c r="DU7" s="1"/>
      <c r="DV7" s="9"/>
      <c r="DW7" s="1"/>
      <c r="DX7" s="27"/>
      <c r="DY7" s="1"/>
      <c r="DZ7" s="9"/>
      <c r="EA7" s="28"/>
      <c r="EB7" s="9"/>
      <c r="EC7" s="1"/>
      <c r="ED7" s="9"/>
      <c r="EE7" s="1"/>
      <c r="EF7" s="9"/>
      <c r="EG7" s="1"/>
      <c r="EH7" s="9"/>
      <c r="EI7" s="28"/>
      <c r="EJ7" s="9"/>
      <c r="EK7" s="1"/>
      <c r="EL7" s="3" cm="1">
        <f t="array" ref="EL7">SUMPRODUCT(Planned[[#This Row],[GEN-1]:[EL-20]],TRANSPOSE(Arrangements[Unit Prices]))</f>
        <v>863.2</v>
      </c>
    </row>
    <row r="8" spans="1:142" ht="14.4" x14ac:dyDescent="0.25">
      <c r="A8" s="1">
        <v>380</v>
      </c>
      <c r="B8" s="9">
        <v>252528</v>
      </c>
      <c r="C8" s="9" t="s">
        <v>294</v>
      </c>
      <c r="D8" s="9" t="s">
        <v>271</v>
      </c>
      <c r="E8" s="9" t="s">
        <v>272</v>
      </c>
      <c r="F8" s="9" t="s">
        <v>295</v>
      </c>
      <c r="G8" s="9">
        <v>1</v>
      </c>
      <c r="H8" s="1" t="s">
        <v>296</v>
      </c>
      <c r="I8" s="1" t="s">
        <v>275</v>
      </c>
      <c r="J8" s="1" t="s">
        <v>292</v>
      </c>
      <c r="K8" s="9">
        <v>212</v>
      </c>
      <c r="L8" s="1" t="s">
        <v>293</v>
      </c>
      <c r="M8" s="9" t="s">
        <v>278</v>
      </c>
      <c r="N8" s="9"/>
      <c r="O8" s="1"/>
      <c r="P8" s="9"/>
      <c r="Q8" s="1"/>
      <c r="R8" s="27"/>
      <c r="S8" s="1"/>
      <c r="T8" s="9">
        <v>6.2</v>
      </c>
      <c r="U8" s="1"/>
      <c r="V8" s="9"/>
      <c r="W8" s="1"/>
      <c r="X8" s="9"/>
      <c r="Y8" s="1"/>
      <c r="Z8" s="9"/>
      <c r="AA8" s="1"/>
      <c r="AB8" s="9"/>
      <c r="AC8" s="1"/>
      <c r="AD8" s="27"/>
      <c r="AE8" s="1"/>
      <c r="AF8" s="9">
        <v>320</v>
      </c>
      <c r="AG8" s="1"/>
      <c r="AH8" s="9"/>
      <c r="AI8" s="1"/>
      <c r="AJ8" s="27"/>
      <c r="AK8" s="1"/>
      <c r="AL8" s="27"/>
      <c r="AM8" s="1"/>
      <c r="AN8" s="9"/>
      <c r="AO8" s="28"/>
      <c r="AP8" s="9"/>
      <c r="AQ8" s="1"/>
      <c r="AR8" s="9"/>
      <c r="AS8" s="28"/>
      <c r="AT8" s="27"/>
      <c r="AU8" s="1"/>
      <c r="AV8" s="1"/>
      <c r="AW8" s="1"/>
      <c r="AX8" s="9"/>
      <c r="AY8" s="28"/>
      <c r="AZ8" s="9"/>
      <c r="BA8" s="1"/>
      <c r="BB8" s="27"/>
      <c r="BC8" s="1"/>
      <c r="BD8" s="9"/>
      <c r="BE8" s="28"/>
      <c r="BF8" s="9"/>
      <c r="BG8" s="1"/>
      <c r="BH8" s="9"/>
      <c r="BI8" s="1"/>
      <c r="BJ8" s="9"/>
      <c r="BK8" s="28"/>
      <c r="BL8" s="27"/>
      <c r="BM8" s="1">
        <v>1</v>
      </c>
      <c r="BN8" s="9"/>
      <c r="BO8" s="1"/>
      <c r="BP8" s="27"/>
      <c r="BQ8" s="1"/>
      <c r="BR8" s="9"/>
      <c r="BS8" s="1"/>
      <c r="BT8" s="9"/>
      <c r="BU8" s="1"/>
      <c r="BV8" s="9"/>
      <c r="BW8" s="1"/>
      <c r="BX8" s="9"/>
      <c r="BY8" s="1"/>
      <c r="BZ8" s="9"/>
      <c r="CA8" s="1"/>
      <c r="CB8" s="9"/>
      <c r="CC8" s="28"/>
      <c r="CD8" s="9"/>
      <c r="CE8" s="1"/>
      <c r="CF8" s="9"/>
      <c r="CG8" s="1"/>
      <c r="CH8" s="27"/>
      <c r="CI8" s="1"/>
      <c r="CJ8" s="9">
        <v>0.8</v>
      </c>
      <c r="CK8" s="1"/>
      <c r="CL8" s="9"/>
      <c r="CM8" s="1"/>
      <c r="CN8" s="9"/>
      <c r="CO8" s="1"/>
      <c r="CP8" s="9"/>
      <c r="CQ8" s="1">
        <v>4</v>
      </c>
      <c r="CR8" s="9">
        <v>6</v>
      </c>
      <c r="CS8" s="1"/>
      <c r="CT8" s="9"/>
      <c r="CU8" s="1">
        <v>3</v>
      </c>
      <c r="CV8" s="9">
        <v>1</v>
      </c>
      <c r="CW8" s="1">
        <v>1</v>
      </c>
      <c r="CX8" s="9">
        <v>1</v>
      </c>
      <c r="CY8" s="1"/>
      <c r="CZ8" s="9"/>
      <c r="DA8" s="1"/>
      <c r="DB8" s="9">
        <v>4</v>
      </c>
      <c r="DC8" s="1">
        <v>20</v>
      </c>
      <c r="DD8" s="9"/>
      <c r="DE8" s="1"/>
      <c r="DF8" s="9"/>
      <c r="DG8" s="9"/>
      <c r="DH8" s="9"/>
      <c r="DI8" s="27"/>
      <c r="DJ8" s="9"/>
      <c r="DK8" s="1">
        <v>1</v>
      </c>
      <c r="DL8" s="9"/>
      <c r="DM8" s="28"/>
      <c r="DN8" s="9"/>
      <c r="DO8" s="1"/>
      <c r="DP8" s="9"/>
      <c r="DQ8" s="1"/>
      <c r="DR8" s="27"/>
      <c r="DS8" s="28"/>
      <c r="DT8" s="27"/>
      <c r="DU8" s="1"/>
      <c r="DV8" s="9"/>
      <c r="DW8" s="1"/>
      <c r="DX8" s="27"/>
      <c r="DY8" s="1"/>
      <c r="DZ8" s="9"/>
      <c r="EA8" s="28"/>
      <c r="EB8" s="9"/>
      <c r="EC8" s="1"/>
      <c r="ED8" s="9"/>
      <c r="EE8" s="1"/>
      <c r="EF8" s="9"/>
      <c r="EG8" s="1"/>
      <c r="EH8" s="9"/>
      <c r="EI8" s="28"/>
      <c r="EJ8" s="9"/>
      <c r="EK8" s="1"/>
      <c r="EL8" s="3" cm="1">
        <f t="array" ref="EL8">SUMPRODUCT(Planned[[#This Row],[GEN-1]:[EL-20]],TRANSPOSE(Arrangements[Unit Prices]))</f>
        <v>1718.8</v>
      </c>
    </row>
    <row r="9" spans="1:142" ht="14.4" x14ac:dyDescent="0.25">
      <c r="A9" s="1">
        <v>351</v>
      </c>
      <c r="B9" s="9">
        <v>252560</v>
      </c>
      <c r="C9" s="9" t="s">
        <v>297</v>
      </c>
      <c r="D9" s="9" t="s">
        <v>271</v>
      </c>
      <c r="E9" s="9" t="s">
        <v>272</v>
      </c>
      <c r="F9" s="9" t="s">
        <v>298</v>
      </c>
      <c r="G9" s="9">
        <v>4</v>
      </c>
      <c r="H9" s="1" t="s">
        <v>299</v>
      </c>
      <c r="I9" s="1" t="s">
        <v>275</v>
      </c>
      <c r="J9" s="1" t="s">
        <v>292</v>
      </c>
      <c r="K9" s="9">
        <v>212</v>
      </c>
      <c r="L9" s="1" t="s">
        <v>293</v>
      </c>
      <c r="M9" s="9" t="s">
        <v>284</v>
      </c>
      <c r="N9" s="9"/>
      <c r="O9" s="1"/>
      <c r="P9" s="9"/>
      <c r="Q9" s="1"/>
      <c r="R9" s="27"/>
      <c r="S9" s="1">
        <v>8.0500000000000007</v>
      </c>
      <c r="T9" s="9"/>
      <c r="U9" s="1"/>
      <c r="V9" s="9"/>
      <c r="W9" s="1"/>
      <c r="X9" s="9"/>
      <c r="Y9" s="1"/>
      <c r="Z9" s="9"/>
      <c r="AA9" s="1"/>
      <c r="AB9" s="9"/>
      <c r="AC9" s="1"/>
      <c r="AD9" s="27"/>
      <c r="AE9" s="1"/>
      <c r="AF9" s="9"/>
      <c r="AG9" s="1"/>
      <c r="AH9" s="9"/>
      <c r="AI9" s="1">
        <v>94</v>
      </c>
      <c r="AJ9" s="27"/>
      <c r="AK9" s="1"/>
      <c r="AL9" s="27"/>
      <c r="AM9" s="1"/>
      <c r="AN9" s="9"/>
      <c r="AO9" s="28"/>
      <c r="AP9" s="9">
        <v>21.265000000000001</v>
      </c>
      <c r="AQ9" s="1"/>
      <c r="AR9" s="9"/>
      <c r="AS9" s="28"/>
      <c r="AT9" s="27"/>
      <c r="AU9" s="1"/>
      <c r="AV9" s="1"/>
      <c r="AW9" s="1"/>
      <c r="AX9" s="9"/>
      <c r="AY9" s="28"/>
      <c r="AZ9" s="9"/>
      <c r="BA9" s="1"/>
      <c r="BB9" s="27"/>
      <c r="BC9" s="1"/>
      <c r="BD9" s="9"/>
      <c r="BE9" s="28"/>
      <c r="BF9" s="9"/>
      <c r="BG9" s="1"/>
      <c r="BH9" s="9"/>
      <c r="BI9" s="1"/>
      <c r="BJ9" s="9"/>
      <c r="BK9" s="28"/>
      <c r="BL9" s="27"/>
      <c r="BM9" s="1">
        <v>1</v>
      </c>
      <c r="BN9" s="9"/>
      <c r="BO9" s="1"/>
      <c r="BP9" s="27"/>
      <c r="BQ9" s="1"/>
      <c r="BR9" s="9"/>
      <c r="BS9" s="1"/>
      <c r="BT9" s="9"/>
      <c r="BU9" s="1"/>
      <c r="BV9" s="9"/>
      <c r="BW9" s="1"/>
      <c r="BX9" s="9"/>
      <c r="BY9" s="1"/>
      <c r="BZ9" s="9"/>
      <c r="CA9" s="1"/>
      <c r="CB9" s="9"/>
      <c r="CC9" s="28"/>
      <c r="CD9" s="9">
        <v>4</v>
      </c>
      <c r="CE9" s="1"/>
      <c r="CF9" s="9"/>
      <c r="CG9" s="1"/>
      <c r="CH9" s="27"/>
      <c r="CI9" s="1"/>
      <c r="CJ9" s="9">
        <v>8.58</v>
      </c>
      <c r="CK9" s="1"/>
      <c r="CL9" s="9"/>
      <c r="CM9" s="1"/>
      <c r="CN9" s="9"/>
      <c r="CO9" s="1"/>
      <c r="CP9" s="9"/>
      <c r="CQ9" s="1">
        <v>6</v>
      </c>
      <c r="CR9" s="9"/>
      <c r="CS9" s="1">
        <v>1</v>
      </c>
      <c r="CT9" s="9"/>
      <c r="CU9" s="1">
        <v>2</v>
      </c>
      <c r="CV9" s="9">
        <v>3</v>
      </c>
      <c r="CW9" s="1">
        <v>1</v>
      </c>
      <c r="CX9" s="9">
        <v>1</v>
      </c>
      <c r="CY9" s="1"/>
      <c r="CZ9" s="9"/>
      <c r="DA9" s="1"/>
      <c r="DB9" s="9"/>
      <c r="DC9" s="1"/>
      <c r="DD9" s="9"/>
      <c r="DE9" s="1"/>
      <c r="DF9" s="9"/>
      <c r="DG9" s="9"/>
      <c r="DH9" s="9"/>
      <c r="DI9" s="27"/>
      <c r="DJ9" s="9"/>
      <c r="DK9" s="1"/>
      <c r="DL9" s="9"/>
      <c r="DM9" s="28"/>
      <c r="DN9" s="9"/>
      <c r="DO9" s="1"/>
      <c r="DP9" s="9"/>
      <c r="DQ9" s="1"/>
      <c r="DR9" s="27"/>
      <c r="DS9" s="28"/>
      <c r="DT9" s="27"/>
      <c r="DU9" s="1"/>
      <c r="DV9" s="9"/>
      <c r="DW9" s="1"/>
      <c r="DX9" s="27"/>
      <c r="DY9" s="1"/>
      <c r="DZ9" s="9"/>
      <c r="EA9" s="28"/>
      <c r="EB9" s="9"/>
      <c r="EC9" s="1"/>
      <c r="ED9" s="9"/>
      <c r="EE9" s="1"/>
      <c r="EF9" s="9"/>
      <c r="EG9" s="1"/>
      <c r="EH9" s="9"/>
      <c r="EI9" s="28"/>
      <c r="EJ9" s="9"/>
      <c r="EK9" s="1"/>
      <c r="EL9" s="3" cm="1">
        <f t="array" ref="EL9">SUMPRODUCT(Planned[[#This Row],[GEN-1]:[EL-20]],TRANSPOSE(Arrangements[Unit Prices]))</f>
        <v>1550.36</v>
      </c>
    </row>
    <row r="10" spans="1:142" ht="14.4" x14ac:dyDescent="0.25">
      <c r="A10" s="1">
        <v>246</v>
      </c>
      <c r="B10" s="9">
        <v>259628</v>
      </c>
      <c r="C10" s="9" t="s">
        <v>300</v>
      </c>
      <c r="D10" s="9" t="s">
        <v>271</v>
      </c>
      <c r="E10" s="9" t="s">
        <v>272</v>
      </c>
      <c r="F10" s="9" t="s">
        <v>301</v>
      </c>
      <c r="G10" s="9">
        <v>1</v>
      </c>
      <c r="H10" s="1" t="s">
        <v>302</v>
      </c>
      <c r="I10" s="1" t="s">
        <v>275</v>
      </c>
      <c r="J10" s="1" t="s">
        <v>276</v>
      </c>
      <c r="K10" s="9">
        <v>77</v>
      </c>
      <c r="L10" s="1" t="s">
        <v>303</v>
      </c>
      <c r="M10" s="9" t="s">
        <v>278</v>
      </c>
      <c r="N10" s="9"/>
      <c r="O10" s="1"/>
      <c r="P10" s="9"/>
      <c r="Q10" s="1"/>
      <c r="R10" s="27"/>
      <c r="S10" s="1"/>
      <c r="T10" s="9"/>
      <c r="U10" s="1"/>
      <c r="V10" s="9"/>
      <c r="W10" s="1"/>
      <c r="X10" s="9"/>
      <c r="Y10" s="1"/>
      <c r="Z10" s="9">
        <v>190</v>
      </c>
      <c r="AA10" s="1"/>
      <c r="AB10" s="9"/>
      <c r="AC10" s="1"/>
      <c r="AD10" s="27"/>
      <c r="AE10" s="1"/>
      <c r="AF10" s="9">
        <v>150</v>
      </c>
      <c r="AG10" s="1"/>
      <c r="AH10" s="9"/>
      <c r="AI10" s="1"/>
      <c r="AJ10" s="27"/>
      <c r="AK10" s="1"/>
      <c r="AL10" s="27"/>
      <c r="AM10" s="1"/>
      <c r="AN10" s="9"/>
      <c r="AO10" s="28"/>
      <c r="AP10" s="9"/>
      <c r="AQ10" s="1"/>
      <c r="AR10" s="9"/>
      <c r="AS10" s="28"/>
      <c r="AT10" s="27"/>
      <c r="AU10" s="1"/>
      <c r="AV10" s="1"/>
      <c r="AW10" s="1"/>
      <c r="AX10" s="9"/>
      <c r="AY10" s="28"/>
      <c r="AZ10" s="9"/>
      <c r="BA10" s="1"/>
      <c r="BB10" s="27"/>
      <c r="BC10" s="1"/>
      <c r="BD10" s="9"/>
      <c r="BE10" s="28"/>
      <c r="BF10" s="9"/>
      <c r="BG10" s="1"/>
      <c r="BH10" s="9"/>
      <c r="BI10" s="1"/>
      <c r="BJ10" s="9"/>
      <c r="BK10" s="28"/>
      <c r="BL10" s="27"/>
      <c r="BM10" s="1">
        <v>1</v>
      </c>
      <c r="BN10" s="9"/>
      <c r="BO10" s="1"/>
      <c r="BP10" s="27"/>
      <c r="BQ10" s="1"/>
      <c r="BR10" s="9"/>
      <c r="BS10" s="1"/>
      <c r="BT10" s="9"/>
      <c r="BU10" s="1"/>
      <c r="BV10" s="9"/>
      <c r="BW10" s="1"/>
      <c r="BX10" s="9"/>
      <c r="BY10" s="1"/>
      <c r="BZ10" s="9"/>
      <c r="CA10" s="1"/>
      <c r="CB10" s="9"/>
      <c r="CC10" s="28"/>
      <c r="CD10" s="9"/>
      <c r="CE10" s="1"/>
      <c r="CF10" s="9"/>
      <c r="CG10" s="1"/>
      <c r="CH10" s="27"/>
      <c r="CI10" s="1"/>
      <c r="CJ10" s="9"/>
      <c r="CK10" s="1"/>
      <c r="CL10" s="9"/>
      <c r="CM10" s="1"/>
      <c r="CN10" s="9"/>
      <c r="CO10" s="1"/>
      <c r="CP10" s="9"/>
      <c r="CQ10" s="1">
        <v>4</v>
      </c>
      <c r="CR10" s="9">
        <v>2</v>
      </c>
      <c r="CS10" s="1"/>
      <c r="CT10" s="9"/>
      <c r="CU10" s="1">
        <v>2</v>
      </c>
      <c r="CV10" s="9"/>
      <c r="CW10" s="1">
        <v>1</v>
      </c>
      <c r="CX10" s="9">
        <v>1</v>
      </c>
      <c r="CY10" s="1"/>
      <c r="CZ10" s="9"/>
      <c r="DA10" s="1"/>
      <c r="DB10" s="9"/>
      <c r="DC10" s="1">
        <v>20</v>
      </c>
      <c r="DD10" s="9"/>
      <c r="DE10" s="1"/>
      <c r="DF10" s="9"/>
      <c r="DG10" s="9"/>
      <c r="DH10" s="9"/>
      <c r="DI10" s="27"/>
      <c r="DJ10" s="9">
        <v>1</v>
      </c>
      <c r="DK10" s="1">
        <v>1</v>
      </c>
      <c r="DL10" s="9"/>
      <c r="DM10" s="28"/>
      <c r="DN10" s="9"/>
      <c r="DO10" s="1"/>
      <c r="DP10" s="9"/>
      <c r="DQ10" s="1"/>
      <c r="DR10" s="27"/>
      <c r="DS10" s="28"/>
      <c r="DT10" s="27"/>
      <c r="DU10" s="1"/>
      <c r="DV10" s="9"/>
      <c r="DW10" s="1"/>
      <c r="DX10" s="27"/>
      <c r="DY10" s="1"/>
      <c r="DZ10" s="9"/>
      <c r="EA10" s="28"/>
      <c r="EB10" s="9"/>
      <c r="EC10" s="1"/>
      <c r="ED10" s="9"/>
      <c r="EE10" s="1"/>
      <c r="EF10" s="9"/>
      <c r="EG10" s="1"/>
      <c r="EH10" s="9"/>
      <c r="EI10" s="28"/>
      <c r="EJ10" s="9"/>
      <c r="EK10" s="1"/>
      <c r="EL10" s="3" cm="1">
        <f t="array" ref="EL10">SUMPRODUCT(Planned[[#This Row],[GEN-1]:[EL-20]],TRANSPOSE(Arrangements[Unit Prices]))</f>
        <v>1052.9000000000001</v>
      </c>
    </row>
    <row r="11" spans="1:142" ht="14.4" x14ac:dyDescent="0.25">
      <c r="A11" s="1">
        <v>334</v>
      </c>
      <c r="B11" s="9">
        <v>41300</v>
      </c>
      <c r="C11" s="9" t="s">
        <v>304</v>
      </c>
      <c r="D11" s="9" t="s">
        <v>271</v>
      </c>
      <c r="E11" s="9" t="s">
        <v>272</v>
      </c>
      <c r="F11" s="9" t="s">
        <v>305</v>
      </c>
      <c r="G11" s="9">
        <v>1</v>
      </c>
      <c r="H11" s="1" t="s">
        <v>306</v>
      </c>
      <c r="I11" s="1" t="s">
        <v>275</v>
      </c>
      <c r="J11" s="1" t="s">
        <v>307</v>
      </c>
      <c r="K11" s="9">
        <v>219</v>
      </c>
      <c r="L11" s="1" t="s">
        <v>293</v>
      </c>
      <c r="M11" s="9" t="s">
        <v>278</v>
      </c>
      <c r="N11" s="9"/>
      <c r="O11" s="1"/>
      <c r="P11" s="9"/>
      <c r="Q11" s="1"/>
      <c r="R11" s="27"/>
      <c r="S11" s="1"/>
      <c r="T11" s="9"/>
      <c r="U11" s="1"/>
      <c r="V11" s="9"/>
      <c r="W11" s="1"/>
      <c r="X11" s="9"/>
      <c r="Y11" s="1"/>
      <c r="Z11" s="9"/>
      <c r="AA11" s="1"/>
      <c r="AB11" s="9"/>
      <c r="AC11" s="1"/>
      <c r="AD11" s="27"/>
      <c r="AE11" s="1"/>
      <c r="AF11" s="9">
        <v>279.5</v>
      </c>
      <c r="AG11" s="1"/>
      <c r="AH11" s="9"/>
      <c r="AI11" s="1"/>
      <c r="AJ11" s="27"/>
      <c r="AK11" s="1"/>
      <c r="AL11" s="27"/>
      <c r="AM11" s="1"/>
      <c r="AN11" s="9"/>
      <c r="AO11" s="28"/>
      <c r="AP11" s="9">
        <v>4</v>
      </c>
      <c r="AQ11" s="1"/>
      <c r="AR11" s="9"/>
      <c r="AS11" s="28"/>
      <c r="AT11" s="27"/>
      <c r="AU11" s="1"/>
      <c r="AV11" s="1"/>
      <c r="AW11" s="1"/>
      <c r="AX11" s="9"/>
      <c r="AY11" s="28"/>
      <c r="AZ11" s="9"/>
      <c r="BA11" s="1"/>
      <c r="BB11" s="27"/>
      <c r="BC11" s="1"/>
      <c r="BD11" s="9"/>
      <c r="BE11" s="28"/>
      <c r="BF11" s="9"/>
      <c r="BG11" s="1"/>
      <c r="BH11" s="9"/>
      <c r="BI11" s="1"/>
      <c r="BJ11" s="9"/>
      <c r="BK11" s="28"/>
      <c r="BL11" s="27"/>
      <c r="BM11" s="1">
        <v>2</v>
      </c>
      <c r="BN11" s="9"/>
      <c r="BO11" s="1"/>
      <c r="BP11" s="27"/>
      <c r="BQ11" s="1"/>
      <c r="BR11" s="9">
        <v>1</v>
      </c>
      <c r="BS11" s="1"/>
      <c r="BT11" s="9"/>
      <c r="BU11" s="1"/>
      <c r="BV11" s="9"/>
      <c r="BW11" s="1"/>
      <c r="BX11" s="9"/>
      <c r="BY11" s="1"/>
      <c r="BZ11" s="9"/>
      <c r="CA11" s="1"/>
      <c r="CB11" s="9"/>
      <c r="CC11" s="28"/>
      <c r="CD11" s="9"/>
      <c r="CE11" s="1"/>
      <c r="CF11" s="9"/>
      <c r="CG11" s="1"/>
      <c r="CH11" s="27"/>
      <c r="CI11" s="1"/>
      <c r="CJ11" s="9">
        <v>1.2849999999999999</v>
      </c>
      <c r="CK11" s="1"/>
      <c r="CL11" s="9"/>
      <c r="CM11" s="1"/>
      <c r="CN11" s="9"/>
      <c r="CO11" s="1"/>
      <c r="CP11" s="9"/>
      <c r="CQ11" s="1">
        <v>3</v>
      </c>
      <c r="CR11" s="9">
        <v>2</v>
      </c>
      <c r="CS11" s="1">
        <v>1</v>
      </c>
      <c r="CT11" s="9"/>
      <c r="CU11" s="1">
        <v>3</v>
      </c>
      <c r="CV11" s="9">
        <v>1</v>
      </c>
      <c r="CW11" s="1"/>
      <c r="CX11" s="9"/>
      <c r="CY11" s="1">
        <v>1</v>
      </c>
      <c r="CZ11" s="9">
        <v>1</v>
      </c>
      <c r="DA11" s="1">
        <v>1</v>
      </c>
      <c r="DB11" s="9"/>
      <c r="DC11" s="1">
        <v>10</v>
      </c>
      <c r="DD11" s="9"/>
      <c r="DE11" s="1"/>
      <c r="DF11" s="9"/>
      <c r="DG11" s="9"/>
      <c r="DH11" s="9"/>
      <c r="DI11" s="27"/>
      <c r="DJ11" s="9"/>
      <c r="DK11" s="1"/>
      <c r="DL11" s="9"/>
      <c r="DM11" s="28"/>
      <c r="DN11" s="9"/>
      <c r="DO11" s="1">
        <v>2</v>
      </c>
      <c r="DP11" s="9"/>
      <c r="DQ11" s="1"/>
      <c r="DR11" s="27"/>
      <c r="DS11" s="28"/>
      <c r="DT11" s="27"/>
      <c r="DU11" s="1"/>
      <c r="DV11" s="9"/>
      <c r="DW11" s="1"/>
      <c r="DX11" s="27"/>
      <c r="DY11" s="1"/>
      <c r="DZ11" s="9"/>
      <c r="EA11" s="28"/>
      <c r="EB11" s="9"/>
      <c r="EC11" s="1"/>
      <c r="ED11" s="9"/>
      <c r="EE11" s="1"/>
      <c r="EF11" s="9"/>
      <c r="EG11" s="1"/>
      <c r="EH11" s="9"/>
      <c r="EI11" s="28"/>
      <c r="EJ11" s="9"/>
      <c r="EK11" s="1"/>
      <c r="EL11" s="3" cm="1">
        <f t="array" ref="EL11">SUMPRODUCT(Planned[[#This Row],[GEN-1]:[EL-20]],TRANSPOSE(Arrangements[Unit Prices]))</f>
        <v>1361.6999999999998</v>
      </c>
    </row>
    <row r="12" spans="1:142" ht="14.4" x14ac:dyDescent="0.25">
      <c r="A12" s="1">
        <v>253</v>
      </c>
      <c r="B12" s="9">
        <v>281506</v>
      </c>
      <c r="C12" s="9" t="s">
        <v>308</v>
      </c>
      <c r="D12" s="9" t="s">
        <v>271</v>
      </c>
      <c r="E12" s="9" t="s">
        <v>272</v>
      </c>
      <c r="F12" s="9" t="s">
        <v>309</v>
      </c>
      <c r="G12" s="9">
        <v>5</v>
      </c>
      <c r="H12" s="1" t="s">
        <v>310</v>
      </c>
      <c r="I12" s="1" t="s">
        <v>275</v>
      </c>
      <c r="J12" s="1" t="s">
        <v>276</v>
      </c>
      <c r="K12" s="9">
        <v>77</v>
      </c>
      <c r="L12" s="1" t="s">
        <v>288</v>
      </c>
      <c r="M12" s="9" t="s">
        <v>284</v>
      </c>
      <c r="N12" s="9"/>
      <c r="O12" s="1"/>
      <c r="P12" s="9"/>
      <c r="Q12" s="1"/>
      <c r="R12" s="27"/>
      <c r="S12" s="1"/>
      <c r="T12" s="9">
        <v>2</v>
      </c>
      <c r="U12" s="1"/>
      <c r="V12" s="9"/>
      <c r="W12" s="1"/>
      <c r="X12" s="9"/>
      <c r="Y12" s="1"/>
      <c r="Z12" s="9"/>
      <c r="AA12" s="1"/>
      <c r="AB12" s="9"/>
      <c r="AC12" s="1"/>
      <c r="AD12" s="27"/>
      <c r="AE12" s="1"/>
      <c r="AF12" s="9">
        <v>450</v>
      </c>
      <c r="AG12" s="1"/>
      <c r="AH12" s="9"/>
      <c r="AI12" s="1"/>
      <c r="AJ12" s="27"/>
      <c r="AK12" s="1"/>
      <c r="AL12" s="27"/>
      <c r="AM12" s="1"/>
      <c r="AN12" s="9"/>
      <c r="AO12" s="28"/>
      <c r="AP12" s="9"/>
      <c r="AQ12" s="1"/>
      <c r="AR12" s="9"/>
      <c r="AS12" s="28"/>
      <c r="AT12" s="27"/>
      <c r="AU12" s="1"/>
      <c r="AV12" s="1"/>
      <c r="AW12" s="1"/>
      <c r="AX12" s="9"/>
      <c r="AY12" s="28"/>
      <c r="AZ12" s="9"/>
      <c r="BA12" s="1"/>
      <c r="BB12" s="27"/>
      <c r="BC12" s="1"/>
      <c r="BD12" s="9"/>
      <c r="BE12" s="28"/>
      <c r="BF12" s="9"/>
      <c r="BG12" s="1"/>
      <c r="BH12" s="9"/>
      <c r="BI12" s="1"/>
      <c r="BJ12" s="9"/>
      <c r="BK12" s="28"/>
      <c r="BL12" s="27"/>
      <c r="BM12" s="1"/>
      <c r="BN12" s="9"/>
      <c r="BO12" s="1"/>
      <c r="BP12" s="27"/>
      <c r="BQ12" s="1"/>
      <c r="BR12" s="9"/>
      <c r="BS12" s="1"/>
      <c r="BT12" s="9"/>
      <c r="BU12" s="1"/>
      <c r="BV12" s="9"/>
      <c r="BW12" s="1"/>
      <c r="BX12" s="9"/>
      <c r="BY12" s="1"/>
      <c r="BZ12" s="9"/>
      <c r="CA12" s="1"/>
      <c r="CB12" s="9"/>
      <c r="CC12" s="28"/>
      <c r="CD12" s="9"/>
      <c r="CE12" s="1"/>
      <c r="CF12" s="9"/>
      <c r="CG12" s="1"/>
      <c r="CH12" s="27"/>
      <c r="CI12" s="1"/>
      <c r="CJ12" s="9"/>
      <c r="CK12" s="1"/>
      <c r="CL12" s="9"/>
      <c r="CM12" s="1"/>
      <c r="CN12" s="9"/>
      <c r="CO12" s="1"/>
      <c r="CP12" s="9"/>
      <c r="CQ12" s="1">
        <v>10</v>
      </c>
      <c r="CR12" s="9">
        <v>9</v>
      </c>
      <c r="CS12" s="1"/>
      <c r="CT12" s="9"/>
      <c r="CU12" s="1">
        <v>5</v>
      </c>
      <c r="CV12" s="9"/>
      <c r="CW12" s="1">
        <v>2</v>
      </c>
      <c r="CX12" s="9">
        <v>2</v>
      </c>
      <c r="CY12" s="1"/>
      <c r="CZ12" s="9"/>
      <c r="DA12" s="1"/>
      <c r="DB12" s="9"/>
      <c r="DC12" s="1">
        <v>25</v>
      </c>
      <c r="DD12" s="9"/>
      <c r="DE12" s="1"/>
      <c r="DF12" s="9"/>
      <c r="DG12" s="9"/>
      <c r="DH12" s="9"/>
      <c r="DI12" s="27"/>
      <c r="DJ12" s="9"/>
      <c r="DK12" s="1">
        <v>1</v>
      </c>
      <c r="DL12" s="9">
        <v>1</v>
      </c>
      <c r="DM12" s="28"/>
      <c r="DN12" s="9"/>
      <c r="DO12" s="1"/>
      <c r="DP12" s="9"/>
      <c r="DQ12" s="1"/>
      <c r="DR12" s="27"/>
      <c r="DS12" s="28"/>
      <c r="DT12" s="27"/>
      <c r="DU12" s="1"/>
      <c r="DV12" s="9"/>
      <c r="DW12" s="1"/>
      <c r="DX12" s="27"/>
      <c r="DY12" s="1"/>
      <c r="DZ12" s="9"/>
      <c r="EA12" s="28"/>
      <c r="EB12" s="9"/>
      <c r="EC12" s="1"/>
      <c r="ED12" s="9"/>
      <c r="EE12" s="1"/>
      <c r="EF12" s="9"/>
      <c r="EG12" s="1"/>
      <c r="EH12" s="9"/>
      <c r="EI12" s="28"/>
      <c r="EJ12" s="9"/>
      <c r="EK12" s="1"/>
      <c r="EL12" s="3" cm="1">
        <f t="array" ref="EL12">SUMPRODUCT(Planned[[#This Row],[GEN-1]:[EL-20]],TRANSPOSE(Arrangements[Unit Prices]))</f>
        <v>2319.9499999999998</v>
      </c>
    </row>
    <row r="13" spans="1:142" ht="14.4" x14ac:dyDescent="0.25">
      <c r="A13" s="1">
        <v>436</v>
      </c>
      <c r="B13" s="9">
        <v>247457</v>
      </c>
      <c r="C13" s="9" t="s">
        <v>311</v>
      </c>
      <c r="D13" s="9" t="s">
        <v>271</v>
      </c>
      <c r="E13" s="9" t="s">
        <v>312</v>
      </c>
      <c r="F13" s="9" t="s">
        <v>313</v>
      </c>
      <c r="G13" s="9">
        <v>1</v>
      </c>
      <c r="H13" s="1" t="s">
        <v>314</v>
      </c>
      <c r="I13" s="1" t="s">
        <v>275</v>
      </c>
      <c r="J13" s="1" t="s">
        <v>315</v>
      </c>
      <c r="K13" s="9">
        <v>288</v>
      </c>
      <c r="L13" s="1" t="s">
        <v>316</v>
      </c>
      <c r="M13" s="9" t="s">
        <v>278</v>
      </c>
      <c r="N13" s="9"/>
      <c r="O13" s="1"/>
      <c r="P13" s="9"/>
      <c r="Q13" s="1"/>
      <c r="R13" s="27"/>
      <c r="S13" s="1"/>
      <c r="T13" s="9">
        <v>1.5</v>
      </c>
      <c r="U13" s="1"/>
      <c r="V13" s="9"/>
      <c r="W13" s="1"/>
      <c r="X13" s="9"/>
      <c r="Y13" s="1"/>
      <c r="Z13" s="9"/>
      <c r="AA13" s="1"/>
      <c r="AB13" s="9"/>
      <c r="AC13" s="1"/>
      <c r="AD13" s="27"/>
      <c r="AE13" s="1"/>
      <c r="AF13" s="9">
        <v>400</v>
      </c>
      <c r="AG13" s="1"/>
      <c r="AH13" s="9"/>
      <c r="AI13" s="1"/>
      <c r="AJ13" s="27"/>
      <c r="AK13" s="1"/>
      <c r="AL13" s="27"/>
      <c r="AM13" s="1"/>
      <c r="AN13" s="9"/>
      <c r="AO13" s="28"/>
      <c r="AP13" s="9"/>
      <c r="AQ13" s="1"/>
      <c r="AR13" s="9"/>
      <c r="AS13" s="28"/>
      <c r="AT13" s="27"/>
      <c r="AU13" s="1"/>
      <c r="AV13" s="1"/>
      <c r="AW13" s="1"/>
      <c r="AX13" s="9"/>
      <c r="AY13" s="28"/>
      <c r="AZ13" s="9"/>
      <c r="BA13" s="1"/>
      <c r="BB13" s="27"/>
      <c r="BC13" s="1"/>
      <c r="BD13" s="9"/>
      <c r="BE13" s="28"/>
      <c r="BF13" s="9"/>
      <c r="BG13" s="1"/>
      <c r="BH13" s="9"/>
      <c r="BI13" s="1"/>
      <c r="BJ13" s="9"/>
      <c r="BK13" s="28"/>
      <c r="BL13" s="27"/>
      <c r="BM13" s="1"/>
      <c r="BN13" s="9"/>
      <c r="BO13" s="1"/>
      <c r="BP13" s="27"/>
      <c r="BQ13" s="1"/>
      <c r="BR13" s="9"/>
      <c r="BS13" s="1"/>
      <c r="BT13" s="9"/>
      <c r="BU13" s="1"/>
      <c r="BV13" s="9"/>
      <c r="BW13" s="1"/>
      <c r="BX13" s="9"/>
      <c r="BY13" s="1"/>
      <c r="BZ13" s="9"/>
      <c r="CA13" s="1"/>
      <c r="CB13" s="9"/>
      <c r="CC13" s="28"/>
      <c r="CD13" s="9"/>
      <c r="CE13" s="1"/>
      <c r="CF13" s="9"/>
      <c r="CG13" s="1"/>
      <c r="CH13" s="27"/>
      <c r="CI13" s="1"/>
      <c r="CJ13" s="9"/>
      <c r="CK13" s="1"/>
      <c r="CL13" s="9"/>
      <c r="CM13" s="1"/>
      <c r="CN13" s="9"/>
      <c r="CO13" s="1"/>
      <c r="CP13" s="9"/>
      <c r="CQ13" s="1">
        <v>5</v>
      </c>
      <c r="CR13" s="9">
        <v>6</v>
      </c>
      <c r="CS13" s="1">
        <v>1</v>
      </c>
      <c r="CT13" s="9"/>
      <c r="CU13" s="1">
        <v>2</v>
      </c>
      <c r="CV13" s="9"/>
      <c r="CW13" s="1">
        <v>1</v>
      </c>
      <c r="CX13" s="9">
        <v>1</v>
      </c>
      <c r="CY13" s="1"/>
      <c r="CZ13" s="9"/>
      <c r="DA13" s="1"/>
      <c r="DB13" s="9"/>
      <c r="DC13" s="1"/>
      <c r="DD13" s="9"/>
      <c r="DE13" s="1"/>
      <c r="DF13" s="9"/>
      <c r="DG13" s="9"/>
      <c r="DH13" s="9"/>
      <c r="DI13" s="27"/>
      <c r="DJ13" s="9"/>
      <c r="DK13" s="1"/>
      <c r="DL13" s="9">
        <v>1</v>
      </c>
      <c r="DM13" s="28"/>
      <c r="DN13" s="9"/>
      <c r="DO13" s="1"/>
      <c r="DP13" s="9"/>
      <c r="DQ13" s="1"/>
      <c r="DR13" s="27"/>
      <c r="DS13" s="28"/>
      <c r="DT13" s="27"/>
      <c r="DU13" s="1"/>
      <c r="DV13" s="9"/>
      <c r="DW13" s="1"/>
      <c r="DX13" s="27"/>
      <c r="DY13" s="1"/>
      <c r="DZ13" s="9"/>
      <c r="EA13" s="28"/>
      <c r="EB13" s="9"/>
      <c r="EC13" s="1"/>
      <c r="ED13" s="9"/>
      <c r="EE13" s="1"/>
      <c r="EF13" s="9"/>
      <c r="EG13" s="1"/>
      <c r="EH13" s="9"/>
      <c r="EI13" s="28"/>
      <c r="EJ13" s="9"/>
      <c r="EK13" s="1"/>
      <c r="EL13" s="3" cm="1">
        <f t="array" ref="EL13">SUMPRODUCT(Planned[[#This Row],[GEN-1]:[EL-20]],TRANSPOSE(Arrangements[Unit Prices]))</f>
        <v>1670.8</v>
      </c>
    </row>
    <row r="14" spans="1:142" ht="14.4" x14ac:dyDescent="0.25">
      <c r="A14" s="1">
        <v>424</v>
      </c>
      <c r="B14" s="9">
        <v>270263</v>
      </c>
      <c r="C14" s="9" t="s">
        <v>317</v>
      </c>
      <c r="D14" s="9" t="s">
        <v>271</v>
      </c>
      <c r="E14" s="9" t="s">
        <v>312</v>
      </c>
      <c r="F14" s="9" t="s">
        <v>318</v>
      </c>
      <c r="G14" s="9">
        <v>2</v>
      </c>
      <c r="H14" s="1" t="s">
        <v>319</v>
      </c>
      <c r="I14" s="1" t="s">
        <v>275</v>
      </c>
      <c r="J14" s="1" t="s">
        <v>320</v>
      </c>
      <c r="K14" s="9">
        <v>213</v>
      </c>
      <c r="L14" s="1" t="s">
        <v>321</v>
      </c>
      <c r="M14" s="9" t="s">
        <v>278</v>
      </c>
      <c r="N14" s="9">
        <v>0</v>
      </c>
      <c r="O14" s="1">
        <v>5</v>
      </c>
      <c r="P14" s="9">
        <v>0</v>
      </c>
      <c r="Q14" s="1">
        <v>0</v>
      </c>
      <c r="R14" s="27">
        <v>0</v>
      </c>
      <c r="S14" s="1">
        <v>7.9</v>
      </c>
      <c r="T14" s="9">
        <v>0</v>
      </c>
      <c r="U14" s="1">
        <v>0</v>
      </c>
      <c r="V14" s="9">
        <v>0.25</v>
      </c>
      <c r="W14" s="1">
        <v>0</v>
      </c>
      <c r="X14" s="9">
        <v>0</v>
      </c>
      <c r="Y14" s="1">
        <v>0</v>
      </c>
      <c r="Z14" s="9">
        <v>132</v>
      </c>
      <c r="AA14" s="1">
        <v>0</v>
      </c>
      <c r="AB14" s="9">
        <v>0</v>
      </c>
      <c r="AC14" s="1">
        <v>0</v>
      </c>
      <c r="AD14" s="27">
        <v>0</v>
      </c>
      <c r="AE14" s="1">
        <v>0</v>
      </c>
      <c r="AF14" s="9">
        <v>310</v>
      </c>
      <c r="AG14" s="1">
        <v>0</v>
      </c>
      <c r="AH14" s="9">
        <v>0</v>
      </c>
      <c r="AI14" s="1">
        <v>0</v>
      </c>
      <c r="AJ14" s="27">
        <v>0</v>
      </c>
      <c r="AK14" s="1">
        <v>0</v>
      </c>
      <c r="AL14" s="27">
        <v>0</v>
      </c>
      <c r="AM14" s="1">
        <v>0</v>
      </c>
      <c r="AN14" s="9">
        <v>0</v>
      </c>
      <c r="AO14" s="28">
        <v>0</v>
      </c>
      <c r="AP14" s="9">
        <v>1.25</v>
      </c>
      <c r="AQ14" s="1">
        <v>0</v>
      </c>
      <c r="AR14" s="9">
        <v>0</v>
      </c>
      <c r="AS14" s="28">
        <v>0</v>
      </c>
      <c r="AT14" s="27">
        <v>0</v>
      </c>
      <c r="AU14" s="1">
        <v>0</v>
      </c>
      <c r="AV14" s="1"/>
      <c r="AW14" s="1"/>
      <c r="AX14" s="9">
        <v>0</v>
      </c>
      <c r="AY14" s="28">
        <v>0</v>
      </c>
      <c r="AZ14" s="9">
        <v>0</v>
      </c>
      <c r="BA14" s="1">
        <v>0</v>
      </c>
      <c r="BB14" s="27">
        <v>0</v>
      </c>
      <c r="BC14" s="1">
        <v>0</v>
      </c>
      <c r="BD14" s="9">
        <v>0</v>
      </c>
      <c r="BE14" s="28">
        <v>0</v>
      </c>
      <c r="BF14" s="9">
        <v>0</v>
      </c>
      <c r="BG14" s="1">
        <v>0</v>
      </c>
      <c r="BH14" s="9">
        <v>0</v>
      </c>
      <c r="BI14" s="1">
        <v>0</v>
      </c>
      <c r="BJ14" s="9">
        <v>0</v>
      </c>
      <c r="BK14" s="28">
        <v>0</v>
      </c>
      <c r="BL14" s="27">
        <v>0</v>
      </c>
      <c r="BM14" s="1">
        <v>5</v>
      </c>
      <c r="BN14" s="9">
        <v>4</v>
      </c>
      <c r="BO14" s="1">
        <v>0</v>
      </c>
      <c r="BP14" s="27">
        <v>0</v>
      </c>
      <c r="BQ14" s="1">
        <v>0</v>
      </c>
      <c r="BR14" s="9">
        <v>0</v>
      </c>
      <c r="BS14" s="1">
        <v>0</v>
      </c>
      <c r="BT14" s="9">
        <v>0</v>
      </c>
      <c r="BU14" s="1">
        <v>0</v>
      </c>
      <c r="BV14" s="9">
        <v>0</v>
      </c>
      <c r="BW14" s="1">
        <v>0</v>
      </c>
      <c r="BX14" s="9">
        <v>0</v>
      </c>
      <c r="BY14" s="1">
        <v>80</v>
      </c>
      <c r="BZ14" s="9">
        <v>0</v>
      </c>
      <c r="CA14" s="1">
        <v>0</v>
      </c>
      <c r="CB14" s="9">
        <v>0</v>
      </c>
      <c r="CC14" s="28">
        <v>0</v>
      </c>
      <c r="CD14" s="9">
        <v>0</v>
      </c>
      <c r="CE14" s="1">
        <v>0</v>
      </c>
      <c r="CF14" s="9">
        <v>0</v>
      </c>
      <c r="CG14" s="1">
        <v>0</v>
      </c>
      <c r="CH14" s="27">
        <v>0</v>
      </c>
      <c r="CI14" s="1">
        <v>0</v>
      </c>
      <c r="CJ14" s="9">
        <v>0</v>
      </c>
      <c r="CK14" s="1">
        <v>0</v>
      </c>
      <c r="CL14" s="9">
        <v>0.84</v>
      </c>
      <c r="CM14" s="1">
        <v>0</v>
      </c>
      <c r="CN14" s="9">
        <v>0</v>
      </c>
      <c r="CO14" s="1">
        <v>0</v>
      </c>
      <c r="CP14" s="9">
        <v>1.6</v>
      </c>
      <c r="CQ14" s="1">
        <v>1</v>
      </c>
      <c r="CR14" s="9">
        <v>0</v>
      </c>
      <c r="CS14" s="1">
        <v>1</v>
      </c>
      <c r="CT14" s="9">
        <v>0</v>
      </c>
      <c r="CU14" s="1">
        <v>3</v>
      </c>
      <c r="CV14" s="9">
        <v>0</v>
      </c>
      <c r="CW14" s="1">
        <v>1</v>
      </c>
      <c r="CX14" s="9">
        <v>1.8</v>
      </c>
      <c r="CY14" s="1">
        <v>1</v>
      </c>
      <c r="CZ14" s="9">
        <v>0</v>
      </c>
      <c r="DA14" s="1">
        <v>0</v>
      </c>
      <c r="DB14" s="9">
        <v>2</v>
      </c>
      <c r="DC14" s="1">
        <v>0</v>
      </c>
      <c r="DD14" s="9">
        <v>17</v>
      </c>
      <c r="DE14" s="1">
        <v>0</v>
      </c>
      <c r="DF14" s="9">
        <v>0</v>
      </c>
      <c r="DG14" s="9">
        <v>38</v>
      </c>
      <c r="DH14" s="9">
        <v>0</v>
      </c>
      <c r="DI14" s="27">
        <v>0</v>
      </c>
      <c r="DJ14" s="9">
        <v>0</v>
      </c>
      <c r="DK14" s="1">
        <v>0</v>
      </c>
      <c r="DL14" s="9">
        <v>1</v>
      </c>
      <c r="DM14" s="28">
        <v>0</v>
      </c>
      <c r="DN14" s="9">
        <v>0</v>
      </c>
      <c r="DO14" s="1">
        <v>0</v>
      </c>
      <c r="DP14" s="9">
        <v>2</v>
      </c>
      <c r="DQ14" s="1">
        <v>0</v>
      </c>
      <c r="DR14" s="27">
        <v>0</v>
      </c>
      <c r="DS14" s="28">
        <v>0</v>
      </c>
      <c r="DT14" s="27">
        <v>0</v>
      </c>
      <c r="DU14" s="1">
        <v>6</v>
      </c>
      <c r="DV14" s="9">
        <v>0</v>
      </c>
      <c r="DW14" s="1">
        <v>0</v>
      </c>
      <c r="DX14" s="27">
        <v>0</v>
      </c>
      <c r="DY14" s="1">
        <v>0</v>
      </c>
      <c r="DZ14" s="9">
        <v>0</v>
      </c>
      <c r="EA14" s="28">
        <v>0</v>
      </c>
      <c r="EB14" s="9">
        <v>4</v>
      </c>
      <c r="EC14" s="1">
        <v>0</v>
      </c>
      <c r="ED14" s="9">
        <v>0</v>
      </c>
      <c r="EE14" s="1">
        <v>1</v>
      </c>
      <c r="EF14" s="9">
        <v>0</v>
      </c>
      <c r="EG14" s="1">
        <v>2</v>
      </c>
      <c r="EH14" s="9">
        <v>0</v>
      </c>
      <c r="EI14" s="28">
        <v>0</v>
      </c>
      <c r="EJ14" s="9">
        <v>0</v>
      </c>
      <c r="EK14" s="1">
        <v>15</v>
      </c>
      <c r="EL14" s="3" cm="1">
        <f t="array" ref="EL14">SUMPRODUCT(Planned[[#This Row],[GEN-1]:[EL-20]],TRANSPOSE(Arrangements[Unit Prices]))</f>
        <v>3185.64</v>
      </c>
    </row>
    <row r="15" spans="1:142" ht="14.4" x14ac:dyDescent="0.25">
      <c r="A15" s="1">
        <v>395</v>
      </c>
      <c r="B15" s="9">
        <v>93321</v>
      </c>
      <c r="C15" s="9" t="s">
        <v>322</v>
      </c>
      <c r="D15" s="9" t="s">
        <v>271</v>
      </c>
      <c r="E15" s="9" t="s">
        <v>312</v>
      </c>
      <c r="F15" s="9" t="s">
        <v>323</v>
      </c>
      <c r="G15" s="9">
        <v>1</v>
      </c>
      <c r="H15" s="1" t="s">
        <v>324</v>
      </c>
      <c r="I15" s="1" t="s">
        <v>325</v>
      </c>
      <c r="J15" s="1" t="s">
        <v>326</v>
      </c>
      <c r="K15" s="9">
        <v>289</v>
      </c>
      <c r="L15" s="1" t="s">
        <v>327</v>
      </c>
      <c r="M15" s="9" t="s">
        <v>278</v>
      </c>
      <c r="N15" s="9"/>
      <c r="O15" s="1"/>
      <c r="P15" s="9"/>
      <c r="Q15" s="1"/>
      <c r="R15" s="27"/>
      <c r="S15" s="1">
        <v>2.5</v>
      </c>
      <c r="T15" s="9"/>
      <c r="U15" s="1"/>
      <c r="V15" s="9">
        <v>0.3</v>
      </c>
      <c r="W15" s="1">
        <v>1.2</v>
      </c>
      <c r="X15" s="9"/>
      <c r="Y15" s="1"/>
      <c r="Z15" s="9">
        <v>250</v>
      </c>
      <c r="AA15" s="1"/>
      <c r="AB15" s="9"/>
      <c r="AC15" s="1"/>
      <c r="AD15" s="27"/>
      <c r="AE15" s="1"/>
      <c r="AF15" s="9">
        <v>150</v>
      </c>
      <c r="AG15" s="1"/>
      <c r="AH15" s="9">
        <v>60</v>
      </c>
      <c r="AI15" s="1"/>
      <c r="AJ15" s="27"/>
      <c r="AK15" s="1"/>
      <c r="AL15" s="27"/>
      <c r="AM15" s="1"/>
      <c r="AN15" s="9"/>
      <c r="AO15" s="28"/>
      <c r="AP15" s="9">
        <v>2.5</v>
      </c>
      <c r="AQ15" s="1">
        <v>44</v>
      </c>
      <c r="AR15" s="9"/>
      <c r="AS15" s="28"/>
      <c r="AT15" s="27"/>
      <c r="AU15" s="1"/>
      <c r="AV15" s="1"/>
      <c r="AW15" s="1"/>
      <c r="AX15" s="9"/>
      <c r="AY15" s="28"/>
      <c r="AZ15" s="9"/>
      <c r="BA15" s="1"/>
      <c r="BB15" s="27"/>
      <c r="BC15" s="1"/>
      <c r="BD15" s="9"/>
      <c r="BE15" s="28"/>
      <c r="BF15" s="9"/>
      <c r="BG15" s="1"/>
      <c r="BH15" s="9"/>
      <c r="BI15" s="1"/>
      <c r="BJ15" s="9"/>
      <c r="BK15" s="28"/>
      <c r="BL15" s="27"/>
      <c r="BM15" s="1"/>
      <c r="BN15" s="9"/>
      <c r="BO15" s="1"/>
      <c r="BP15" s="27"/>
      <c r="BQ15" s="1"/>
      <c r="BR15" s="9"/>
      <c r="BS15" s="1"/>
      <c r="BT15" s="9"/>
      <c r="BU15" s="1"/>
      <c r="BV15" s="9"/>
      <c r="BW15" s="1"/>
      <c r="BX15" s="9"/>
      <c r="BY15" s="1"/>
      <c r="BZ15" s="9"/>
      <c r="CA15" s="1"/>
      <c r="CB15" s="9"/>
      <c r="CC15" s="28"/>
      <c r="CD15" s="9"/>
      <c r="CE15" s="1"/>
      <c r="CF15" s="9"/>
      <c r="CG15" s="1"/>
      <c r="CH15" s="27"/>
      <c r="CI15" s="1"/>
      <c r="CJ15" s="9"/>
      <c r="CK15" s="1"/>
      <c r="CL15" s="9">
        <v>0.12</v>
      </c>
      <c r="CM15" s="1"/>
      <c r="CN15" s="9"/>
      <c r="CO15" s="1"/>
      <c r="CP15" s="9"/>
      <c r="CQ15" s="1">
        <v>2</v>
      </c>
      <c r="CR15" s="9">
        <v>1</v>
      </c>
      <c r="CS15" s="1">
        <v>1</v>
      </c>
      <c r="CT15" s="9"/>
      <c r="CU15" s="1">
        <v>4</v>
      </c>
      <c r="CV15" s="9"/>
      <c r="CW15" s="1">
        <v>1</v>
      </c>
      <c r="CX15" s="9">
        <v>1.5</v>
      </c>
      <c r="CY15" s="1"/>
      <c r="CZ15" s="9">
        <v>1</v>
      </c>
      <c r="DA15" s="1">
        <v>2</v>
      </c>
      <c r="DB15" s="9">
        <v>1</v>
      </c>
      <c r="DC15" s="1">
        <v>20</v>
      </c>
      <c r="DD15" s="9"/>
      <c r="DE15" s="1"/>
      <c r="DF15" s="9">
        <v>5</v>
      </c>
      <c r="DG15" s="9">
        <v>18</v>
      </c>
      <c r="DH15" s="9"/>
      <c r="DI15" s="27"/>
      <c r="DJ15" s="9">
        <v>1</v>
      </c>
      <c r="DK15" s="1"/>
      <c r="DL15" s="9"/>
      <c r="DM15" s="28"/>
      <c r="DN15" s="9"/>
      <c r="DO15" s="1"/>
      <c r="DP15" s="9"/>
      <c r="DQ15" s="1"/>
      <c r="DR15" s="27"/>
      <c r="DS15" s="28"/>
      <c r="DT15" s="27"/>
      <c r="DU15" s="1">
        <v>2</v>
      </c>
      <c r="DV15" s="9"/>
      <c r="DW15" s="1"/>
      <c r="DX15" s="27"/>
      <c r="DY15" s="1">
        <v>2</v>
      </c>
      <c r="DZ15" s="9"/>
      <c r="EA15" s="28"/>
      <c r="EB15" s="9"/>
      <c r="EC15" s="1"/>
      <c r="ED15" s="9"/>
      <c r="EE15" s="1"/>
      <c r="EF15" s="9"/>
      <c r="EG15" s="1"/>
      <c r="EH15" s="9"/>
      <c r="EI15" s="28"/>
      <c r="EJ15" s="9"/>
      <c r="EK15" s="1"/>
      <c r="EL15" s="3" cm="1">
        <f t="array" ref="EL15">SUMPRODUCT(Planned[[#This Row],[GEN-1]:[EL-20]],TRANSPOSE(Arrangements[Unit Prices]))</f>
        <v>1430.6</v>
      </c>
    </row>
    <row r="16" spans="1:142" ht="14.4" x14ac:dyDescent="0.25">
      <c r="A16" s="1">
        <v>421</v>
      </c>
      <c r="B16" s="9">
        <v>270979</v>
      </c>
      <c r="C16" s="9" t="s">
        <v>328</v>
      </c>
      <c r="D16" s="9" t="s">
        <v>271</v>
      </c>
      <c r="E16" s="9" t="s">
        <v>312</v>
      </c>
      <c r="F16" s="9" t="s">
        <v>329</v>
      </c>
      <c r="G16" s="9">
        <v>1</v>
      </c>
      <c r="H16" s="1" t="s">
        <v>330</v>
      </c>
      <c r="I16" s="1" t="s">
        <v>275</v>
      </c>
      <c r="J16" s="1" t="s">
        <v>331</v>
      </c>
      <c r="K16" s="9">
        <v>217</v>
      </c>
      <c r="L16" s="1" t="s">
        <v>332</v>
      </c>
      <c r="M16" s="9" t="s">
        <v>278</v>
      </c>
      <c r="N16" s="9"/>
      <c r="O16" s="1"/>
      <c r="P16" s="9"/>
      <c r="Q16" s="1"/>
      <c r="R16" s="27"/>
      <c r="S16" s="1"/>
      <c r="T16" s="9">
        <v>0.6</v>
      </c>
      <c r="U16" s="1"/>
      <c r="V16" s="9"/>
      <c r="W16" s="1"/>
      <c r="X16" s="9"/>
      <c r="Y16" s="1"/>
      <c r="Z16" s="9"/>
      <c r="AA16" s="1"/>
      <c r="AB16" s="9"/>
      <c r="AC16" s="1"/>
      <c r="AD16" s="27"/>
      <c r="AE16" s="1"/>
      <c r="AF16" s="9">
        <v>256</v>
      </c>
      <c r="AG16" s="1"/>
      <c r="AH16" s="9"/>
      <c r="AI16" s="1"/>
      <c r="AJ16" s="27"/>
      <c r="AK16" s="1"/>
      <c r="AL16" s="27"/>
      <c r="AM16" s="1"/>
      <c r="AN16" s="9"/>
      <c r="AO16" s="28"/>
      <c r="AP16" s="9"/>
      <c r="AQ16" s="1"/>
      <c r="AR16" s="9"/>
      <c r="AS16" s="28"/>
      <c r="AT16" s="27"/>
      <c r="AU16" s="1"/>
      <c r="AV16" s="1"/>
      <c r="AW16" s="1"/>
      <c r="AX16" s="9"/>
      <c r="AY16" s="28"/>
      <c r="AZ16" s="9"/>
      <c r="BA16" s="1"/>
      <c r="BB16" s="27"/>
      <c r="BC16" s="1"/>
      <c r="BD16" s="9"/>
      <c r="BE16" s="28"/>
      <c r="BF16" s="9"/>
      <c r="BG16" s="1"/>
      <c r="BH16" s="9"/>
      <c r="BI16" s="1"/>
      <c r="BJ16" s="9"/>
      <c r="BK16" s="28"/>
      <c r="BL16" s="27"/>
      <c r="BM16" s="1"/>
      <c r="BN16" s="9"/>
      <c r="BO16" s="1"/>
      <c r="BP16" s="27"/>
      <c r="BQ16" s="1"/>
      <c r="BR16" s="9"/>
      <c r="BS16" s="1"/>
      <c r="BT16" s="9"/>
      <c r="BU16" s="1"/>
      <c r="BV16" s="9"/>
      <c r="BW16" s="1"/>
      <c r="BX16" s="9"/>
      <c r="BY16" s="1"/>
      <c r="BZ16" s="9"/>
      <c r="CA16" s="1"/>
      <c r="CB16" s="9"/>
      <c r="CC16" s="28"/>
      <c r="CD16" s="9"/>
      <c r="CE16" s="1"/>
      <c r="CF16" s="9"/>
      <c r="CG16" s="1"/>
      <c r="CH16" s="27"/>
      <c r="CI16" s="1"/>
      <c r="CJ16" s="9"/>
      <c r="CK16" s="1"/>
      <c r="CL16" s="9">
        <v>0.28000000000000003</v>
      </c>
      <c r="CM16" s="1"/>
      <c r="CN16" s="9"/>
      <c r="CO16" s="1"/>
      <c r="CP16" s="9"/>
      <c r="CQ16" s="1">
        <v>4</v>
      </c>
      <c r="CR16" s="9">
        <v>5</v>
      </c>
      <c r="CS16" s="1"/>
      <c r="CT16" s="9"/>
      <c r="CU16" s="1"/>
      <c r="CV16" s="9">
        <v>2</v>
      </c>
      <c r="CW16" s="1">
        <v>1</v>
      </c>
      <c r="CX16" s="9">
        <v>1.2</v>
      </c>
      <c r="CY16" s="1">
        <v>1</v>
      </c>
      <c r="CZ16" s="9"/>
      <c r="DA16" s="1"/>
      <c r="DB16" s="9">
        <v>2</v>
      </c>
      <c r="DC16" s="1"/>
      <c r="DD16" s="9">
        <v>15</v>
      </c>
      <c r="DE16" s="1"/>
      <c r="DF16" s="9"/>
      <c r="DG16" s="9">
        <v>6</v>
      </c>
      <c r="DH16" s="9"/>
      <c r="DI16" s="27"/>
      <c r="DJ16" s="9"/>
      <c r="DK16" s="1"/>
      <c r="DL16" s="9"/>
      <c r="DM16" s="28"/>
      <c r="DN16" s="9"/>
      <c r="DO16" s="1"/>
      <c r="DP16" s="9"/>
      <c r="DQ16" s="1"/>
      <c r="DR16" s="27"/>
      <c r="DS16" s="28"/>
      <c r="DT16" s="27"/>
      <c r="DU16" s="1"/>
      <c r="DV16" s="9"/>
      <c r="DW16" s="1"/>
      <c r="DX16" s="27"/>
      <c r="DY16" s="1"/>
      <c r="DZ16" s="9"/>
      <c r="EA16" s="28"/>
      <c r="EB16" s="9">
        <v>1</v>
      </c>
      <c r="EC16" s="1"/>
      <c r="ED16" s="9"/>
      <c r="EE16" s="1">
        <v>1</v>
      </c>
      <c r="EF16" s="9"/>
      <c r="EG16" s="1">
        <v>1</v>
      </c>
      <c r="EH16" s="9">
        <v>1</v>
      </c>
      <c r="EI16" s="28"/>
      <c r="EJ16" s="9"/>
      <c r="EK16" s="1">
        <v>10</v>
      </c>
      <c r="EL16" s="3" cm="1">
        <f t="array" ref="EL16">SUMPRODUCT(Planned[[#This Row],[GEN-1]:[EL-20]],TRANSPOSE(Arrangements[Unit Prices]))</f>
        <v>1540.5</v>
      </c>
    </row>
    <row r="17" spans="1:142" ht="14.4" x14ac:dyDescent="0.25">
      <c r="A17" s="1">
        <v>397</v>
      </c>
      <c r="B17" s="9">
        <v>284858</v>
      </c>
      <c r="C17" s="9" t="s">
        <v>333</v>
      </c>
      <c r="D17" s="9" t="s">
        <v>271</v>
      </c>
      <c r="E17" s="9" t="s">
        <v>312</v>
      </c>
      <c r="F17" s="9" t="s">
        <v>334</v>
      </c>
      <c r="G17" s="9">
        <v>2</v>
      </c>
      <c r="H17" s="1" t="s">
        <v>335</v>
      </c>
      <c r="I17" s="1" t="s">
        <v>275</v>
      </c>
      <c r="J17" s="1" t="s">
        <v>326</v>
      </c>
      <c r="K17" s="9">
        <v>289</v>
      </c>
      <c r="L17" s="1" t="s">
        <v>327</v>
      </c>
      <c r="M17" s="9" t="s">
        <v>278</v>
      </c>
      <c r="N17" s="9">
        <v>15</v>
      </c>
      <c r="O17" s="1"/>
      <c r="P17" s="9"/>
      <c r="Q17" s="1"/>
      <c r="R17" s="27"/>
      <c r="S17" s="1">
        <v>9.5</v>
      </c>
      <c r="T17" s="9"/>
      <c r="U17" s="1"/>
      <c r="V17" s="9">
        <v>0.25</v>
      </c>
      <c r="W17" s="1">
        <v>1.35</v>
      </c>
      <c r="X17" s="9"/>
      <c r="Y17" s="1"/>
      <c r="Z17" s="9">
        <v>130</v>
      </c>
      <c r="AA17" s="1"/>
      <c r="AB17" s="9"/>
      <c r="AC17" s="1"/>
      <c r="AD17" s="27"/>
      <c r="AE17" s="1"/>
      <c r="AF17" s="9">
        <v>450</v>
      </c>
      <c r="AG17" s="1"/>
      <c r="AH17" s="9"/>
      <c r="AI17" s="1"/>
      <c r="AJ17" s="27"/>
      <c r="AK17" s="1"/>
      <c r="AL17" s="27"/>
      <c r="AM17" s="1"/>
      <c r="AN17" s="9"/>
      <c r="AO17" s="28"/>
      <c r="AP17" s="9">
        <v>25</v>
      </c>
      <c r="AQ17" s="1"/>
      <c r="AR17" s="9"/>
      <c r="AS17" s="28"/>
      <c r="AT17" s="27"/>
      <c r="AU17" s="1"/>
      <c r="AV17" s="1"/>
      <c r="AW17" s="1"/>
      <c r="AX17" s="9"/>
      <c r="AY17" s="28"/>
      <c r="AZ17" s="9"/>
      <c r="BA17" s="1">
        <v>4.0999999999999996</v>
      </c>
      <c r="BB17" s="27"/>
      <c r="BC17" s="1"/>
      <c r="BD17" s="9"/>
      <c r="BE17" s="28"/>
      <c r="BF17" s="9"/>
      <c r="BG17" s="1"/>
      <c r="BH17" s="9"/>
      <c r="BI17" s="1"/>
      <c r="BJ17" s="9"/>
      <c r="BK17" s="28"/>
      <c r="BL17" s="27"/>
      <c r="BM17" s="1">
        <v>2</v>
      </c>
      <c r="BN17" s="9"/>
      <c r="BO17" s="1"/>
      <c r="BP17" s="27"/>
      <c r="BQ17" s="1"/>
      <c r="BR17" s="9"/>
      <c r="BS17" s="1"/>
      <c r="BT17" s="9"/>
      <c r="BU17" s="1"/>
      <c r="BV17" s="9"/>
      <c r="BW17" s="1"/>
      <c r="BX17" s="9"/>
      <c r="BY17" s="1"/>
      <c r="BZ17" s="9"/>
      <c r="CA17" s="1"/>
      <c r="CB17" s="9"/>
      <c r="CC17" s="28"/>
      <c r="CD17" s="9"/>
      <c r="CE17" s="1"/>
      <c r="CF17" s="9"/>
      <c r="CG17" s="1"/>
      <c r="CH17" s="27"/>
      <c r="CI17" s="1"/>
      <c r="CJ17" s="9"/>
      <c r="CK17" s="1"/>
      <c r="CL17" s="9">
        <v>0.36</v>
      </c>
      <c r="CM17" s="1"/>
      <c r="CN17" s="9"/>
      <c r="CO17" s="1"/>
      <c r="CP17" s="9"/>
      <c r="CQ17" s="1">
        <v>4</v>
      </c>
      <c r="CR17" s="9">
        <v>6</v>
      </c>
      <c r="CS17" s="1">
        <v>2</v>
      </c>
      <c r="CT17" s="9"/>
      <c r="CU17" s="1">
        <v>6</v>
      </c>
      <c r="CV17" s="9"/>
      <c r="CW17" s="1">
        <v>1</v>
      </c>
      <c r="CX17" s="9">
        <v>1.5</v>
      </c>
      <c r="CY17" s="1">
        <v>2</v>
      </c>
      <c r="CZ17" s="9"/>
      <c r="DA17" s="1"/>
      <c r="DB17" s="9">
        <v>2</v>
      </c>
      <c r="DC17" s="1">
        <v>25</v>
      </c>
      <c r="DD17" s="9"/>
      <c r="DE17" s="1"/>
      <c r="DF17" s="9">
        <v>4</v>
      </c>
      <c r="DG17" s="9">
        <v>20</v>
      </c>
      <c r="DH17" s="9"/>
      <c r="DI17" s="27"/>
      <c r="DJ17" s="9"/>
      <c r="DK17" s="1">
        <v>1</v>
      </c>
      <c r="DL17" s="9"/>
      <c r="DM17" s="28"/>
      <c r="DN17" s="9">
        <v>10</v>
      </c>
      <c r="DO17" s="1"/>
      <c r="DP17" s="9"/>
      <c r="DQ17" s="1"/>
      <c r="DR17" s="27"/>
      <c r="DS17" s="28"/>
      <c r="DT17" s="27"/>
      <c r="DU17" s="1"/>
      <c r="DV17" s="9"/>
      <c r="DW17" s="1"/>
      <c r="DX17" s="27"/>
      <c r="DY17" s="1"/>
      <c r="DZ17" s="9"/>
      <c r="EA17" s="28"/>
      <c r="EB17" s="9"/>
      <c r="EC17" s="1"/>
      <c r="ED17" s="9"/>
      <c r="EE17" s="1"/>
      <c r="EF17" s="9"/>
      <c r="EG17" s="1"/>
      <c r="EH17" s="9"/>
      <c r="EI17" s="28"/>
      <c r="EJ17" s="9"/>
      <c r="EK17" s="1"/>
      <c r="EL17" s="3" cm="1">
        <f t="array" ref="EL17">SUMPRODUCT(Planned[[#This Row],[GEN-1]:[EL-20]],TRANSPOSE(Arrangements[Unit Prices]))</f>
        <v>3409.4500000000003</v>
      </c>
    </row>
    <row r="18" spans="1:142" ht="14.4" x14ac:dyDescent="0.25">
      <c r="A18" s="1">
        <v>414</v>
      </c>
      <c r="B18" s="9">
        <v>284937</v>
      </c>
      <c r="C18" s="9" t="s">
        <v>336</v>
      </c>
      <c r="D18" s="9" t="s">
        <v>271</v>
      </c>
      <c r="E18" s="9" t="s">
        <v>312</v>
      </c>
      <c r="F18" s="9" t="s">
        <v>337</v>
      </c>
      <c r="G18" s="9">
        <v>1</v>
      </c>
      <c r="H18" s="1" t="s">
        <v>338</v>
      </c>
      <c r="I18" s="1" t="s">
        <v>275</v>
      </c>
      <c r="J18" s="1" t="s">
        <v>326</v>
      </c>
      <c r="K18" s="9">
        <v>289</v>
      </c>
      <c r="L18" s="1" t="s">
        <v>339</v>
      </c>
      <c r="M18" s="9" t="s">
        <v>278</v>
      </c>
      <c r="N18" s="9"/>
      <c r="O18" s="1"/>
      <c r="P18" s="9"/>
      <c r="Q18" s="1"/>
      <c r="R18" s="27"/>
      <c r="S18" s="1"/>
      <c r="T18" s="9">
        <v>8.4</v>
      </c>
      <c r="U18" s="1"/>
      <c r="V18" s="9"/>
      <c r="W18" s="1"/>
      <c r="X18" s="9"/>
      <c r="Y18" s="1"/>
      <c r="Z18" s="9">
        <v>60</v>
      </c>
      <c r="AA18" s="1"/>
      <c r="AB18" s="9"/>
      <c r="AC18" s="1"/>
      <c r="AD18" s="27"/>
      <c r="AE18" s="1"/>
      <c r="AF18" s="9">
        <v>165</v>
      </c>
      <c r="AG18" s="1"/>
      <c r="AH18" s="9"/>
      <c r="AI18" s="1"/>
      <c r="AJ18" s="27"/>
      <c r="AK18" s="1"/>
      <c r="AL18" s="27"/>
      <c r="AM18" s="1"/>
      <c r="AN18" s="9"/>
      <c r="AO18" s="28"/>
      <c r="AP18" s="9"/>
      <c r="AQ18" s="1"/>
      <c r="AR18" s="9"/>
      <c r="AS18" s="28"/>
      <c r="AT18" s="27"/>
      <c r="AU18" s="1"/>
      <c r="AV18" s="1"/>
      <c r="AW18" s="1"/>
      <c r="AX18" s="9"/>
      <c r="AY18" s="28"/>
      <c r="AZ18" s="9"/>
      <c r="BA18" s="1"/>
      <c r="BB18" s="27"/>
      <c r="BC18" s="1"/>
      <c r="BD18" s="9"/>
      <c r="BE18" s="28"/>
      <c r="BF18" s="9"/>
      <c r="BG18" s="1"/>
      <c r="BH18" s="9"/>
      <c r="BI18" s="1"/>
      <c r="BJ18" s="9"/>
      <c r="BK18" s="28"/>
      <c r="BL18" s="27"/>
      <c r="BM18" s="1"/>
      <c r="BN18" s="9"/>
      <c r="BO18" s="1"/>
      <c r="BP18" s="27"/>
      <c r="BQ18" s="1"/>
      <c r="BR18" s="9"/>
      <c r="BS18" s="1"/>
      <c r="BT18" s="9"/>
      <c r="BU18" s="1"/>
      <c r="BV18" s="9"/>
      <c r="BW18" s="1"/>
      <c r="BX18" s="9"/>
      <c r="BY18" s="1"/>
      <c r="BZ18" s="9"/>
      <c r="CA18" s="1"/>
      <c r="CB18" s="9"/>
      <c r="CC18" s="28"/>
      <c r="CD18" s="9"/>
      <c r="CE18" s="1"/>
      <c r="CF18" s="9"/>
      <c r="CG18" s="1"/>
      <c r="CH18" s="27"/>
      <c r="CI18" s="1"/>
      <c r="CJ18" s="9"/>
      <c r="CK18" s="1"/>
      <c r="CL18" s="9">
        <v>0.32</v>
      </c>
      <c r="CM18" s="1"/>
      <c r="CN18" s="9"/>
      <c r="CO18" s="1"/>
      <c r="CP18" s="9"/>
      <c r="CQ18" s="1">
        <v>3</v>
      </c>
      <c r="CR18" s="9">
        <v>5</v>
      </c>
      <c r="CS18" s="1">
        <v>1</v>
      </c>
      <c r="CT18" s="9">
        <v>1</v>
      </c>
      <c r="CU18" s="1"/>
      <c r="CV18" s="9">
        <v>2</v>
      </c>
      <c r="CW18" s="1"/>
      <c r="CX18" s="9">
        <v>0.5</v>
      </c>
      <c r="CY18" s="1"/>
      <c r="CZ18" s="9"/>
      <c r="DA18" s="1"/>
      <c r="DB18" s="9"/>
      <c r="DC18" s="1"/>
      <c r="DD18" s="9">
        <v>12</v>
      </c>
      <c r="DE18" s="1"/>
      <c r="DF18" s="9"/>
      <c r="DG18" s="9"/>
      <c r="DH18" s="9"/>
      <c r="DI18" s="27"/>
      <c r="DJ18" s="9"/>
      <c r="DK18" s="1">
        <v>1</v>
      </c>
      <c r="DL18" s="9"/>
      <c r="DM18" s="28"/>
      <c r="DN18" s="9"/>
      <c r="DO18" s="1"/>
      <c r="DP18" s="9"/>
      <c r="DQ18" s="1"/>
      <c r="DR18" s="27"/>
      <c r="DS18" s="28"/>
      <c r="DT18" s="27"/>
      <c r="DU18" s="1"/>
      <c r="DV18" s="9"/>
      <c r="DW18" s="1"/>
      <c r="DX18" s="27"/>
      <c r="DY18" s="1"/>
      <c r="DZ18" s="9"/>
      <c r="EA18" s="28"/>
      <c r="EB18" s="9">
        <v>1</v>
      </c>
      <c r="EC18" s="1"/>
      <c r="ED18" s="9"/>
      <c r="EE18" s="1"/>
      <c r="EF18" s="9"/>
      <c r="EG18" s="1">
        <v>1</v>
      </c>
      <c r="EH18" s="9"/>
      <c r="EI18" s="28"/>
      <c r="EJ18" s="9"/>
      <c r="EK18" s="1"/>
      <c r="EL18" s="3" cm="1">
        <f t="array" ref="EL18">SUMPRODUCT(Planned[[#This Row],[GEN-1]:[EL-20]],TRANSPOSE(Arrangements[Unit Prices]))</f>
        <v>1403.5</v>
      </c>
    </row>
    <row r="19" spans="1:142" ht="14.4" x14ac:dyDescent="0.25">
      <c r="A19" s="1">
        <v>425</v>
      </c>
      <c r="B19" s="9">
        <v>330596</v>
      </c>
      <c r="C19" s="9" t="s">
        <v>340</v>
      </c>
      <c r="D19" s="9" t="s">
        <v>271</v>
      </c>
      <c r="E19" s="9" t="s">
        <v>312</v>
      </c>
      <c r="F19" s="9" t="s">
        <v>341</v>
      </c>
      <c r="G19" s="9">
        <v>3</v>
      </c>
      <c r="H19" s="1" t="s">
        <v>342</v>
      </c>
      <c r="I19" s="1" t="s">
        <v>275</v>
      </c>
      <c r="J19" s="1" t="s">
        <v>343</v>
      </c>
      <c r="K19" s="9">
        <v>290</v>
      </c>
      <c r="L19" s="1" t="s">
        <v>321</v>
      </c>
      <c r="M19" s="9" t="s">
        <v>278</v>
      </c>
      <c r="N19" s="9">
        <v>0</v>
      </c>
      <c r="O19" s="1">
        <v>0</v>
      </c>
      <c r="P19" s="9">
        <v>0</v>
      </c>
      <c r="Q19" s="1">
        <v>0</v>
      </c>
      <c r="R19" s="27">
        <v>0</v>
      </c>
      <c r="S19" s="1">
        <v>0</v>
      </c>
      <c r="T19" s="9">
        <v>0</v>
      </c>
      <c r="U19" s="1">
        <v>0</v>
      </c>
      <c r="V19" s="9">
        <v>0</v>
      </c>
      <c r="W19" s="1">
        <v>0</v>
      </c>
      <c r="X19" s="9">
        <v>0</v>
      </c>
      <c r="Y19" s="1">
        <v>0</v>
      </c>
      <c r="Z19" s="9">
        <v>20</v>
      </c>
      <c r="AA19" s="1">
        <v>0</v>
      </c>
      <c r="AB19" s="9">
        <v>0</v>
      </c>
      <c r="AC19" s="1">
        <v>0</v>
      </c>
      <c r="AD19" s="27">
        <v>0</v>
      </c>
      <c r="AE19" s="1">
        <v>15</v>
      </c>
      <c r="AF19" s="9">
        <v>235.15</v>
      </c>
      <c r="AG19" s="1">
        <v>0</v>
      </c>
      <c r="AH19" s="9">
        <v>0</v>
      </c>
      <c r="AI19" s="1">
        <v>0</v>
      </c>
      <c r="AJ19" s="27">
        <v>0</v>
      </c>
      <c r="AK19" s="1">
        <v>0</v>
      </c>
      <c r="AL19" s="27">
        <v>0</v>
      </c>
      <c r="AM19" s="1">
        <v>0</v>
      </c>
      <c r="AN19" s="9">
        <v>0</v>
      </c>
      <c r="AO19" s="28">
        <v>0</v>
      </c>
      <c r="AP19" s="9">
        <v>3.4</v>
      </c>
      <c r="AQ19" s="1">
        <v>0</v>
      </c>
      <c r="AR19" s="9">
        <v>28</v>
      </c>
      <c r="AS19" s="28">
        <v>0</v>
      </c>
      <c r="AT19" s="27">
        <v>0</v>
      </c>
      <c r="AU19" s="1">
        <v>1</v>
      </c>
      <c r="AV19" s="1"/>
      <c r="AW19" s="1"/>
      <c r="AX19" s="9">
        <v>0</v>
      </c>
      <c r="AY19" s="28">
        <v>0</v>
      </c>
      <c r="AZ19" s="9">
        <v>0</v>
      </c>
      <c r="BA19" s="1">
        <v>6</v>
      </c>
      <c r="BB19" s="27">
        <v>0</v>
      </c>
      <c r="BC19" s="1">
        <v>0</v>
      </c>
      <c r="BD19" s="9">
        <v>0</v>
      </c>
      <c r="BE19" s="28">
        <v>0</v>
      </c>
      <c r="BF19" s="9">
        <v>0</v>
      </c>
      <c r="BG19" s="1">
        <v>0</v>
      </c>
      <c r="BH19" s="9">
        <v>0</v>
      </c>
      <c r="BI19" s="1">
        <v>0</v>
      </c>
      <c r="BJ19" s="9">
        <v>0</v>
      </c>
      <c r="BK19" s="28">
        <v>0</v>
      </c>
      <c r="BL19" s="27">
        <v>0</v>
      </c>
      <c r="BM19" s="1">
        <v>0</v>
      </c>
      <c r="BN19" s="9">
        <v>0</v>
      </c>
      <c r="BO19" s="1">
        <v>0</v>
      </c>
      <c r="BP19" s="27">
        <v>0</v>
      </c>
      <c r="BQ19" s="1">
        <v>0</v>
      </c>
      <c r="BR19" s="9">
        <v>0</v>
      </c>
      <c r="BS19" s="1">
        <v>0</v>
      </c>
      <c r="BT19" s="9">
        <v>0</v>
      </c>
      <c r="BU19" s="1">
        <v>0</v>
      </c>
      <c r="BV19" s="9">
        <v>0</v>
      </c>
      <c r="BW19" s="1">
        <v>0</v>
      </c>
      <c r="BX19" s="9">
        <v>0</v>
      </c>
      <c r="BY19" s="1">
        <v>75</v>
      </c>
      <c r="BZ19" s="9">
        <v>0</v>
      </c>
      <c r="CA19" s="1">
        <v>0</v>
      </c>
      <c r="CB19" s="9">
        <v>0</v>
      </c>
      <c r="CC19" s="28">
        <v>0</v>
      </c>
      <c r="CD19" s="9">
        <v>0</v>
      </c>
      <c r="CE19" s="1">
        <v>0</v>
      </c>
      <c r="CF19" s="9">
        <v>0</v>
      </c>
      <c r="CG19" s="1">
        <v>0</v>
      </c>
      <c r="CH19" s="27">
        <v>0</v>
      </c>
      <c r="CI19" s="1">
        <v>0</v>
      </c>
      <c r="CJ19" s="9">
        <v>3.4</v>
      </c>
      <c r="CK19" s="1">
        <v>0</v>
      </c>
      <c r="CL19" s="9">
        <v>0.24</v>
      </c>
      <c r="CM19" s="1">
        <v>0</v>
      </c>
      <c r="CN19" s="9">
        <v>0</v>
      </c>
      <c r="CO19" s="1">
        <v>1</v>
      </c>
      <c r="CP19" s="9">
        <v>3.2</v>
      </c>
      <c r="CQ19" s="1">
        <v>0</v>
      </c>
      <c r="CR19" s="9">
        <v>0</v>
      </c>
      <c r="CS19" s="1">
        <v>1</v>
      </c>
      <c r="CT19" s="9">
        <v>0</v>
      </c>
      <c r="CU19" s="1">
        <v>1</v>
      </c>
      <c r="CV19" s="9">
        <v>2</v>
      </c>
      <c r="CW19" s="1">
        <v>1</v>
      </c>
      <c r="CX19" s="9">
        <v>1.8</v>
      </c>
      <c r="CY19" s="1">
        <v>1</v>
      </c>
      <c r="CZ19" s="9">
        <v>0</v>
      </c>
      <c r="DA19" s="1">
        <v>0</v>
      </c>
      <c r="DB19" s="9">
        <v>2</v>
      </c>
      <c r="DC19" s="1">
        <v>0</v>
      </c>
      <c r="DD19" s="9">
        <v>18</v>
      </c>
      <c r="DE19" s="1">
        <v>0</v>
      </c>
      <c r="DF19" s="9">
        <v>2</v>
      </c>
      <c r="DG19" s="9">
        <v>0</v>
      </c>
      <c r="DH19" s="9">
        <v>0</v>
      </c>
      <c r="DI19" s="27">
        <v>0</v>
      </c>
      <c r="DJ19" s="9">
        <v>0</v>
      </c>
      <c r="DK19" s="1">
        <v>0</v>
      </c>
      <c r="DL19" s="9">
        <v>1</v>
      </c>
      <c r="DM19" s="28">
        <v>0</v>
      </c>
      <c r="DN19" s="9">
        <v>0</v>
      </c>
      <c r="DO19" s="1">
        <v>0</v>
      </c>
      <c r="DP19" s="9">
        <v>0</v>
      </c>
      <c r="DQ19" s="1">
        <v>1</v>
      </c>
      <c r="DR19" s="27">
        <v>0</v>
      </c>
      <c r="DS19" s="28">
        <v>0</v>
      </c>
      <c r="DT19" s="27">
        <v>0</v>
      </c>
      <c r="DU19" s="1">
        <v>12</v>
      </c>
      <c r="DV19" s="9">
        <v>0</v>
      </c>
      <c r="DW19" s="1">
        <v>0</v>
      </c>
      <c r="DX19" s="27">
        <v>0</v>
      </c>
      <c r="DY19" s="1">
        <v>0</v>
      </c>
      <c r="DZ19" s="9">
        <v>0</v>
      </c>
      <c r="EA19" s="28">
        <v>0</v>
      </c>
      <c r="EB19" s="9">
        <v>2</v>
      </c>
      <c r="EC19" s="1">
        <v>0</v>
      </c>
      <c r="ED19" s="9">
        <v>0</v>
      </c>
      <c r="EE19" s="1">
        <v>1</v>
      </c>
      <c r="EF19" s="9">
        <v>0</v>
      </c>
      <c r="EG19" s="1">
        <v>1</v>
      </c>
      <c r="EH19" s="9">
        <v>0</v>
      </c>
      <c r="EI19" s="28">
        <v>0</v>
      </c>
      <c r="EJ19" s="9">
        <v>0</v>
      </c>
      <c r="EK19" s="1">
        <v>10</v>
      </c>
      <c r="EL19" s="3" cm="1">
        <f t="array" ref="EL19">SUMPRODUCT(Planned[[#This Row],[GEN-1]:[EL-20]],TRANSPOSE(Arrangements[Unit Prices]))</f>
        <v>2303.7449999999999</v>
      </c>
    </row>
    <row r="20" spans="1:142" ht="14.4" x14ac:dyDescent="0.25">
      <c r="A20" s="1">
        <v>419</v>
      </c>
      <c r="B20" s="9">
        <v>227289</v>
      </c>
      <c r="C20" s="9" t="s">
        <v>344</v>
      </c>
      <c r="D20" s="9" t="s">
        <v>271</v>
      </c>
      <c r="E20" s="9" t="s">
        <v>312</v>
      </c>
      <c r="F20" s="9" t="s">
        <v>345</v>
      </c>
      <c r="G20" s="9">
        <v>1</v>
      </c>
      <c r="H20" s="1" t="s">
        <v>346</v>
      </c>
      <c r="I20" s="1" t="s">
        <v>275</v>
      </c>
      <c r="J20" s="1" t="s">
        <v>331</v>
      </c>
      <c r="K20" s="9">
        <v>217</v>
      </c>
      <c r="L20" s="1" t="s">
        <v>332</v>
      </c>
      <c r="M20" s="9" t="s">
        <v>278</v>
      </c>
      <c r="N20" s="9"/>
      <c r="O20" s="1"/>
      <c r="P20" s="9"/>
      <c r="Q20" s="1"/>
      <c r="R20" s="27"/>
      <c r="S20" s="1"/>
      <c r="T20" s="9">
        <v>2.34</v>
      </c>
      <c r="U20" s="1"/>
      <c r="V20" s="9"/>
      <c r="W20" s="1">
        <v>0.28000000000000003</v>
      </c>
      <c r="X20" s="9"/>
      <c r="Y20" s="1"/>
      <c r="Z20" s="9">
        <v>125</v>
      </c>
      <c r="AA20" s="1"/>
      <c r="AB20" s="9"/>
      <c r="AC20" s="1"/>
      <c r="AD20" s="27"/>
      <c r="AE20" s="1"/>
      <c r="AF20" s="9">
        <v>232</v>
      </c>
      <c r="AG20" s="1"/>
      <c r="AH20" s="9"/>
      <c r="AI20" s="1"/>
      <c r="AJ20" s="27"/>
      <c r="AK20" s="1"/>
      <c r="AL20" s="27"/>
      <c r="AM20" s="1"/>
      <c r="AN20" s="9"/>
      <c r="AO20" s="28"/>
      <c r="AP20" s="9"/>
      <c r="AQ20" s="1"/>
      <c r="AR20" s="9"/>
      <c r="AS20" s="28"/>
      <c r="AT20" s="27"/>
      <c r="AU20" s="1"/>
      <c r="AV20" s="1"/>
      <c r="AW20" s="1"/>
      <c r="AX20" s="9"/>
      <c r="AY20" s="28"/>
      <c r="AZ20" s="9"/>
      <c r="BA20" s="1"/>
      <c r="BB20" s="27"/>
      <c r="BC20" s="1"/>
      <c r="BD20" s="9"/>
      <c r="BE20" s="28"/>
      <c r="BF20" s="9"/>
      <c r="BG20" s="1"/>
      <c r="BH20" s="9"/>
      <c r="BI20" s="1"/>
      <c r="BJ20" s="9"/>
      <c r="BK20" s="28"/>
      <c r="BL20" s="27"/>
      <c r="BM20" s="1"/>
      <c r="BN20" s="9"/>
      <c r="BO20" s="1"/>
      <c r="BP20" s="27"/>
      <c r="BQ20" s="1"/>
      <c r="BR20" s="9"/>
      <c r="BS20" s="1"/>
      <c r="BT20" s="9"/>
      <c r="BU20" s="1"/>
      <c r="BV20" s="9"/>
      <c r="BW20" s="1"/>
      <c r="BX20" s="9"/>
      <c r="BY20" s="1"/>
      <c r="BZ20" s="9"/>
      <c r="CA20" s="1"/>
      <c r="CB20" s="9"/>
      <c r="CC20" s="28"/>
      <c r="CD20" s="9"/>
      <c r="CE20" s="1"/>
      <c r="CF20" s="9"/>
      <c r="CG20" s="1"/>
      <c r="CH20" s="27"/>
      <c r="CI20" s="1"/>
      <c r="CJ20" s="9"/>
      <c r="CK20" s="1"/>
      <c r="CL20" s="9"/>
      <c r="CM20" s="1"/>
      <c r="CN20" s="9"/>
      <c r="CO20" s="1"/>
      <c r="CP20" s="9"/>
      <c r="CQ20" s="1">
        <v>4</v>
      </c>
      <c r="CR20" s="9">
        <v>2</v>
      </c>
      <c r="CS20" s="1"/>
      <c r="CT20" s="9"/>
      <c r="CU20" s="1"/>
      <c r="CV20" s="9">
        <v>2</v>
      </c>
      <c r="CW20" s="1">
        <v>1</v>
      </c>
      <c r="CX20" s="9">
        <v>1.2</v>
      </c>
      <c r="CY20" s="1"/>
      <c r="CZ20" s="9"/>
      <c r="DA20" s="1"/>
      <c r="DB20" s="9">
        <v>2</v>
      </c>
      <c r="DC20" s="1"/>
      <c r="DD20" s="9">
        <v>10</v>
      </c>
      <c r="DE20" s="1"/>
      <c r="DF20" s="9"/>
      <c r="DG20" s="9">
        <v>8</v>
      </c>
      <c r="DH20" s="9"/>
      <c r="DI20" s="27"/>
      <c r="DJ20" s="9"/>
      <c r="DK20" s="1"/>
      <c r="DL20" s="9"/>
      <c r="DM20" s="28"/>
      <c r="DN20" s="9"/>
      <c r="DO20" s="1"/>
      <c r="DP20" s="9"/>
      <c r="DQ20" s="1"/>
      <c r="DR20" s="27"/>
      <c r="DS20" s="28"/>
      <c r="DT20" s="27"/>
      <c r="DU20" s="1"/>
      <c r="DV20" s="9"/>
      <c r="DW20" s="1"/>
      <c r="DX20" s="27"/>
      <c r="DY20" s="1"/>
      <c r="DZ20" s="9"/>
      <c r="EA20" s="28"/>
      <c r="EB20" s="9">
        <v>1</v>
      </c>
      <c r="EC20" s="1"/>
      <c r="ED20" s="9"/>
      <c r="EE20" s="1">
        <v>1</v>
      </c>
      <c r="EF20" s="9"/>
      <c r="EG20" s="1">
        <v>1</v>
      </c>
      <c r="EH20" s="9">
        <v>1</v>
      </c>
      <c r="EI20" s="28"/>
      <c r="EJ20" s="9"/>
      <c r="EK20" s="1">
        <v>10</v>
      </c>
      <c r="EL20" s="3" cm="1">
        <f t="array" ref="EL20">SUMPRODUCT(Planned[[#This Row],[GEN-1]:[EL-20]],TRANSPOSE(Arrangements[Unit Prices]))</f>
        <v>1476.15</v>
      </c>
    </row>
    <row r="21" spans="1:142" ht="14.4" x14ac:dyDescent="0.25">
      <c r="A21" s="1">
        <v>1</v>
      </c>
      <c r="B21" s="11">
        <v>95609</v>
      </c>
      <c r="C21" s="11" t="s">
        <v>347</v>
      </c>
      <c r="D21" s="9" t="s">
        <v>271</v>
      </c>
      <c r="E21" s="9" t="s">
        <v>348</v>
      </c>
      <c r="F21" s="9"/>
      <c r="G21" s="9"/>
      <c r="H21" s="11" t="s">
        <v>349</v>
      </c>
      <c r="I21" s="11" t="s">
        <v>275</v>
      </c>
      <c r="J21" s="11" t="s">
        <v>350</v>
      </c>
      <c r="K21" s="11">
        <v>322</v>
      </c>
      <c r="L21" s="11" t="s">
        <v>351</v>
      </c>
      <c r="M21" s="1" t="s">
        <v>278</v>
      </c>
      <c r="N21" s="9"/>
      <c r="O21" s="9"/>
      <c r="P21" s="9"/>
      <c r="Q21" s="9"/>
      <c r="R21" s="27"/>
      <c r="S21" s="9"/>
      <c r="T21" s="9"/>
      <c r="U21" s="9"/>
      <c r="V21" s="9"/>
      <c r="W21" s="9"/>
      <c r="X21" s="9"/>
      <c r="Y21" s="9"/>
      <c r="Z21" s="9"/>
      <c r="AA21" s="9"/>
      <c r="AB21" s="9"/>
      <c r="AC21" s="9"/>
      <c r="AD21" s="27"/>
      <c r="AE21" s="9"/>
      <c r="AF21" s="9">
        <v>94</v>
      </c>
      <c r="AG21" s="9"/>
      <c r="AH21" s="9"/>
      <c r="AI21" s="9"/>
      <c r="AJ21" s="27"/>
      <c r="AK21" s="9"/>
      <c r="AL21" s="27"/>
      <c r="AM21" s="9"/>
      <c r="AN21" s="9"/>
      <c r="AO21" s="27"/>
      <c r="AP21" s="9"/>
      <c r="AQ21" s="9"/>
      <c r="AR21" s="9"/>
      <c r="AS21" s="27"/>
      <c r="AT21" s="27"/>
      <c r="AU21" s="9"/>
      <c r="AV21" s="9"/>
      <c r="AW21" s="9"/>
      <c r="AX21" s="9"/>
      <c r="AY21" s="27"/>
      <c r="AZ21" s="9"/>
      <c r="BA21" s="9"/>
      <c r="BB21" s="27"/>
      <c r="BC21" s="9"/>
      <c r="BD21" s="9"/>
      <c r="BE21" s="27"/>
      <c r="BF21" s="9"/>
      <c r="BG21" s="9"/>
      <c r="BH21" s="9"/>
      <c r="BI21" s="9"/>
      <c r="BJ21" s="9"/>
      <c r="BK21" s="27"/>
      <c r="BL21" s="27"/>
      <c r="BM21" s="9">
        <v>1</v>
      </c>
      <c r="BN21" s="9"/>
      <c r="BO21" s="9"/>
      <c r="BP21" s="27"/>
      <c r="BQ21" s="9"/>
      <c r="BR21" s="9"/>
      <c r="BS21" s="9"/>
      <c r="BT21" s="9"/>
      <c r="BU21" s="9"/>
      <c r="BV21" s="9"/>
      <c r="BW21" s="9"/>
      <c r="BX21" s="9"/>
      <c r="BY21" s="9"/>
      <c r="BZ21" s="9"/>
      <c r="CA21" s="9"/>
      <c r="CB21" s="9"/>
      <c r="CC21" s="27"/>
      <c r="CD21" s="9"/>
      <c r="CE21" s="9"/>
      <c r="CF21" s="9">
        <v>14</v>
      </c>
      <c r="CG21" s="9"/>
      <c r="CH21" s="27"/>
      <c r="CI21" s="9"/>
      <c r="CJ21" s="9"/>
      <c r="CK21" s="9"/>
      <c r="CL21" s="9"/>
      <c r="CM21" s="9"/>
      <c r="CN21" s="9"/>
      <c r="CO21" s="9"/>
      <c r="CP21" s="9"/>
      <c r="CQ21" s="9"/>
      <c r="CR21" s="9"/>
      <c r="CS21" s="9">
        <v>1</v>
      </c>
      <c r="CT21" s="9"/>
      <c r="CU21" s="9">
        <v>3</v>
      </c>
      <c r="CV21" s="9"/>
      <c r="CW21" s="9">
        <v>1</v>
      </c>
      <c r="CX21" s="9"/>
      <c r="CY21" s="9"/>
      <c r="CZ21" s="9"/>
      <c r="DA21" s="9"/>
      <c r="DB21" s="9"/>
      <c r="DC21" s="9"/>
      <c r="DD21" s="9">
        <v>12</v>
      </c>
      <c r="DE21" s="9"/>
      <c r="DF21" s="9"/>
      <c r="DG21" s="9">
        <v>4</v>
      </c>
      <c r="DH21" s="9"/>
      <c r="DI21" s="27"/>
      <c r="DJ21" s="9">
        <v>1</v>
      </c>
      <c r="DK21" s="9">
        <v>1</v>
      </c>
      <c r="DL21" s="9"/>
      <c r="DM21" s="27"/>
      <c r="DN21" s="9"/>
      <c r="DO21" s="9"/>
      <c r="DP21" s="9"/>
      <c r="DQ21" s="9"/>
      <c r="DR21" s="27"/>
      <c r="DS21" s="27"/>
      <c r="DT21" s="27"/>
      <c r="DU21" s="9"/>
      <c r="DV21" s="9"/>
      <c r="DW21" s="9"/>
      <c r="DX21" s="27"/>
      <c r="DY21" s="9"/>
      <c r="DZ21" s="9"/>
      <c r="EA21" s="27"/>
      <c r="EB21" s="9"/>
      <c r="EC21" s="9"/>
      <c r="ED21" s="9"/>
      <c r="EE21" s="9"/>
      <c r="EF21" s="9"/>
      <c r="EG21" s="9"/>
      <c r="EH21" s="9"/>
      <c r="EI21" s="27"/>
      <c r="EJ21" s="9"/>
      <c r="EK21" s="9"/>
      <c r="EL21" s="3" cm="1">
        <f t="array" ref="EL21">SUMPRODUCT(Planned[[#This Row],[GEN-1]:[EL-20]],TRANSPOSE(Arrangements[Unit Prices]))</f>
        <v>655.4</v>
      </c>
    </row>
    <row r="22" spans="1:142" ht="14.4" x14ac:dyDescent="0.25">
      <c r="A22" s="1">
        <v>2</v>
      </c>
      <c r="B22" s="11">
        <v>334288</v>
      </c>
      <c r="C22" s="11" t="s">
        <v>352</v>
      </c>
      <c r="D22" s="9" t="s">
        <v>271</v>
      </c>
      <c r="E22" s="9" t="s">
        <v>348</v>
      </c>
      <c r="F22" s="9"/>
      <c r="G22" s="9"/>
      <c r="H22" s="11" t="s">
        <v>353</v>
      </c>
      <c r="I22" s="11" t="s">
        <v>275</v>
      </c>
      <c r="J22" s="11" t="s">
        <v>350</v>
      </c>
      <c r="K22" s="11">
        <v>322</v>
      </c>
      <c r="L22" s="11" t="s">
        <v>351</v>
      </c>
      <c r="M22" s="1" t="s">
        <v>278</v>
      </c>
      <c r="N22" s="9"/>
      <c r="O22" s="9"/>
      <c r="P22" s="9"/>
      <c r="Q22" s="9"/>
      <c r="R22" s="27"/>
      <c r="S22" s="9">
        <v>1</v>
      </c>
      <c r="T22" s="9"/>
      <c r="U22" s="9"/>
      <c r="V22" s="9"/>
      <c r="W22" s="9"/>
      <c r="X22" s="9"/>
      <c r="Y22" s="9"/>
      <c r="Z22" s="9"/>
      <c r="AA22" s="9"/>
      <c r="AB22" s="9"/>
      <c r="AC22" s="9"/>
      <c r="AD22" s="27"/>
      <c r="AE22" s="9"/>
      <c r="AF22" s="9">
        <v>49</v>
      </c>
      <c r="AG22" s="9"/>
      <c r="AH22" s="9"/>
      <c r="AI22" s="9"/>
      <c r="AJ22" s="27"/>
      <c r="AK22" s="9"/>
      <c r="AL22" s="27"/>
      <c r="AM22" s="9"/>
      <c r="AN22" s="9"/>
      <c r="AO22" s="27"/>
      <c r="AP22" s="9"/>
      <c r="AQ22" s="9"/>
      <c r="AR22" s="9"/>
      <c r="AS22" s="27"/>
      <c r="AT22" s="27"/>
      <c r="AU22" s="9"/>
      <c r="AV22" s="9"/>
      <c r="AW22" s="9"/>
      <c r="AX22" s="9"/>
      <c r="AY22" s="27"/>
      <c r="AZ22" s="9"/>
      <c r="BA22" s="9"/>
      <c r="BB22" s="27"/>
      <c r="BC22" s="9"/>
      <c r="BD22" s="9"/>
      <c r="BE22" s="27"/>
      <c r="BF22" s="9"/>
      <c r="BG22" s="9"/>
      <c r="BH22" s="9"/>
      <c r="BI22" s="9"/>
      <c r="BJ22" s="9"/>
      <c r="BK22" s="27"/>
      <c r="BL22" s="27"/>
      <c r="BM22" s="9"/>
      <c r="BN22" s="9"/>
      <c r="BO22" s="9"/>
      <c r="BP22" s="27"/>
      <c r="BQ22" s="9"/>
      <c r="BR22" s="9"/>
      <c r="BS22" s="9"/>
      <c r="BT22" s="9"/>
      <c r="BU22" s="9"/>
      <c r="BV22" s="9"/>
      <c r="BW22" s="9">
        <v>16</v>
      </c>
      <c r="BX22" s="9"/>
      <c r="BY22" s="9"/>
      <c r="BZ22" s="9"/>
      <c r="CA22" s="9"/>
      <c r="CB22" s="9"/>
      <c r="CC22" s="27"/>
      <c r="CD22" s="9"/>
      <c r="CE22" s="9"/>
      <c r="CF22" s="9"/>
      <c r="CG22" s="9"/>
      <c r="CH22" s="27"/>
      <c r="CI22" s="9"/>
      <c r="CJ22" s="9"/>
      <c r="CK22" s="9"/>
      <c r="CL22" s="9"/>
      <c r="CM22" s="9"/>
      <c r="CN22" s="9"/>
      <c r="CO22" s="9"/>
      <c r="CP22" s="9"/>
      <c r="CQ22" s="9">
        <v>4</v>
      </c>
      <c r="CR22" s="9">
        <v>6</v>
      </c>
      <c r="CS22" s="9"/>
      <c r="CT22" s="9"/>
      <c r="CU22" s="9"/>
      <c r="CV22" s="9"/>
      <c r="CW22" s="9"/>
      <c r="CX22" s="9"/>
      <c r="CY22" s="9"/>
      <c r="CZ22" s="9"/>
      <c r="DA22" s="9"/>
      <c r="DB22" s="9"/>
      <c r="DC22" s="9"/>
      <c r="DD22" s="9"/>
      <c r="DE22" s="9"/>
      <c r="DF22" s="9"/>
      <c r="DG22" s="9"/>
      <c r="DH22" s="9"/>
      <c r="DI22" s="27"/>
      <c r="DJ22" s="9"/>
      <c r="DK22" s="9"/>
      <c r="DL22" s="9"/>
      <c r="DM22" s="27"/>
      <c r="DN22" s="9"/>
      <c r="DO22" s="9"/>
      <c r="DP22" s="9"/>
      <c r="DQ22" s="9"/>
      <c r="DR22" s="27"/>
      <c r="DS22" s="27"/>
      <c r="DT22" s="27"/>
      <c r="DU22" s="9"/>
      <c r="DV22" s="9"/>
      <c r="DW22" s="9"/>
      <c r="DX22" s="27"/>
      <c r="DY22" s="9"/>
      <c r="DZ22" s="9"/>
      <c r="EA22" s="27"/>
      <c r="EB22" s="9"/>
      <c r="EC22" s="9"/>
      <c r="ED22" s="9"/>
      <c r="EE22" s="9"/>
      <c r="EF22" s="9"/>
      <c r="EG22" s="9"/>
      <c r="EH22" s="9"/>
      <c r="EI22" s="27"/>
      <c r="EJ22" s="9"/>
      <c r="EK22" s="9"/>
      <c r="EL22" s="3" cm="1">
        <f t="array" ref="EL22">SUMPRODUCT(Planned[[#This Row],[GEN-1]:[EL-20]],TRANSPOSE(Arrangements[Unit Prices]))</f>
        <v>557.5</v>
      </c>
    </row>
    <row r="23" spans="1:142" ht="14.4" x14ac:dyDescent="0.25">
      <c r="A23" s="1">
        <v>3</v>
      </c>
      <c r="B23" s="11">
        <v>253624</v>
      </c>
      <c r="C23" s="11" t="s">
        <v>354</v>
      </c>
      <c r="D23" s="9" t="s">
        <v>271</v>
      </c>
      <c r="E23" s="9" t="s">
        <v>348</v>
      </c>
      <c r="F23" s="9"/>
      <c r="G23" s="9"/>
      <c r="H23" s="11" t="s">
        <v>355</v>
      </c>
      <c r="I23" s="11" t="s">
        <v>275</v>
      </c>
      <c r="J23" s="11" t="s">
        <v>350</v>
      </c>
      <c r="K23" s="11">
        <v>322</v>
      </c>
      <c r="L23" s="11" t="s">
        <v>351</v>
      </c>
      <c r="M23" s="1" t="s">
        <v>278</v>
      </c>
      <c r="N23" s="9"/>
      <c r="O23" s="9"/>
      <c r="P23" s="9"/>
      <c r="Q23" s="9"/>
      <c r="R23" s="27"/>
      <c r="S23" s="9"/>
      <c r="T23" s="9"/>
      <c r="U23" s="9"/>
      <c r="V23" s="9"/>
      <c r="W23" s="9"/>
      <c r="X23" s="9"/>
      <c r="Y23" s="9"/>
      <c r="Z23" s="9"/>
      <c r="AA23" s="9">
        <v>60</v>
      </c>
      <c r="AB23" s="9"/>
      <c r="AC23" s="9"/>
      <c r="AD23" s="27"/>
      <c r="AE23" s="9"/>
      <c r="AF23" s="9">
        <v>116</v>
      </c>
      <c r="AG23" s="9"/>
      <c r="AH23" s="9"/>
      <c r="AI23" s="9"/>
      <c r="AJ23" s="27"/>
      <c r="AK23" s="9"/>
      <c r="AL23" s="27"/>
      <c r="AM23" s="9"/>
      <c r="AN23" s="9"/>
      <c r="AO23" s="27"/>
      <c r="AP23" s="9"/>
      <c r="AQ23" s="9"/>
      <c r="AR23" s="9"/>
      <c r="AS23" s="27"/>
      <c r="AT23" s="27"/>
      <c r="AU23" s="9"/>
      <c r="AV23" s="9"/>
      <c r="AW23" s="9"/>
      <c r="AX23" s="9"/>
      <c r="AY23" s="27"/>
      <c r="AZ23" s="9"/>
      <c r="BA23" s="9"/>
      <c r="BB23" s="27"/>
      <c r="BC23" s="9"/>
      <c r="BD23" s="9"/>
      <c r="BE23" s="27"/>
      <c r="BF23" s="9"/>
      <c r="BG23" s="9"/>
      <c r="BH23" s="9"/>
      <c r="BI23" s="9"/>
      <c r="BJ23" s="9"/>
      <c r="BK23" s="27"/>
      <c r="BL23" s="27"/>
      <c r="BM23" s="9">
        <v>1</v>
      </c>
      <c r="BN23" s="9"/>
      <c r="BO23" s="9"/>
      <c r="BP23" s="27"/>
      <c r="BQ23" s="9"/>
      <c r="BR23" s="9"/>
      <c r="BS23" s="9"/>
      <c r="BT23" s="9"/>
      <c r="BU23" s="9"/>
      <c r="BV23" s="9"/>
      <c r="BW23" s="9"/>
      <c r="BX23" s="9"/>
      <c r="BY23" s="9"/>
      <c r="BZ23" s="9"/>
      <c r="CA23" s="9"/>
      <c r="CB23" s="9"/>
      <c r="CC23" s="27"/>
      <c r="CD23" s="9"/>
      <c r="CE23" s="9"/>
      <c r="CF23" s="9">
        <v>75</v>
      </c>
      <c r="CG23" s="9"/>
      <c r="CH23" s="27"/>
      <c r="CI23" s="9"/>
      <c r="CJ23" s="9"/>
      <c r="CK23" s="9"/>
      <c r="CL23" s="9"/>
      <c r="CM23" s="9"/>
      <c r="CN23" s="9"/>
      <c r="CO23" s="9"/>
      <c r="CP23" s="9"/>
      <c r="CQ23" s="9">
        <v>4</v>
      </c>
      <c r="CR23" s="9">
        <v>1</v>
      </c>
      <c r="CS23" s="9">
        <v>1</v>
      </c>
      <c r="CT23" s="9"/>
      <c r="CU23" s="9">
        <v>3</v>
      </c>
      <c r="CV23" s="9"/>
      <c r="CW23" s="9">
        <v>1</v>
      </c>
      <c r="CX23" s="9">
        <v>1.2</v>
      </c>
      <c r="CY23" s="9"/>
      <c r="CZ23" s="9"/>
      <c r="DA23" s="9"/>
      <c r="DB23" s="9"/>
      <c r="DC23" s="9"/>
      <c r="DD23" s="9">
        <v>10</v>
      </c>
      <c r="DE23" s="9"/>
      <c r="DF23" s="9"/>
      <c r="DG23" s="9">
        <v>5</v>
      </c>
      <c r="DH23" s="9"/>
      <c r="DI23" s="27"/>
      <c r="DJ23" s="9"/>
      <c r="DK23" s="9">
        <v>1</v>
      </c>
      <c r="DL23" s="9"/>
      <c r="DM23" s="27"/>
      <c r="DN23" s="9"/>
      <c r="DO23" s="9"/>
      <c r="DP23" s="9"/>
      <c r="DQ23" s="9"/>
      <c r="DR23" s="27"/>
      <c r="DS23" s="27"/>
      <c r="DT23" s="27"/>
      <c r="DU23" s="9"/>
      <c r="DV23" s="9"/>
      <c r="DW23" s="9"/>
      <c r="DX23" s="27"/>
      <c r="DY23" s="9"/>
      <c r="DZ23" s="9"/>
      <c r="EA23" s="27"/>
      <c r="EB23" s="9"/>
      <c r="EC23" s="9"/>
      <c r="ED23" s="9"/>
      <c r="EE23" s="9"/>
      <c r="EF23" s="9"/>
      <c r="EG23" s="9"/>
      <c r="EH23" s="9"/>
      <c r="EI23" s="27"/>
      <c r="EJ23" s="9"/>
      <c r="EK23" s="9"/>
      <c r="EL23" s="3" cm="1">
        <f t="array" ref="EL23">SUMPRODUCT(Planned[[#This Row],[GEN-1]:[EL-20]],TRANSPOSE(Arrangements[Unit Prices]))</f>
        <v>1203.05</v>
      </c>
    </row>
    <row r="24" spans="1:142" ht="14.4" x14ac:dyDescent="0.25">
      <c r="A24" s="1">
        <v>4</v>
      </c>
      <c r="B24" s="11">
        <v>334606</v>
      </c>
      <c r="C24" s="11" t="s">
        <v>356</v>
      </c>
      <c r="D24" s="9" t="s">
        <v>271</v>
      </c>
      <c r="E24" s="9" t="s">
        <v>348</v>
      </c>
      <c r="F24" s="9"/>
      <c r="G24" s="9"/>
      <c r="H24" s="11" t="s">
        <v>357</v>
      </c>
      <c r="I24" s="11" t="s">
        <v>275</v>
      </c>
      <c r="J24" s="11" t="s">
        <v>350</v>
      </c>
      <c r="K24" s="11">
        <v>322</v>
      </c>
      <c r="L24" s="11" t="s">
        <v>351</v>
      </c>
      <c r="M24" s="1" t="s">
        <v>278</v>
      </c>
      <c r="N24" s="9"/>
      <c r="O24" s="9"/>
      <c r="P24" s="9"/>
      <c r="Q24" s="9"/>
      <c r="R24" s="27"/>
      <c r="S24" s="9"/>
      <c r="T24" s="9"/>
      <c r="U24" s="9"/>
      <c r="V24" s="9"/>
      <c r="W24" s="9"/>
      <c r="X24" s="9"/>
      <c r="Y24" s="9"/>
      <c r="Z24" s="9"/>
      <c r="AA24" s="9">
        <v>30</v>
      </c>
      <c r="AB24" s="9"/>
      <c r="AC24" s="9"/>
      <c r="AD24" s="27"/>
      <c r="AE24" s="9"/>
      <c r="AF24" s="9">
        <v>215</v>
      </c>
      <c r="AG24" s="9"/>
      <c r="AH24" s="9"/>
      <c r="AI24" s="9"/>
      <c r="AJ24" s="27"/>
      <c r="AK24" s="9"/>
      <c r="AL24" s="27"/>
      <c r="AM24" s="9"/>
      <c r="AN24" s="9"/>
      <c r="AO24" s="27"/>
      <c r="AP24" s="9"/>
      <c r="AQ24" s="9"/>
      <c r="AR24" s="9"/>
      <c r="AS24" s="27"/>
      <c r="AT24" s="27"/>
      <c r="AU24" s="9"/>
      <c r="AV24" s="9"/>
      <c r="AW24" s="9"/>
      <c r="AX24" s="9"/>
      <c r="AY24" s="27"/>
      <c r="AZ24" s="9"/>
      <c r="BA24" s="9"/>
      <c r="BB24" s="27"/>
      <c r="BC24" s="9"/>
      <c r="BD24" s="9"/>
      <c r="BE24" s="27"/>
      <c r="BF24" s="9"/>
      <c r="BG24" s="9"/>
      <c r="BH24" s="9"/>
      <c r="BI24" s="9"/>
      <c r="BJ24" s="9"/>
      <c r="BK24" s="27"/>
      <c r="BL24" s="27"/>
      <c r="BM24" s="9"/>
      <c r="BN24" s="9"/>
      <c r="BO24" s="9"/>
      <c r="BP24" s="27"/>
      <c r="BQ24" s="9"/>
      <c r="BR24" s="9"/>
      <c r="BS24" s="9"/>
      <c r="BT24" s="9"/>
      <c r="BU24" s="9"/>
      <c r="BV24" s="9"/>
      <c r="BW24" s="9"/>
      <c r="BX24" s="9"/>
      <c r="BY24" s="9"/>
      <c r="BZ24" s="9"/>
      <c r="CA24" s="9"/>
      <c r="CB24" s="9"/>
      <c r="CC24" s="27"/>
      <c r="CD24" s="9"/>
      <c r="CE24" s="9"/>
      <c r="CF24" s="9"/>
      <c r="CG24" s="9"/>
      <c r="CH24" s="27"/>
      <c r="CI24" s="9"/>
      <c r="CJ24" s="9"/>
      <c r="CK24" s="9"/>
      <c r="CL24" s="9"/>
      <c r="CM24" s="9"/>
      <c r="CN24" s="9"/>
      <c r="CO24" s="9"/>
      <c r="CP24" s="9"/>
      <c r="CQ24" s="9">
        <v>4</v>
      </c>
      <c r="CR24" s="9">
        <v>1</v>
      </c>
      <c r="CS24" s="9"/>
      <c r="CT24" s="9"/>
      <c r="CU24" s="9"/>
      <c r="CV24" s="9">
        <v>1</v>
      </c>
      <c r="CW24" s="9"/>
      <c r="CX24" s="9">
        <v>0.6</v>
      </c>
      <c r="CY24" s="9"/>
      <c r="CZ24" s="9"/>
      <c r="DA24" s="9"/>
      <c r="DB24" s="9"/>
      <c r="DC24" s="9"/>
      <c r="DD24" s="9">
        <v>10</v>
      </c>
      <c r="DE24" s="9"/>
      <c r="DF24" s="9"/>
      <c r="DG24" s="9"/>
      <c r="DH24" s="9"/>
      <c r="DI24" s="27"/>
      <c r="DJ24" s="9"/>
      <c r="DK24" s="9">
        <v>1</v>
      </c>
      <c r="DL24" s="9"/>
      <c r="DM24" s="27"/>
      <c r="DN24" s="9"/>
      <c r="DO24" s="9"/>
      <c r="DP24" s="9"/>
      <c r="DQ24" s="9"/>
      <c r="DR24" s="27"/>
      <c r="DS24" s="27"/>
      <c r="DT24" s="27"/>
      <c r="DU24" s="9"/>
      <c r="DV24" s="9"/>
      <c r="DW24" s="9"/>
      <c r="DX24" s="27"/>
      <c r="DY24" s="9"/>
      <c r="DZ24" s="9"/>
      <c r="EA24" s="27"/>
      <c r="EB24" s="9"/>
      <c r="EC24" s="9"/>
      <c r="ED24" s="9"/>
      <c r="EE24" s="9"/>
      <c r="EF24" s="9"/>
      <c r="EG24" s="9"/>
      <c r="EH24" s="9"/>
      <c r="EI24" s="27"/>
      <c r="EJ24" s="9"/>
      <c r="EK24" s="9"/>
      <c r="EL24" s="3" cm="1">
        <f t="array" ref="EL24">SUMPRODUCT(Planned[[#This Row],[GEN-1]:[EL-20]],TRANSPOSE(Arrangements[Unit Prices]))</f>
        <v>852.89999999999986</v>
      </c>
    </row>
    <row r="25" spans="1:142" ht="14.4" x14ac:dyDescent="0.25">
      <c r="A25" s="1">
        <v>5</v>
      </c>
      <c r="B25" s="11">
        <v>304366</v>
      </c>
      <c r="C25" s="11" t="s">
        <v>358</v>
      </c>
      <c r="D25" s="9" t="s">
        <v>271</v>
      </c>
      <c r="E25" s="9" t="s">
        <v>348</v>
      </c>
      <c r="F25" s="9"/>
      <c r="G25" s="9"/>
      <c r="H25" s="11" t="s">
        <v>359</v>
      </c>
      <c r="I25" s="11" t="s">
        <v>275</v>
      </c>
      <c r="J25" s="11" t="s">
        <v>350</v>
      </c>
      <c r="K25" s="11">
        <v>322</v>
      </c>
      <c r="L25" s="11" t="s">
        <v>351</v>
      </c>
      <c r="M25" s="1" t="s">
        <v>278</v>
      </c>
      <c r="N25" s="9"/>
      <c r="O25" s="9"/>
      <c r="P25" s="9"/>
      <c r="Q25" s="9"/>
      <c r="R25" s="27"/>
      <c r="S25" s="9"/>
      <c r="T25" s="9"/>
      <c r="U25" s="9"/>
      <c r="V25" s="9"/>
      <c r="W25" s="9"/>
      <c r="X25" s="9"/>
      <c r="Y25" s="9"/>
      <c r="Z25" s="9"/>
      <c r="AA25" s="9"/>
      <c r="AB25" s="9"/>
      <c r="AC25" s="9"/>
      <c r="AD25" s="27"/>
      <c r="AE25" s="9"/>
      <c r="AF25" s="9">
        <v>138</v>
      </c>
      <c r="AG25" s="9"/>
      <c r="AH25" s="9"/>
      <c r="AI25" s="9"/>
      <c r="AJ25" s="27"/>
      <c r="AK25" s="9"/>
      <c r="AL25" s="27"/>
      <c r="AM25" s="9"/>
      <c r="AN25" s="9"/>
      <c r="AO25" s="27"/>
      <c r="AP25" s="9"/>
      <c r="AQ25" s="9"/>
      <c r="AR25" s="9"/>
      <c r="AS25" s="27"/>
      <c r="AT25" s="27"/>
      <c r="AU25" s="9"/>
      <c r="AV25" s="9"/>
      <c r="AW25" s="9"/>
      <c r="AX25" s="9"/>
      <c r="AY25" s="27"/>
      <c r="AZ25" s="9"/>
      <c r="BA25" s="9"/>
      <c r="BB25" s="27"/>
      <c r="BC25" s="9"/>
      <c r="BD25" s="9"/>
      <c r="BE25" s="27"/>
      <c r="BF25" s="9"/>
      <c r="BG25" s="9"/>
      <c r="BH25" s="9"/>
      <c r="BI25" s="9"/>
      <c r="BJ25" s="9"/>
      <c r="BK25" s="27"/>
      <c r="BL25" s="27"/>
      <c r="BM25" s="9"/>
      <c r="BN25" s="9"/>
      <c r="BO25" s="9"/>
      <c r="BP25" s="27"/>
      <c r="BQ25" s="9"/>
      <c r="BR25" s="9"/>
      <c r="BS25" s="9"/>
      <c r="BT25" s="9"/>
      <c r="BU25" s="9"/>
      <c r="BV25" s="9"/>
      <c r="BW25" s="9"/>
      <c r="BX25" s="9"/>
      <c r="BY25" s="9"/>
      <c r="BZ25" s="9"/>
      <c r="CA25" s="9"/>
      <c r="CB25" s="9"/>
      <c r="CC25" s="27"/>
      <c r="CD25" s="9"/>
      <c r="CE25" s="9"/>
      <c r="CF25" s="9"/>
      <c r="CG25" s="9"/>
      <c r="CH25" s="27"/>
      <c r="CI25" s="9"/>
      <c r="CJ25" s="9"/>
      <c r="CK25" s="9"/>
      <c r="CL25" s="9">
        <v>0.16</v>
      </c>
      <c r="CM25" s="9"/>
      <c r="CN25" s="9"/>
      <c r="CO25" s="9"/>
      <c r="CP25" s="9"/>
      <c r="CQ25" s="9">
        <v>1</v>
      </c>
      <c r="CR25" s="9">
        <v>2</v>
      </c>
      <c r="CS25" s="9"/>
      <c r="CT25" s="9"/>
      <c r="CU25" s="9">
        <v>2</v>
      </c>
      <c r="CV25" s="9">
        <v>2</v>
      </c>
      <c r="CW25" s="9"/>
      <c r="CX25" s="9"/>
      <c r="CY25" s="9"/>
      <c r="CZ25" s="9"/>
      <c r="DA25" s="9"/>
      <c r="DB25" s="9"/>
      <c r="DC25" s="9"/>
      <c r="DD25" s="9"/>
      <c r="DE25" s="9"/>
      <c r="DF25" s="9"/>
      <c r="DG25" s="9"/>
      <c r="DH25" s="9"/>
      <c r="DI25" s="27"/>
      <c r="DJ25" s="9"/>
      <c r="DK25" s="9"/>
      <c r="DL25" s="9"/>
      <c r="DM25" s="27"/>
      <c r="DN25" s="9"/>
      <c r="DO25" s="9"/>
      <c r="DP25" s="9"/>
      <c r="DQ25" s="9"/>
      <c r="DR25" s="27"/>
      <c r="DS25" s="27"/>
      <c r="DT25" s="27"/>
      <c r="DU25" s="9"/>
      <c r="DV25" s="9"/>
      <c r="DW25" s="9"/>
      <c r="DX25" s="27"/>
      <c r="DY25" s="9"/>
      <c r="DZ25" s="9"/>
      <c r="EA25" s="27"/>
      <c r="EB25" s="9"/>
      <c r="EC25" s="9">
        <v>1</v>
      </c>
      <c r="ED25" s="9"/>
      <c r="EE25" s="9"/>
      <c r="EF25" s="9"/>
      <c r="EG25" s="9"/>
      <c r="EH25" s="9"/>
      <c r="EI25" s="27"/>
      <c r="EJ25" s="9"/>
      <c r="EK25" s="9"/>
      <c r="EL25" s="3" cm="1">
        <f t="array" ref="EL25">SUMPRODUCT(Planned[[#This Row],[GEN-1]:[EL-20]],TRANSPOSE(Arrangements[Unit Prices]))</f>
        <v>542.4</v>
      </c>
    </row>
    <row r="26" spans="1:142" ht="14.4" x14ac:dyDescent="0.25">
      <c r="A26" s="1">
        <v>6</v>
      </c>
      <c r="B26" s="11">
        <v>95690</v>
      </c>
      <c r="C26" s="11" t="s">
        <v>360</v>
      </c>
      <c r="D26" s="9" t="s">
        <v>271</v>
      </c>
      <c r="E26" s="9" t="s">
        <v>348</v>
      </c>
      <c r="F26" s="9"/>
      <c r="G26" s="9"/>
      <c r="H26" s="11" t="s">
        <v>361</v>
      </c>
      <c r="I26" s="11" t="s">
        <v>325</v>
      </c>
      <c r="J26" s="11" t="s">
        <v>350</v>
      </c>
      <c r="K26" s="11">
        <v>322</v>
      </c>
      <c r="L26" s="11" t="s">
        <v>351</v>
      </c>
      <c r="M26" s="1" t="s">
        <v>278</v>
      </c>
      <c r="N26" s="9"/>
      <c r="O26" s="9"/>
      <c r="P26" s="9"/>
      <c r="Q26" s="9"/>
      <c r="R26" s="27"/>
      <c r="S26" s="9">
        <v>2</v>
      </c>
      <c r="T26" s="9"/>
      <c r="U26" s="9"/>
      <c r="V26" s="9"/>
      <c r="W26" s="9"/>
      <c r="X26" s="9"/>
      <c r="Y26" s="9"/>
      <c r="Z26" s="9"/>
      <c r="AA26" s="9"/>
      <c r="AB26" s="9"/>
      <c r="AC26" s="9"/>
      <c r="AD26" s="27"/>
      <c r="AE26" s="9"/>
      <c r="AF26" s="9"/>
      <c r="AG26" s="9"/>
      <c r="AH26" s="9"/>
      <c r="AI26" s="9"/>
      <c r="AJ26" s="27"/>
      <c r="AK26" s="9"/>
      <c r="AL26" s="27"/>
      <c r="AM26" s="9"/>
      <c r="AN26" s="9"/>
      <c r="AO26" s="27"/>
      <c r="AP26" s="9"/>
      <c r="AQ26" s="9"/>
      <c r="AR26" s="9"/>
      <c r="AS26" s="27"/>
      <c r="AT26" s="27"/>
      <c r="AU26" s="9"/>
      <c r="AV26" s="9"/>
      <c r="AW26" s="9"/>
      <c r="AX26" s="9"/>
      <c r="AY26" s="27"/>
      <c r="AZ26" s="9"/>
      <c r="BA26" s="9"/>
      <c r="BB26" s="27"/>
      <c r="BC26" s="9"/>
      <c r="BD26" s="9"/>
      <c r="BE26" s="27"/>
      <c r="BF26" s="9"/>
      <c r="BG26" s="9"/>
      <c r="BH26" s="9"/>
      <c r="BI26" s="9"/>
      <c r="BJ26" s="9"/>
      <c r="BK26" s="27"/>
      <c r="BL26" s="27"/>
      <c r="BM26" s="9"/>
      <c r="BN26" s="9"/>
      <c r="BO26" s="9"/>
      <c r="BP26" s="27"/>
      <c r="BQ26" s="9"/>
      <c r="BR26" s="9"/>
      <c r="BS26" s="9"/>
      <c r="BT26" s="9"/>
      <c r="BU26" s="9"/>
      <c r="BV26" s="9"/>
      <c r="BW26" s="9">
        <v>40</v>
      </c>
      <c r="BX26" s="9">
        <v>15</v>
      </c>
      <c r="BY26" s="9"/>
      <c r="BZ26" s="9"/>
      <c r="CA26" s="9"/>
      <c r="CB26" s="9"/>
      <c r="CC26" s="27"/>
      <c r="CD26" s="9"/>
      <c r="CE26" s="9"/>
      <c r="CF26" s="9"/>
      <c r="CG26" s="9"/>
      <c r="CH26" s="27"/>
      <c r="CI26" s="9"/>
      <c r="CJ26" s="9"/>
      <c r="CK26" s="9"/>
      <c r="CL26" s="9"/>
      <c r="CM26" s="9"/>
      <c r="CN26" s="9"/>
      <c r="CO26" s="9"/>
      <c r="CP26" s="9"/>
      <c r="CQ26" s="9">
        <v>5</v>
      </c>
      <c r="CR26" s="9">
        <v>7</v>
      </c>
      <c r="CS26" s="9">
        <v>1</v>
      </c>
      <c r="CT26" s="9"/>
      <c r="CU26" s="9">
        <v>1</v>
      </c>
      <c r="CV26" s="9"/>
      <c r="CW26" s="9"/>
      <c r="CX26" s="9"/>
      <c r="CY26" s="9"/>
      <c r="CZ26" s="9"/>
      <c r="DA26" s="9"/>
      <c r="DB26" s="9"/>
      <c r="DC26" s="9"/>
      <c r="DD26" s="9"/>
      <c r="DE26" s="9"/>
      <c r="DF26" s="9"/>
      <c r="DG26" s="9"/>
      <c r="DH26" s="9"/>
      <c r="DI26" s="27"/>
      <c r="DJ26" s="9"/>
      <c r="DK26" s="9"/>
      <c r="DL26" s="9"/>
      <c r="DM26" s="27"/>
      <c r="DN26" s="9"/>
      <c r="DO26" s="9"/>
      <c r="DP26" s="9"/>
      <c r="DQ26" s="9"/>
      <c r="DR26" s="27"/>
      <c r="DS26" s="27"/>
      <c r="DT26" s="27"/>
      <c r="DU26" s="9"/>
      <c r="DV26" s="9"/>
      <c r="DW26" s="9"/>
      <c r="DX26" s="27"/>
      <c r="DY26" s="9"/>
      <c r="DZ26" s="9"/>
      <c r="EA26" s="27"/>
      <c r="EB26" s="9"/>
      <c r="EC26" s="9"/>
      <c r="ED26" s="9"/>
      <c r="EE26" s="9"/>
      <c r="EF26" s="9"/>
      <c r="EG26" s="9"/>
      <c r="EH26" s="9"/>
      <c r="EI26" s="27"/>
      <c r="EJ26" s="9"/>
      <c r="EK26" s="9"/>
      <c r="EL26" s="3" cm="1">
        <f t="array" ref="EL26">SUMPRODUCT(Planned[[#This Row],[GEN-1]:[EL-20]],TRANSPOSE(Arrangements[Unit Prices]))</f>
        <v>650.09999999999991</v>
      </c>
    </row>
    <row r="27" spans="1:142" ht="14.4" x14ac:dyDescent="0.25">
      <c r="A27" s="1">
        <v>7</v>
      </c>
      <c r="B27" s="11">
        <v>207644</v>
      </c>
      <c r="C27" s="11" t="s">
        <v>362</v>
      </c>
      <c r="D27" s="9" t="s">
        <v>271</v>
      </c>
      <c r="E27" s="9" t="s">
        <v>348</v>
      </c>
      <c r="F27" s="9"/>
      <c r="G27" s="9"/>
      <c r="H27" s="11" t="s">
        <v>363</v>
      </c>
      <c r="I27" s="11" t="s">
        <v>275</v>
      </c>
      <c r="J27" s="11" t="s">
        <v>350</v>
      </c>
      <c r="K27" s="11">
        <v>322</v>
      </c>
      <c r="L27" s="11" t="s">
        <v>351</v>
      </c>
      <c r="M27" s="1" t="s">
        <v>278</v>
      </c>
      <c r="N27" s="9"/>
      <c r="O27" s="9"/>
      <c r="P27" s="9"/>
      <c r="Q27" s="9"/>
      <c r="R27" s="27"/>
      <c r="S27" s="9"/>
      <c r="T27" s="9"/>
      <c r="U27" s="9"/>
      <c r="V27" s="9"/>
      <c r="W27" s="9"/>
      <c r="X27" s="9"/>
      <c r="Y27" s="9"/>
      <c r="Z27" s="9"/>
      <c r="AA27" s="9"/>
      <c r="AB27" s="9"/>
      <c r="AC27" s="9"/>
      <c r="AD27" s="27"/>
      <c r="AE27" s="9"/>
      <c r="AF27" s="9"/>
      <c r="AG27" s="9"/>
      <c r="AH27" s="9"/>
      <c r="AI27" s="9"/>
      <c r="AJ27" s="27"/>
      <c r="AK27" s="9"/>
      <c r="AL27" s="27"/>
      <c r="AM27" s="9"/>
      <c r="AN27" s="9"/>
      <c r="AO27" s="27"/>
      <c r="AP27" s="9"/>
      <c r="AQ27" s="9"/>
      <c r="AR27" s="9"/>
      <c r="AS27" s="27"/>
      <c r="AT27" s="27"/>
      <c r="AU27" s="9"/>
      <c r="AV27" s="9"/>
      <c r="AW27" s="9"/>
      <c r="AX27" s="9"/>
      <c r="AY27" s="27"/>
      <c r="AZ27" s="9"/>
      <c r="BA27" s="9"/>
      <c r="BB27" s="27"/>
      <c r="BC27" s="9"/>
      <c r="BD27" s="9"/>
      <c r="BE27" s="27"/>
      <c r="BF27" s="9"/>
      <c r="BG27" s="9"/>
      <c r="BH27" s="9"/>
      <c r="BI27" s="9"/>
      <c r="BJ27" s="9"/>
      <c r="BK27" s="27"/>
      <c r="BL27" s="27"/>
      <c r="BM27" s="9"/>
      <c r="BN27" s="9"/>
      <c r="BO27" s="9"/>
      <c r="BP27" s="27"/>
      <c r="BQ27" s="9"/>
      <c r="BR27" s="9"/>
      <c r="BS27" s="9"/>
      <c r="BT27" s="9"/>
      <c r="BU27" s="9"/>
      <c r="BV27" s="9"/>
      <c r="BW27" s="9">
        <v>25</v>
      </c>
      <c r="BX27" s="9">
        <v>5</v>
      </c>
      <c r="BY27" s="9"/>
      <c r="BZ27" s="9"/>
      <c r="CA27" s="9"/>
      <c r="CB27" s="9"/>
      <c r="CC27" s="27"/>
      <c r="CD27" s="9"/>
      <c r="CE27" s="9"/>
      <c r="CF27" s="9"/>
      <c r="CG27" s="9"/>
      <c r="CH27" s="27"/>
      <c r="CI27" s="9"/>
      <c r="CJ27" s="9"/>
      <c r="CK27" s="9"/>
      <c r="CL27" s="9"/>
      <c r="CM27" s="9"/>
      <c r="CN27" s="9"/>
      <c r="CO27" s="9"/>
      <c r="CP27" s="9"/>
      <c r="CQ27" s="9">
        <v>5</v>
      </c>
      <c r="CR27" s="9">
        <v>7</v>
      </c>
      <c r="CS27" s="9">
        <v>1</v>
      </c>
      <c r="CT27" s="9"/>
      <c r="CU27" s="9">
        <v>1</v>
      </c>
      <c r="CV27" s="9"/>
      <c r="CW27" s="9"/>
      <c r="CX27" s="9"/>
      <c r="CY27" s="9"/>
      <c r="CZ27" s="9"/>
      <c r="DA27" s="9"/>
      <c r="DB27" s="9"/>
      <c r="DC27" s="9"/>
      <c r="DD27" s="9">
        <v>3</v>
      </c>
      <c r="DE27" s="9"/>
      <c r="DF27" s="9"/>
      <c r="DG27" s="9"/>
      <c r="DH27" s="9"/>
      <c r="DI27" s="27"/>
      <c r="DJ27" s="9"/>
      <c r="DK27" s="9">
        <v>1</v>
      </c>
      <c r="DL27" s="9"/>
      <c r="DM27" s="27"/>
      <c r="DN27" s="9"/>
      <c r="DO27" s="9"/>
      <c r="DP27" s="9"/>
      <c r="DQ27" s="9"/>
      <c r="DR27" s="27"/>
      <c r="DS27" s="27"/>
      <c r="DT27" s="27"/>
      <c r="DU27" s="9"/>
      <c r="DV27" s="9"/>
      <c r="DW27" s="9"/>
      <c r="DX27" s="27"/>
      <c r="DY27" s="9"/>
      <c r="DZ27" s="9"/>
      <c r="EA27" s="27"/>
      <c r="EB27" s="9"/>
      <c r="EC27" s="9"/>
      <c r="ED27" s="9"/>
      <c r="EE27" s="9"/>
      <c r="EF27" s="9"/>
      <c r="EG27" s="9"/>
      <c r="EH27" s="9"/>
      <c r="EI27" s="27"/>
      <c r="EJ27" s="9"/>
      <c r="EK27" s="9"/>
      <c r="EL27" s="3" cm="1">
        <f t="array" ref="EL27">SUMPRODUCT(Planned[[#This Row],[GEN-1]:[EL-20]],TRANSPOSE(Arrangements[Unit Prices]))</f>
        <v>635.59999999999991</v>
      </c>
    </row>
    <row r="28" spans="1:142" ht="14.4" x14ac:dyDescent="0.25">
      <c r="A28" s="1">
        <v>8</v>
      </c>
      <c r="B28" s="11">
        <v>234623</v>
      </c>
      <c r="C28" s="11" t="s">
        <v>364</v>
      </c>
      <c r="D28" s="9" t="s">
        <v>271</v>
      </c>
      <c r="E28" s="9" t="s">
        <v>348</v>
      </c>
      <c r="F28" s="9"/>
      <c r="G28" s="9"/>
      <c r="H28" s="11" t="s">
        <v>365</v>
      </c>
      <c r="I28" s="11" t="s">
        <v>275</v>
      </c>
      <c r="J28" s="11" t="s">
        <v>350</v>
      </c>
      <c r="K28" s="11">
        <v>322</v>
      </c>
      <c r="L28" s="11" t="s">
        <v>351</v>
      </c>
      <c r="M28" s="1" t="s">
        <v>278</v>
      </c>
      <c r="N28" s="9"/>
      <c r="O28" s="9"/>
      <c r="P28" s="9"/>
      <c r="Q28" s="9"/>
      <c r="R28" s="27"/>
      <c r="S28" s="9"/>
      <c r="T28" s="9"/>
      <c r="U28" s="9"/>
      <c r="V28" s="9"/>
      <c r="W28" s="9"/>
      <c r="X28" s="9"/>
      <c r="Y28" s="9"/>
      <c r="Z28" s="9"/>
      <c r="AA28" s="9"/>
      <c r="AB28" s="9"/>
      <c r="AC28" s="9"/>
      <c r="AD28" s="27"/>
      <c r="AE28" s="9"/>
      <c r="AF28" s="9">
        <v>152</v>
      </c>
      <c r="AG28" s="9"/>
      <c r="AH28" s="9"/>
      <c r="AI28" s="9"/>
      <c r="AJ28" s="27"/>
      <c r="AK28" s="9"/>
      <c r="AL28" s="27"/>
      <c r="AM28" s="9"/>
      <c r="AN28" s="9"/>
      <c r="AO28" s="27"/>
      <c r="AP28" s="9"/>
      <c r="AQ28" s="9"/>
      <c r="AR28" s="9"/>
      <c r="AS28" s="27"/>
      <c r="AT28" s="27"/>
      <c r="AU28" s="9"/>
      <c r="AV28" s="9"/>
      <c r="AW28" s="9"/>
      <c r="AX28" s="9"/>
      <c r="AY28" s="27"/>
      <c r="AZ28" s="9"/>
      <c r="BA28" s="9"/>
      <c r="BB28" s="27"/>
      <c r="BC28" s="9"/>
      <c r="BD28" s="9"/>
      <c r="BE28" s="27"/>
      <c r="BF28" s="9"/>
      <c r="BG28" s="9"/>
      <c r="BH28" s="9"/>
      <c r="BI28" s="9"/>
      <c r="BJ28" s="9"/>
      <c r="BK28" s="27"/>
      <c r="BL28" s="27"/>
      <c r="BM28" s="9"/>
      <c r="BN28" s="9"/>
      <c r="BO28" s="9"/>
      <c r="BP28" s="27"/>
      <c r="BQ28" s="9"/>
      <c r="BR28" s="9"/>
      <c r="BS28" s="9"/>
      <c r="BT28" s="9"/>
      <c r="BU28" s="9"/>
      <c r="BV28" s="9"/>
      <c r="BW28" s="9"/>
      <c r="BX28" s="9"/>
      <c r="BY28" s="9"/>
      <c r="BZ28" s="9"/>
      <c r="CA28" s="9"/>
      <c r="CB28" s="9"/>
      <c r="CC28" s="27"/>
      <c r="CD28" s="9"/>
      <c r="CE28" s="9"/>
      <c r="CF28" s="9">
        <v>50</v>
      </c>
      <c r="CG28" s="9"/>
      <c r="CH28" s="27"/>
      <c r="CI28" s="9"/>
      <c r="CJ28" s="9"/>
      <c r="CK28" s="9"/>
      <c r="CL28" s="9">
        <v>0.5</v>
      </c>
      <c r="CM28" s="9"/>
      <c r="CN28" s="9"/>
      <c r="CO28" s="9"/>
      <c r="CP28" s="9"/>
      <c r="CQ28" s="9">
        <v>3</v>
      </c>
      <c r="CR28" s="9">
        <v>3</v>
      </c>
      <c r="CS28" s="9">
        <v>1</v>
      </c>
      <c r="CT28" s="9"/>
      <c r="CU28" s="9">
        <v>4</v>
      </c>
      <c r="CV28" s="9"/>
      <c r="CW28" s="9">
        <v>1</v>
      </c>
      <c r="CX28" s="9">
        <v>1.2</v>
      </c>
      <c r="CY28" s="9"/>
      <c r="CZ28" s="9"/>
      <c r="DA28" s="9"/>
      <c r="DB28" s="9"/>
      <c r="DC28" s="9"/>
      <c r="DD28" s="9"/>
      <c r="DE28" s="9"/>
      <c r="DF28" s="9"/>
      <c r="DG28" s="9"/>
      <c r="DH28" s="9"/>
      <c r="DI28" s="27"/>
      <c r="DJ28" s="9"/>
      <c r="DK28" s="9"/>
      <c r="DL28" s="9"/>
      <c r="DM28" s="27"/>
      <c r="DN28" s="9"/>
      <c r="DO28" s="9"/>
      <c r="DP28" s="9"/>
      <c r="DQ28" s="9"/>
      <c r="DR28" s="27"/>
      <c r="DS28" s="27"/>
      <c r="DT28" s="27"/>
      <c r="DU28" s="9"/>
      <c r="DV28" s="9"/>
      <c r="DW28" s="9"/>
      <c r="DX28" s="27"/>
      <c r="DY28" s="9"/>
      <c r="DZ28" s="9"/>
      <c r="EA28" s="27"/>
      <c r="EB28" s="9"/>
      <c r="EC28" s="9"/>
      <c r="ED28" s="9"/>
      <c r="EE28" s="9"/>
      <c r="EF28" s="9"/>
      <c r="EG28" s="9"/>
      <c r="EH28" s="9"/>
      <c r="EI28" s="27"/>
      <c r="EJ28" s="9"/>
      <c r="EK28" s="9"/>
      <c r="EL28" s="3" cm="1">
        <f t="array" ref="EL28">SUMPRODUCT(Planned[[#This Row],[GEN-1]:[EL-20]],TRANSPOSE(Arrangements[Unit Prices]))</f>
        <v>967.99999999999989</v>
      </c>
    </row>
    <row r="29" spans="1:142" ht="14.4" x14ac:dyDescent="0.25">
      <c r="A29" s="1">
        <v>9</v>
      </c>
      <c r="B29" s="11">
        <v>275012</v>
      </c>
      <c r="C29" s="11" t="s">
        <v>366</v>
      </c>
      <c r="D29" s="9" t="s">
        <v>271</v>
      </c>
      <c r="E29" s="9" t="s">
        <v>348</v>
      </c>
      <c r="F29" s="9"/>
      <c r="G29" s="9"/>
      <c r="H29" s="11" t="s">
        <v>367</v>
      </c>
      <c r="I29" s="11" t="s">
        <v>275</v>
      </c>
      <c r="J29" s="11" t="s">
        <v>350</v>
      </c>
      <c r="K29" s="11">
        <v>322</v>
      </c>
      <c r="L29" s="11" t="s">
        <v>351</v>
      </c>
      <c r="M29" s="1" t="s">
        <v>278</v>
      </c>
      <c r="N29" s="9"/>
      <c r="O29" s="9"/>
      <c r="P29" s="9"/>
      <c r="Q29" s="9"/>
      <c r="R29" s="27"/>
      <c r="S29" s="9">
        <v>2</v>
      </c>
      <c r="T29" s="9"/>
      <c r="U29" s="9"/>
      <c r="V29" s="9"/>
      <c r="W29" s="9"/>
      <c r="X29" s="9"/>
      <c r="Y29" s="9"/>
      <c r="Z29" s="9"/>
      <c r="AA29" s="9"/>
      <c r="AB29" s="9"/>
      <c r="AC29" s="9"/>
      <c r="AD29" s="27"/>
      <c r="AE29" s="9"/>
      <c r="AF29" s="9">
        <v>66</v>
      </c>
      <c r="AG29" s="9"/>
      <c r="AH29" s="9"/>
      <c r="AI29" s="9"/>
      <c r="AJ29" s="27"/>
      <c r="AK29" s="9"/>
      <c r="AL29" s="27"/>
      <c r="AM29" s="9"/>
      <c r="AN29" s="9"/>
      <c r="AO29" s="27"/>
      <c r="AP29" s="9"/>
      <c r="AQ29" s="9"/>
      <c r="AR29" s="9"/>
      <c r="AS29" s="27"/>
      <c r="AT29" s="27"/>
      <c r="AU29" s="9"/>
      <c r="AV29" s="9"/>
      <c r="AW29" s="9"/>
      <c r="AX29" s="9"/>
      <c r="AY29" s="27"/>
      <c r="AZ29" s="9"/>
      <c r="BA29" s="9"/>
      <c r="BB29" s="27"/>
      <c r="BC29" s="9"/>
      <c r="BD29" s="9"/>
      <c r="BE29" s="27"/>
      <c r="BF29" s="9"/>
      <c r="BG29" s="9"/>
      <c r="BH29" s="9"/>
      <c r="BI29" s="9"/>
      <c r="BJ29" s="9"/>
      <c r="BK29" s="27"/>
      <c r="BL29" s="27"/>
      <c r="BM29" s="9"/>
      <c r="BN29" s="9"/>
      <c r="BO29" s="9"/>
      <c r="BP29" s="27"/>
      <c r="BQ29" s="9"/>
      <c r="BR29" s="9"/>
      <c r="BS29" s="9"/>
      <c r="BT29" s="9"/>
      <c r="BU29" s="9"/>
      <c r="BV29" s="9"/>
      <c r="BW29" s="9"/>
      <c r="BX29" s="9"/>
      <c r="BY29" s="9"/>
      <c r="BZ29" s="9"/>
      <c r="CA29" s="9"/>
      <c r="CB29" s="9"/>
      <c r="CC29" s="27"/>
      <c r="CD29" s="9"/>
      <c r="CE29" s="9"/>
      <c r="CF29" s="9"/>
      <c r="CG29" s="9"/>
      <c r="CH29" s="27"/>
      <c r="CI29" s="9"/>
      <c r="CJ29" s="9"/>
      <c r="CK29" s="9"/>
      <c r="CL29" s="9"/>
      <c r="CM29" s="9"/>
      <c r="CN29" s="9"/>
      <c r="CO29" s="9"/>
      <c r="CP29" s="9"/>
      <c r="CQ29" s="9">
        <v>1</v>
      </c>
      <c r="CR29" s="9">
        <v>2</v>
      </c>
      <c r="CS29" s="9"/>
      <c r="CT29" s="9"/>
      <c r="CU29" s="9"/>
      <c r="CV29" s="9"/>
      <c r="CW29" s="9"/>
      <c r="CX29" s="9"/>
      <c r="CY29" s="9"/>
      <c r="CZ29" s="9"/>
      <c r="DA29" s="9"/>
      <c r="DB29" s="9"/>
      <c r="DC29" s="9"/>
      <c r="DD29" s="9"/>
      <c r="DE29" s="9"/>
      <c r="DF29" s="9"/>
      <c r="DG29" s="9"/>
      <c r="DH29" s="9"/>
      <c r="DI29" s="27"/>
      <c r="DJ29" s="9"/>
      <c r="DK29" s="9"/>
      <c r="DL29" s="9"/>
      <c r="DM29" s="27"/>
      <c r="DN29" s="9"/>
      <c r="DO29" s="9"/>
      <c r="DP29" s="9"/>
      <c r="DQ29" s="9"/>
      <c r="DR29" s="27"/>
      <c r="DS29" s="27"/>
      <c r="DT29" s="27"/>
      <c r="DU29" s="9"/>
      <c r="DV29" s="9"/>
      <c r="DW29" s="9"/>
      <c r="DX29" s="27"/>
      <c r="DY29" s="9"/>
      <c r="DZ29" s="9"/>
      <c r="EA29" s="27"/>
      <c r="EB29" s="9">
        <v>1</v>
      </c>
      <c r="EC29" s="9"/>
      <c r="ED29" s="9"/>
      <c r="EE29" s="9">
        <v>1</v>
      </c>
      <c r="EF29" s="9"/>
      <c r="EG29" s="9">
        <v>1</v>
      </c>
      <c r="EH29" s="9"/>
      <c r="EI29" s="27"/>
      <c r="EJ29" s="9"/>
      <c r="EK29" s="9">
        <v>10</v>
      </c>
      <c r="EL29" s="3" cm="1">
        <f t="array" ref="EL29">SUMPRODUCT(Planned[[#This Row],[GEN-1]:[EL-20]],TRANSPOSE(Arrangements[Unit Prices]))</f>
        <v>567.4</v>
      </c>
    </row>
    <row r="30" spans="1:142" ht="14.4" x14ac:dyDescent="0.25">
      <c r="A30" s="1">
        <v>10</v>
      </c>
      <c r="B30" s="11">
        <v>282361</v>
      </c>
      <c r="C30" s="11" t="s">
        <v>368</v>
      </c>
      <c r="D30" s="9" t="s">
        <v>271</v>
      </c>
      <c r="E30" s="9" t="s">
        <v>348</v>
      </c>
      <c r="F30" s="9"/>
      <c r="G30" s="9"/>
      <c r="H30" s="11" t="s">
        <v>369</v>
      </c>
      <c r="I30" s="11" t="s">
        <v>275</v>
      </c>
      <c r="J30" s="11" t="s">
        <v>350</v>
      </c>
      <c r="K30" s="11">
        <v>322</v>
      </c>
      <c r="L30" s="11" t="s">
        <v>351</v>
      </c>
      <c r="M30" s="1" t="s">
        <v>278</v>
      </c>
      <c r="N30" s="9"/>
      <c r="O30" s="9"/>
      <c r="P30" s="9"/>
      <c r="Q30" s="9"/>
      <c r="R30" s="27"/>
      <c r="S30" s="9"/>
      <c r="T30" s="9"/>
      <c r="U30" s="9"/>
      <c r="V30" s="9"/>
      <c r="W30" s="9"/>
      <c r="X30" s="9"/>
      <c r="Y30" s="9"/>
      <c r="Z30" s="9"/>
      <c r="AA30" s="9"/>
      <c r="AB30" s="9"/>
      <c r="AC30" s="9"/>
      <c r="AD30" s="27"/>
      <c r="AE30" s="9"/>
      <c r="AF30" s="9">
        <v>34</v>
      </c>
      <c r="AG30" s="9"/>
      <c r="AH30" s="9"/>
      <c r="AI30" s="9"/>
      <c r="AJ30" s="27"/>
      <c r="AK30" s="9"/>
      <c r="AL30" s="27"/>
      <c r="AM30" s="9"/>
      <c r="AN30" s="9"/>
      <c r="AO30" s="27"/>
      <c r="AP30" s="9"/>
      <c r="AQ30" s="9"/>
      <c r="AR30" s="9"/>
      <c r="AS30" s="27"/>
      <c r="AT30" s="27"/>
      <c r="AU30" s="9"/>
      <c r="AV30" s="9"/>
      <c r="AW30" s="9"/>
      <c r="AX30" s="9"/>
      <c r="AY30" s="27"/>
      <c r="AZ30" s="9"/>
      <c r="BA30" s="9"/>
      <c r="BB30" s="27"/>
      <c r="BC30" s="9"/>
      <c r="BD30" s="9"/>
      <c r="BE30" s="27"/>
      <c r="BF30" s="9"/>
      <c r="BG30" s="9"/>
      <c r="BH30" s="9"/>
      <c r="BI30" s="9"/>
      <c r="BJ30" s="9"/>
      <c r="BK30" s="27"/>
      <c r="BL30" s="27"/>
      <c r="BM30" s="9">
        <v>1</v>
      </c>
      <c r="BN30" s="9"/>
      <c r="BO30" s="9"/>
      <c r="BP30" s="27"/>
      <c r="BQ30" s="9"/>
      <c r="BR30" s="9"/>
      <c r="BS30" s="9"/>
      <c r="BT30" s="9"/>
      <c r="BU30" s="9"/>
      <c r="BV30" s="9"/>
      <c r="BW30" s="9">
        <v>40</v>
      </c>
      <c r="BX30" s="9"/>
      <c r="BY30" s="9"/>
      <c r="BZ30" s="9"/>
      <c r="CA30" s="9"/>
      <c r="CB30" s="9"/>
      <c r="CC30" s="27"/>
      <c r="CD30" s="9"/>
      <c r="CE30" s="9"/>
      <c r="CF30" s="9"/>
      <c r="CG30" s="9"/>
      <c r="CH30" s="27"/>
      <c r="CI30" s="9"/>
      <c r="CJ30" s="9"/>
      <c r="CK30" s="9"/>
      <c r="CL30" s="9"/>
      <c r="CM30" s="9"/>
      <c r="CN30" s="9"/>
      <c r="CO30" s="9"/>
      <c r="CP30" s="9"/>
      <c r="CQ30" s="9"/>
      <c r="CR30" s="9"/>
      <c r="CS30" s="9">
        <v>1</v>
      </c>
      <c r="CT30" s="9"/>
      <c r="CU30" s="9">
        <v>1</v>
      </c>
      <c r="CV30" s="9"/>
      <c r="CW30" s="9"/>
      <c r="CX30" s="9"/>
      <c r="CY30" s="9"/>
      <c r="CZ30" s="9"/>
      <c r="DA30" s="9"/>
      <c r="DB30" s="9"/>
      <c r="DC30" s="9"/>
      <c r="DD30" s="9">
        <v>10</v>
      </c>
      <c r="DE30" s="9"/>
      <c r="DF30" s="9"/>
      <c r="DG30" s="9"/>
      <c r="DH30" s="9"/>
      <c r="DI30" s="27"/>
      <c r="DJ30" s="9"/>
      <c r="DK30" s="9">
        <v>1</v>
      </c>
      <c r="DL30" s="9"/>
      <c r="DM30" s="27"/>
      <c r="DN30" s="9"/>
      <c r="DO30" s="9"/>
      <c r="DP30" s="9"/>
      <c r="DQ30" s="9"/>
      <c r="DR30" s="27"/>
      <c r="DS30" s="27"/>
      <c r="DT30" s="27"/>
      <c r="DU30" s="9"/>
      <c r="DV30" s="9"/>
      <c r="DW30" s="9"/>
      <c r="DX30" s="27"/>
      <c r="DY30" s="9"/>
      <c r="DZ30" s="9"/>
      <c r="EA30" s="27"/>
      <c r="EB30" s="9"/>
      <c r="EC30" s="9"/>
      <c r="ED30" s="9"/>
      <c r="EE30" s="9"/>
      <c r="EF30" s="9"/>
      <c r="EG30" s="9"/>
      <c r="EH30" s="9"/>
      <c r="EI30" s="27"/>
      <c r="EJ30" s="9"/>
      <c r="EK30" s="9"/>
      <c r="EL30" s="3" cm="1">
        <f t="array" ref="EL30">SUMPRODUCT(Planned[[#This Row],[GEN-1]:[EL-20]],TRANSPOSE(Arrangements[Unit Prices]))</f>
        <v>403.2</v>
      </c>
    </row>
    <row r="31" spans="1:142" ht="14.4" x14ac:dyDescent="0.25">
      <c r="A31" s="1">
        <v>11</v>
      </c>
      <c r="B31" s="11">
        <v>339624</v>
      </c>
      <c r="C31" s="11" t="s">
        <v>370</v>
      </c>
      <c r="D31" s="9" t="s">
        <v>271</v>
      </c>
      <c r="E31" s="9" t="s">
        <v>348</v>
      </c>
      <c r="F31" s="9"/>
      <c r="G31" s="9"/>
      <c r="H31" s="11" t="s">
        <v>371</v>
      </c>
      <c r="I31" s="11" t="s">
        <v>275</v>
      </c>
      <c r="J31" s="11" t="s">
        <v>350</v>
      </c>
      <c r="K31" s="11">
        <v>322</v>
      </c>
      <c r="L31" s="11" t="s">
        <v>351</v>
      </c>
      <c r="M31" s="1" t="s">
        <v>278</v>
      </c>
      <c r="N31" s="9"/>
      <c r="O31" s="9"/>
      <c r="P31" s="9"/>
      <c r="Q31" s="9"/>
      <c r="R31" s="27"/>
      <c r="S31" s="9">
        <v>1.72</v>
      </c>
      <c r="T31" s="9"/>
      <c r="U31" s="9"/>
      <c r="V31" s="9"/>
      <c r="W31" s="9"/>
      <c r="X31" s="9"/>
      <c r="Y31" s="9"/>
      <c r="Z31" s="9"/>
      <c r="AA31" s="9"/>
      <c r="AB31" s="9"/>
      <c r="AC31" s="9"/>
      <c r="AD31" s="27"/>
      <c r="AE31" s="9"/>
      <c r="AF31" s="9">
        <v>340</v>
      </c>
      <c r="AG31" s="9"/>
      <c r="AH31" s="9"/>
      <c r="AI31" s="9"/>
      <c r="AJ31" s="27"/>
      <c r="AK31" s="9"/>
      <c r="AL31" s="27"/>
      <c r="AM31" s="9"/>
      <c r="AN31" s="9"/>
      <c r="AO31" s="27"/>
      <c r="AP31" s="9"/>
      <c r="AQ31" s="9"/>
      <c r="AR31" s="9"/>
      <c r="AS31" s="27"/>
      <c r="AT31" s="27"/>
      <c r="AU31" s="9"/>
      <c r="AV31" s="9"/>
      <c r="AW31" s="9"/>
      <c r="AX31" s="9"/>
      <c r="AY31" s="27"/>
      <c r="AZ31" s="9"/>
      <c r="BA31" s="9"/>
      <c r="BB31" s="27"/>
      <c r="BC31" s="9"/>
      <c r="BD31" s="9"/>
      <c r="BE31" s="27"/>
      <c r="BF31" s="9"/>
      <c r="BG31" s="9"/>
      <c r="BH31" s="9"/>
      <c r="BI31" s="9"/>
      <c r="BJ31" s="9"/>
      <c r="BK31" s="27"/>
      <c r="BL31" s="27"/>
      <c r="BM31" s="9"/>
      <c r="BN31" s="9"/>
      <c r="BO31" s="9"/>
      <c r="BP31" s="27"/>
      <c r="BQ31" s="9"/>
      <c r="BR31" s="9"/>
      <c r="BS31" s="9"/>
      <c r="BT31" s="9"/>
      <c r="BU31" s="9"/>
      <c r="BV31" s="9"/>
      <c r="BW31" s="9"/>
      <c r="BX31" s="9"/>
      <c r="BY31" s="9"/>
      <c r="BZ31" s="9"/>
      <c r="CA31" s="9"/>
      <c r="CB31" s="9"/>
      <c r="CC31" s="27"/>
      <c r="CD31" s="9"/>
      <c r="CE31" s="9"/>
      <c r="CF31" s="9"/>
      <c r="CG31" s="9"/>
      <c r="CH31" s="27"/>
      <c r="CI31" s="9"/>
      <c r="CJ31" s="9"/>
      <c r="CK31" s="9"/>
      <c r="CL31" s="9">
        <v>0.48</v>
      </c>
      <c r="CM31" s="9"/>
      <c r="CN31" s="9"/>
      <c r="CO31" s="9"/>
      <c r="CP31" s="9"/>
      <c r="CQ31" s="9">
        <v>1</v>
      </c>
      <c r="CR31" s="9">
        <v>3</v>
      </c>
      <c r="CS31" s="9">
        <v>1</v>
      </c>
      <c r="CT31" s="9"/>
      <c r="CU31" s="9">
        <v>5</v>
      </c>
      <c r="CV31" s="9">
        <v>1</v>
      </c>
      <c r="CW31" s="9">
        <v>1</v>
      </c>
      <c r="CX31" s="9">
        <v>1.2</v>
      </c>
      <c r="CY31" s="9"/>
      <c r="CZ31" s="9"/>
      <c r="DA31" s="9"/>
      <c r="DB31" s="9"/>
      <c r="DC31" s="9"/>
      <c r="DD31" s="9">
        <v>10</v>
      </c>
      <c r="DE31" s="9"/>
      <c r="DF31" s="9"/>
      <c r="DG31" s="9">
        <v>15</v>
      </c>
      <c r="DH31" s="9"/>
      <c r="DI31" s="27"/>
      <c r="DJ31" s="9"/>
      <c r="DK31" s="9">
        <v>1</v>
      </c>
      <c r="DL31" s="9"/>
      <c r="DM31" s="27"/>
      <c r="DN31" s="9"/>
      <c r="DO31" s="9"/>
      <c r="DP31" s="9"/>
      <c r="DQ31" s="9"/>
      <c r="DR31" s="27"/>
      <c r="DS31" s="27"/>
      <c r="DT31" s="27"/>
      <c r="DU31" s="9"/>
      <c r="DV31" s="9"/>
      <c r="DW31" s="9"/>
      <c r="DX31" s="27"/>
      <c r="DY31" s="9"/>
      <c r="DZ31" s="9"/>
      <c r="EA31" s="27"/>
      <c r="EB31" s="9"/>
      <c r="EC31" s="9"/>
      <c r="ED31" s="9"/>
      <c r="EE31" s="9"/>
      <c r="EF31" s="9"/>
      <c r="EG31" s="9"/>
      <c r="EH31" s="9"/>
      <c r="EI31" s="27"/>
      <c r="EJ31" s="9"/>
      <c r="EK31" s="9"/>
      <c r="EL31" s="3" cm="1">
        <f t="array" ref="EL31">SUMPRODUCT(Planned[[#This Row],[GEN-1]:[EL-20]],TRANSPOSE(Arrangements[Unit Prices]))</f>
        <v>1329.6499999999999</v>
      </c>
    </row>
    <row r="32" spans="1:142" ht="14.4" x14ac:dyDescent="0.25">
      <c r="A32" s="1">
        <v>12</v>
      </c>
      <c r="B32" s="11">
        <v>95194</v>
      </c>
      <c r="C32" s="11" t="s">
        <v>372</v>
      </c>
      <c r="D32" s="9" t="s">
        <v>271</v>
      </c>
      <c r="E32" s="9" t="s">
        <v>348</v>
      </c>
      <c r="F32" s="9"/>
      <c r="G32" s="9"/>
      <c r="H32" s="11" t="s">
        <v>373</v>
      </c>
      <c r="I32" s="11" t="s">
        <v>325</v>
      </c>
      <c r="J32" s="11" t="s">
        <v>350</v>
      </c>
      <c r="K32" s="11">
        <v>322</v>
      </c>
      <c r="L32" s="11" t="s">
        <v>351</v>
      </c>
      <c r="M32" s="1" t="s">
        <v>278</v>
      </c>
      <c r="N32" s="9"/>
      <c r="O32" s="9"/>
      <c r="P32" s="9"/>
      <c r="Q32" s="9"/>
      <c r="R32" s="27"/>
      <c r="S32" s="9"/>
      <c r="T32" s="9"/>
      <c r="U32" s="9"/>
      <c r="V32" s="9"/>
      <c r="W32" s="9"/>
      <c r="X32" s="9"/>
      <c r="Y32" s="9"/>
      <c r="Z32" s="9"/>
      <c r="AA32" s="9"/>
      <c r="AB32" s="9"/>
      <c r="AC32" s="9"/>
      <c r="AD32" s="27"/>
      <c r="AE32" s="9"/>
      <c r="AF32" s="9">
        <v>50</v>
      </c>
      <c r="AG32" s="9"/>
      <c r="AH32" s="9"/>
      <c r="AI32" s="9"/>
      <c r="AJ32" s="27"/>
      <c r="AK32" s="9"/>
      <c r="AL32" s="27"/>
      <c r="AM32" s="9"/>
      <c r="AN32" s="9"/>
      <c r="AO32" s="27"/>
      <c r="AP32" s="9"/>
      <c r="AQ32" s="9"/>
      <c r="AR32" s="9"/>
      <c r="AS32" s="27"/>
      <c r="AT32" s="27"/>
      <c r="AU32" s="9"/>
      <c r="AV32" s="9"/>
      <c r="AW32" s="9"/>
      <c r="AX32" s="9"/>
      <c r="AY32" s="27"/>
      <c r="AZ32" s="9"/>
      <c r="BA32" s="9"/>
      <c r="BB32" s="27"/>
      <c r="BC32" s="9"/>
      <c r="BD32" s="9"/>
      <c r="BE32" s="27"/>
      <c r="BF32" s="9"/>
      <c r="BG32" s="9"/>
      <c r="BH32" s="9"/>
      <c r="BI32" s="9"/>
      <c r="BJ32" s="9"/>
      <c r="BK32" s="27"/>
      <c r="BL32" s="27"/>
      <c r="BM32" s="9">
        <v>1</v>
      </c>
      <c r="BN32" s="9"/>
      <c r="BO32" s="9"/>
      <c r="BP32" s="27"/>
      <c r="BQ32" s="9"/>
      <c r="BR32" s="9"/>
      <c r="BS32" s="9"/>
      <c r="BT32" s="9"/>
      <c r="BU32" s="9"/>
      <c r="BV32" s="9"/>
      <c r="BW32" s="9"/>
      <c r="BX32" s="9"/>
      <c r="BY32" s="9"/>
      <c r="BZ32" s="9"/>
      <c r="CA32" s="9"/>
      <c r="CB32" s="9"/>
      <c r="CC32" s="27"/>
      <c r="CD32" s="9"/>
      <c r="CE32" s="9"/>
      <c r="CF32" s="9"/>
      <c r="CG32" s="9"/>
      <c r="CH32" s="27"/>
      <c r="CI32" s="9"/>
      <c r="CJ32" s="9"/>
      <c r="CK32" s="9"/>
      <c r="CL32" s="9"/>
      <c r="CM32" s="9"/>
      <c r="CN32" s="9"/>
      <c r="CO32" s="9"/>
      <c r="CP32" s="9"/>
      <c r="CQ32" s="9">
        <v>1</v>
      </c>
      <c r="CR32" s="9"/>
      <c r="CS32" s="9">
        <v>1</v>
      </c>
      <c r="CT32" s="9"/>
      <c r="CU32" s="9">
        <v>2</v>
      </c>
      <c r="CV32" s="9"/>
      <c r="CW32" s="9"/>
      <c r="CX32" s="9"/>
      <c r="CY32" s="9"/>
      <c r="CZ32" s="9"/>
      <c r="DA32" s="9"/>
      <c r="DB32" s="9"/>
      <c r="DC32" s="9"/>
      <c r="DD32" s="9">
        <v>10</v>
      </c>
      <c r="DE32" s="9"/>
      <c r="DF32" s="9"/>
      <c r="DG32" s="9"/>
      <c r="DH32" s="9"/>
      <c r="DI32" s="27"/>
      <c r="DJ32" s="9"/>
      <c r="DK32" s="9">
        <v>1</v>
      </c>
      <c r="DL32" s="9"/>
      <c r="DM32" s="27"/>
      <c r="DN32" s="9"/>
      <c r="DO32" s="9"/>
      <c r="DP32" s="9"/>
      <c r="DQ32" s="9"/>
      <c r="DR32" s="27"/>
      <c r="DS32" s="27"/>
      <c r="DT32" s="27"/>
      <c r="DU32" s="9"/>
      <c r="DV32" s="9"/>
      <c r="DW32" s="9"/>
      <c r="DX32" s="27"/>
      <c r="DY32" s="9"/>
      <c r="DZ32" s="9"/>
      <c r="EA32" s="27"/>
      <c r="EB32" s="9"/>
      <c r="EC32" s="9"/>
      <c r="ED32" s="9"/>
      <c r="EE32" s="9"/>
      <c r="EF32" s="9"/>
      <c r="EG32" s="9"/>
      <c r="EH32" s="9"/>
      <c r="EI32" s="27"/>
      <c r="EJ32" s="9"/>
      <c r="EK32" s="9"/>
      <c r="EL32" s="3" cm="1">
        <f t="array" ref="EL32">SUMPRODUCT(Planned[[#This Row],[GEN-1]:[EL-20]],TRANSPOSE(Arrangements[Unit Prices]))</f>
        <v>425</v>
      </c>
    </row>
    <row r="33" spans="1:142" ht="14.4" x14ac:dyDescent="0.25">
      <c r="A33" s="1">
        <v>13</v>
      </c>
      <c r="B33" s="11">
        <v>207618</v>
      </c>
      <c r="C33" s="11" t="s">
        <v>374</v>
      </c>
      <c r="D33" s="9" t="s">
        <v>271</v>
      </c>
      <c r="E33" s="9" t="s">
        <v>348</v>
      </c>
      <c r="F33" s="9"/>
      <c r="G33" s="9"/>
      <c r="H33" s="11" t="s">
        <v>375</v>
      </c>
      <c r="I33" s="11" t="s">
        <v>275</v>
      </c>
      <c r="J33" s="11" t="s">
        <v>350</v>
      </c>
      <c r="K33" s="11">
        <v>322</v>
      </c>
      <c r="L33" s="11" t="s">
        <v>351</v>
      </c>
      <c r="M33" s="1" t="s">
        <v>278</v>
      </c>
      <c r="N33" s="9"/>
      <c r="O33" s="9"/>
      <c r="P33" s="9"/>
      <c r="Q33" s="9"/>
      <c r="R33" s="27"/>
      <c r="S33" s="9"/>
      <c r="T33" s="9"/>
      <c r="U33" s="9"/>
      <c r="V33" s="9"/>
      <c r="W33" s="9"/>
      <c r="X33" s="9"/>
      <c r="Y33" s="9"/>
      <c r="Z33" s="9"/>
      <c r="AA33" s="9"/>
      <c r="AB33" s="9"/>
      <c r="AC33" s="9"/>
      <c r="AD33" s="27"/>
      <c r="AE33" s="9"/>
      <c r="AF33" s="9">
        <v>252</v>
      </c>
      <c r="AG33" s="9"/>
      <c r="AH33" s="9"/>
      <c r="AI33" s="9"/>
      <c r="AJ33" s="27"/>
      <c r="AK33" s="9"/>
      <c r="AL33" s="27"/>
      <c r="AM33" s="9"/>
      <c r="AN33" s="9"/>
      <c r="AO33" s="27"/>
      <c r="AP33" s="9"/>
      <c r="AQ33" s="9"/>
      <c r="AR33" s="9"/>
      <c r="AS33" s="27"/>
      <c r="AT33" s="27"/>
      <c r="AU33" s="9"/>
      <c r="AV33" s="9"/>
      <c r="AW33" s="9"/>
      <c r="AX33" s="9"/>
      <c r="AY33" s="27"/>
      <c r="AZ33" s="9"/>
      <c r="BA33" s="9"/>
      <c r="BB33" s="27"/>
      <c r="BC33" s="9"/>
      <c r="BD33" s="9"/>
      <c r="BE33" s="27"/>
      <c r="BF33" s="9"/>
      <c r="BG33" s="9"/>
      <c r="BH33" s="9"/>
      <c r="BI33" s="9"/>
      <c r="BJ33" s="9"/>
      <c r="BK33" s="27"/>
      <c r="BL33" s="27"/>
      <c r="BM33" s="9"/>
      <c r="BN33" s="9"/>
      <c r="BO33" s="9"/>
      <c r="BP33" s="27"/>
      <c r="BQ33" s="9"/>
      <c r="BR33" s="9"/>
      <c r="BS33" s="9"/>
      <c r="BT33" s="9"/>
      <c r="BU33" s="9"/>
      <c r="BV33" s="9">
        <v>4</v>
      </c>
      <c r="BW33" s="9"/>
      <c r="BX33" s="9"/>
      <c r="BY33" s="9"/>
      <c r="BZ33" s="9"/>
      <c r="CA33" s="9"/>
      <c r="CB33" s="9"/>
      <c r="CC33" s="27"/>
      <c r="CD33" s="9"/>
      <c r="CE33" s="9"/>
      <c r="CF33" s="9"/>
      <c r="CG33" s="9"/>
      <c r="CH33" s="27"/>
      <c r="CI33" s="9"/>
      <c r="CJ33" s="9"/>
      <c r="CK33" s="9"/>
      <c r="CL33" s="9"/>
      <c r="CM33" s="9"/>
      <c r="CN33" s="9"/>
      <c r="CO33" s="9"/>
      <c r="CP33" s="9"/>
      <c r="CQ33" s="9">
        <v>4</v>
      </c>
      <c r="CR33" s="9">
        <v>4</v>
      </c>
      <c r="CS33" s="9">
        <v>1</v>
      </c>
      <c r="CT33" s="9"/>
      <c r="CU33" s="9">
        <v>1</v>
      </c>
      <c r="CV33" s="9"/>
      <c r="CW33" s="9"/>
      <c r="CX33" s="9"/>
      <c r="CY33" s="9"/>
      <c r="CZ33" s="9"/>
      <c r="DA33" s="9"/>
      <c r="DB33" s="9"/>
      <c r="DC33" s="9"/>
      <c r="DD33" s="9"/>
      <c r="DE33" s="9"/>
      <c r="DF33" s="9"/>
      <c r="DG33" s="9"/>
      <c r="DH33" s="9"/>
      <c r="DI33" s="27"/>
      <c r="DJ33" s="9"/>
      <c r="DK33" s="9"/>
      <c r="DL33" s="9"/>
      <c r="DM33" s="27"/>
      <c r="DN33" s="9"/>
      <c r="DO33" s="9"/>
      <c r="DP33" s="9"/>
      <c r="DQ33" s="9"/>
      <c r="DR33" s="27"/>
      <c r="DS33" s="27"/>
      <c r="DT33" s="27"/>
      <c r="DU33" s="9"/>
      <c r="DV33" s="9"/>
      <c r="DW33" s="9"/>
      <c r="DX33" s="27"/>
      <c r="DY33" s="9"/>
      <c r="DZ33" s="9"/>
      <c r="EA33" s="27"/>
      <c r="EB33" s="9"/>
      <c r="EC33" s="9"/>
      <c r="ED33" s="9"/>
      <c r="EE33" s="9"/>
      <c r="EF33" s="9"/>
      <c r="EG33" s="9"/>
      <c r="EH33" s="9"/>
      <c r="EI33" s="27"/>
      <c r="EJ33" s="9"/>
      <c r="EK33" s="9"/>
      <c r="EL33" s="3" cm="1">
        <f t="array" ref="EL33">SUMPRODUCT(Planned[[#This Row],[GEN-1]:[EL-20]],TRANSPOSE(Arrangements[Unit Prices]))</f>
        <v>952.8</v>
      </c>
    </row>
    <row r="34" spans="1:142" ht="14.4" x14ac:dyDescent="0.25">
      <c r="A34" s="1">
        <v>14</v>
      </c>
      <c r="B34" s="11">
        <v>276062</v>
      </c>
      <c r="C34" s="11" t="s">
        <v>376</v>
      </c>
      <c r="D34" s="9" t="s">
        <v>271</v>
      </c>
      <c r="E34" s="9" t="s">
        <v>348</v>
      </c>
      <c r="F34" s="9"/>
      <c r="G34" s="9"/>
      <c r="H34" s="11" t="s">
        <v>377</v>
      </c>
      <c r="I34" s="11" t="s">
        <v>275</v>
      </c>
      <c r="J34" s="11" t="s">
        <v>350</v>
      </c>
      <c r="K34" s="11">
        <v>322</v>
      </c>
      <c r="L34" s="11" t="s">
        <v>351</v>
      </c>
      <c r="M34" s="1" t="s">
        <v>278</v>
      </c>
      <c r="N34" s="9"/>
      <c r="O34" s="9"/>
      <c r="P34" s="9"/>
      <c r="Q34" s="9"/>
      <c r="R34" s="27"/>
      <c r="S34" s="9">
        <v>0.6</v>
      </c>
      <c r="T34" s="9"/>
      <c r="U34" s="9"/>
      <c r="V34" s="9"/>
      <c r="W34" s="9"/>
      <c r="X34" s="9"/>
      <c r="Y34" s="9"/>
      <c r="Z34" s="9"/>
      <c r="AA34" s="9"/>
      <c r="AB34" s="9"/>
      <c r="AC34" s="9"/>
      <c r="AD34" s="27"/>
      <c r="AE34" s="9"/>
      <c r="AF34" s="9">
        <v>49</v>
      </c>
      <c r="AG34" s="9"/>
      <c r="AH34" s="9"/>
      <c r="AI34" s="9"/>
      <c r="AJ34" s="27"/>
      <c r="AK34" s="9"/>
      <c r="AL34" s="27"/>
      <c r="AM34" s="9"/>
      <c r="AN34" s="9"/>
      <c r="AO34" s="27"/>
      <c r="AP34" s="9"/>
      <c r="AQ34" s="9"/>
      <c r="AR34" s="9"/>
      <c r="AS34" s="27"/>
      <c r="AT34" s="27"/>
      <c r="AU34" s="9"/>
      <c r="AV34" s="9"/>
      <c r="AW34" s="9"/>
      <c r="AX34" s="9"/>
      <c r="AY34" s="27"/>
      <c r="AZ34" s="9"/>
      <c r="BA34" s="9"/>
      <c r="BB34" s="27"/>
      <c r="BC34" s="9"/>
      <c r="BD34" s="9"/>
      <c r="BE34" s="27"/>
      <c r="BF34" s="9"/>
      <c r="BG34" s="9"/>
      <c r="BH34" s="9"/>
      <c r="BI34" s="9"/>
      <c r="BJ34" s="9"/>
      <c r="BK34" s="27"/>
      <c r="BL34" s="27"/>
      <c r="BM34" s="9"/>
      <c r="BN34" s="9"/>
      <c r="BO34" s="9"/>
      <c r="BP34" s="27"/>
      <c r="BQ34" s="9"/>
      <c r="BR34" s="9"/>
      <c r="BS34" s="9"/>
      <c r="BT34" s="9"/>
      <c r="BU34" s="9"/>
      <c r="BV34" s="9"/>
      <c r="BW34" s="9"/>
      <c r="BX34" s="9"/>
      <c r="BY34" s="9"/>
      <c r="BZ34" s="9"/>
      <c r="CA34" s="9"/>
      <c r="CB34" s="9"/>
      <c r="CC34" s="27"/>
      <c r="CD34" s="9"/>
      <c r="CE34" s="9"/>
      <c r="CF34" s="9"/>
      <c r="CG34" s="9"/>
      <c r="CH34" s="27"/>
      <c r="CI34" s="9"/>
      <c r="CJ34" s="9"/>
      <c r="CK34" s="9"/>
      <c r="CL34" s="9"/>
      <c r="CM34" s="9"/>
      <c r="CN34" s="9"/>
      <c r="CO34" s="9"/>
      <c r="CP34" s="9"/>
      <c r="CQ34" s="9">
        <v>5</v>
      </c>
      <c r="CR34" s="9">
        <v>6</v>
      </c>
      <c r="CS34" s="9"/>
      <c r="CT34" s="9"/>
      <c r="CU34" s="9">
        <v>2</v>
      </c>
      <c r="CV34" s="9">
        <v>2</v>
      </c>
      <c r="CW34" s="9">
        <v>1</v>
      </c>
      <c r="CX34" s="9">
        <v>1.2</v>
      </c>
      <c r="CY34" s="9"/>
      <c r="CZ34" s="9">
        <v>1</v>
      </c>
      <c r="DA34" s="9"/>
      <c r="DB34" s="9"/>
      <c r="DC34" s="9"/>
      <c r="DD34" s="9"/>
      <c r="DE34" s="9"/>
      <c r="DF34" s="9"/>
      <c r="DG34" s="9"/>
      <c r="DH34" s="9"/>
      <c r="DI34" s="27"/>
      <c r="DJ34" s="9"/>
      <c r="DK34" s="9"/>
      <c r="DL34" s="9"/>
      <c r="DM34" s="27"/>
      <c r="DN34" s="9"/>
      <c r="DO34" s="9"/>
      <c r="DP34" s="9"/>
      <c r="DQ34" s="9"/>
      <c r="DR34" s="27"/>
      <c r="DS34" s="27"/>
      <c r="DT34" s="27"/>
      <c r="DU34" s="9"/>
      <c r="DV34" s="9"/>
      <c r="DW34" s="9"/>
      <c r="DX34" s="27"/>
      <c r="DY34" s="9"/>
      <c r="DZ34" s="9"/>
      <c r="EA34" s="27"/>
      <c r="EB34" s="9"/>
      <c r="EC34" s="9"/>
      <c r="ED34" s="9"/>
      <c r="EE34" s="9"/>
      <c r="EF34" s="9"/>
      <c r="EG34" s="9"/>
      <c r="EH34" s="9"/>
      <c r="EI34" s="27"/>
      <c r="EJ34" s="9"/>
      <c r="EK34" s="9"/>
      <c r="EL34" s="3" cm="1">
        <f t="array" ref="EL34">SUMPRODUCT(Planned[[#This Row],[GEN-1]:[EL-20]],TRANSPOSE(Arrangements[Unit Prices]))</f>
        <v>760.5</v>
      </c>
    </row>
    <row r="35" spans="1:142" ht="14.4" x14ac:dyDescent="0.25">
      <c r="A35" s="1">
        <v>15</v>
      </c>
      <c r="B35" s="9">
        <v>286778</v>
      </c>
      <c r="C35" s="9" t="s">
        <v>378</v>
      </c>
      <c r="D35" s="9" t="s">
        <v>271</v>
      </c>
      <c r="E35" s="9" t="s">
        <v>312</v>
      </c>
      <c r="F35" s="9"/>
      <c r="G35" s="9"/>
      <c r="H35" s="1" t="s">
        <v>379</v>
      </c>
      <c r="I35" s="1" t="s">
        <v>325</v>
      </c>
      <c r="J35" s="1" t="s">
        <v>380</v>
      </c>
      <c r="K35" s="9">
        <v>70</v>
      </c>
      <c r="L35" s="1" t="s">
        <v>381</v>
      </c>
      <c r="M35" s="9" t="s">
        <v>278</v>
      </c>
      <c r="N35" s="9">
        <v>0</v>
      </c>
      <c r="O35" s="1">
        <v>0</v>
      </c>
      <c r="P35" s="9">
        <v>0</v>
      </c>
      <c r="Q35" s="1">
        <v>0</v>
      </c>
      <c r="R35" s="27">
        <v>0</v>
      </c>
      <c r="S35" s="1">
        <v>0</v>
      </c>
      <c r="T35" s="9">
        <v>0</v>
      </c>
      <c r="U35" s="1">
        <v>0</v>
      </c>
      <c r="V35" s="9">
        <v>0</v>
      </c>
      <c r="W35" s="1">
        <v>0</v>
      </c>
      <c r="X35" s="9">
        <v>0</v>
      </c>
      <c r="Y35" s="1">
        <v>0</v>
      </c>
      <c r="Z35" s="9">
        <v>0</v>
      </c>
      <c r="AA35" s="1">
        <v>0</v>
      </c>
      <c r="AB35" s="9">
        <v>0</v>
      </c>
      <c r="AC35" s="1">
        <v>0</v>
      </c>
      <c r="AD35" s="27">
        <v>0</v>
      </c>
      <c r="AE35" s="1">
        <v>0</v>
      </c>
      <c r="AF35" s="9">
        <v>137</v>
      </c>
      <c r="AG35" s="1">
        <v>0</v>
      </c>
      <c r="AH35" s="9">
        <v>0</v>
      </c>
      <c r="AI35" s="1">
        <v>0</v>
      </c>
      <c r="AJ35" s="27">
        <v>0</v>
      </c>
      <c r="AK35" s="1">
        <v>0</v>
      </c>
      <c r="AL35" s="27">
        <v>0</v>
      </c>
      <c r="AM35" s="1">
        <v>0</v>
      </c>
      <c r="AN35" s="9">
        <v>0</v>
      </c>
      <c r="AO35" s="28">
        <v>0</v>
      </c>
      <c r="AP35" s="9">
        <v>0</v>
      </c>
      <c r="AQ35" s="1">
        <v>0</v>
      </c>
      <c r="AR35" s="9">
        <v>0</v>
      </c>
      <c r="AS35" s="28">
        <v>0</v>
      </c>
      <c r="AT35" s="27">
        <v>0</v>
      </c>
      <c r="AU35" s="1">
        <v>0</v>
      </c>
      <c r="AV35" s="1">
        <v>0</v>
      </c>
      <c r="AW35" s="1">
        <v>0</v>
      </c>
      <c r="AX35" s="9">
        <v>0</v>
      </c>
      <c r="AY35" s="28">
        <v>0</v>
      </c>
      <c r="AZ35" s="9">
        <v>0</v>
      </c>
      <c r="BA35" s="1">
        <v>0</v>
      </c>
      <c r="BB35" s="27">
        <v>0</v>
      </c>
      <c r="BC35" s="1">
        <v>0</v>
      </c>
      <c r="BD35" s="9">
        <v>0</v>
      </c>
      <c r="BE35" s="28">
        <v>0</v>
      </c>
      <c r="BF35" s="9">
        <v>0</v>
      </c>
      <c r="BG35" s="1">
        <v>0</v>
      </c>
      <c r="BH35" s="9">
        <v>0</v>
      </c>
      <c r="BI35" s="1">
        <v>0</v>
      </c>
      <c r="BJ35" s="9">
        <v>0</v>
      </c>
      <c r="BK35" s="28">
        <v>0</v>
      </c>
      <c r="BL35" s="27">
        <v>0</v>
      </c>
      <c r="BM35" s="1">
        <v>0</v>
      </c>
      <c r="BN35" s="9">
        <v>0</v>
      </c>
      <c r="BO35" s="1">
        <v>0</v>
      </c>
      <c r="BP35" s="27">
        <v>0</v>
      </c>
      <c r="BQ35" s="1">
        <v>0</v>
      </c>
      <c r="BR35" s="9">
        <v>0</v>
      </c>
      <c r="BS35" s="1">
        <v>0</v>
      </c>
      <c r="BT35" s="9">
        <v>0</v>
      </c>
      <c r="BU35" s="1">
        <v>0</v>
      </c>
      <c r="BV35" s="9">
        <v>0</v>
      </c>
      <c r="BW35" s="1">
        <v>0</v>
      </c>
      <c r="BX35" s="9">
        <v>0</v>
      </c>
      <c r="BY35" s="1">
        <v>0</v>
      </c>
      <c r="BZ35" s="9">
        <v>0</v>
      </c>
      <c r="CA35" s="1">
        <v>0</v>
      </c>
      <c r="CB35" s="9">
        <v>0</v>
      </c>
      <c r="CC35" s="28">
        <v>0</v>
      </c>
      <c r="CD35" s="9">
        <v>0</v>
      </c>
      <c r="CE35" s="1">
        <v>0</v>
      </c>
      <c r="CF35" s="9">
        <v>0</v>
      </c>
      <c r="CG35" s="1">
        <v>0</v>
      </c>
      <c r="CH35" s="27">
        <v>0</v>
      </c>
      <c r="CI35" s="1">
        <v>0</v>
      </c>
      <c r="CJ35" s="9">
        <v>5.7</v>
      </c>
      <c r="CK35" s="1">
        <v>0.35</v>
      </c>
      <c r="CL35" s="9">
        <v>0.16</v>
      </c>
      <c r="CM35" s="1">
        <v>0</v>
      </c>
      <c r="CN35" s="9">
        <v>0</v>
      </c>
      <c r="CO35" s="1">
        <v>0</v>
      </c>
      <c r="CP35" s="9">
        <v>0</v>
      </c>
      <c r="CQ35" s="1">
        <v>3</v>
      </c>
      <c r="CR35" s="9">
        <v>2</v>
      </c>
      <c r="CS35" s="1">
        <v>1</v>
      </c>
      <c r="CT35" s="9">
        <v>0</v>
      </c>
      <c r="CU35" s="1">
        <v>0</v>
      </c>
      <c r="CV35" s="9">
        <v>0</v>
      </c>
      <c r="CW35" s="1">
        <v>0</v>
      </c>
      <c r="CX35" s="9">
        <v>0</v>
      </c>
      <c r="CY35" s="1">
        <v>0</v>
      </c>
      <c r="CZ35" s="9">
        <v>0</v>
      </c>
      <c r="DA35" s="1">
        <v>0</v>
      </c>
      <c r="DB35" s="9">
        <v>0</v>
      </c>
      <c r="DC35" s="1">
        <v>0</v>
      </c>
      <c r="DD35" s="9">
        <v>0</v>
      </c>
      <c r="DE35" s="1">
        <v>0</v>
      </c>
      <c r="DF35" s="9">
        <v>0</v>
      </c>
      <c r="DG35" s="9">
        <v>0</v>
      </c>
      <c r="DH35" s="9">
        <v>0</v>
      </c>
      <c r="DI35" s="27">
        <v>0</v>
      </c>
      <c r="DJ35" s="9">
        <v>0</v>
      </c>
      <c r="DK35" s="1">
        <v>1</v>
      </c>
      <c r="DL35" s="9">
        <v>0</v>
      </c>
      <c r="DM35" s="28">
        <v>0</v>
      </c>
      <c r="DN35" s="9">
        <v>0</v>
      </c>
      <c r="DO35" s="1">
        <v>0</v>
      </c>
      <c r="DP35" s="9">
        <v>0</v>
      </c>
      <c r="DQ35" s="1">
        <v>0</v>
      </c>
      <c r="DR35" s="27">
        <v>0</v>
      </c>
      <c r="DS35" s="28">
        <v>0</v>
      </c>
      <c r="DT35" s="27">
        <v>0</v>
      </c>
      <c r="DU35" s="1">
        <v>0</v>
      </c>
      <c r="DV35" s="9">
        <v>0</v>
      </c>
      <c r="DW35" s="1">
        <v>0</v>
      </c>
      <c r="DX35" s="27">
        <v>0</v>
      </c>
      <c r="DY35" s="1">
        <v>0</v>
      </c>
      <c r="DZ35" s="9">
        <v>0</v>
      </c>
      <c r="EA35" s="28">
        <v>0</v>
      </c>
      <c r="EB35" s="9">
        <v>0</v>
      </c>
      <c r="EC35" s="1">
        <v>0</v>
      </c>
      <c r="ED35" s="9">
        <v>0</v>
      </c>
      <c r="EE35" s="1">
        <v>0</v>
      </c>
      <c r="EF35" s="9">
        <v>0</v>
      </c>
      <c r="EG35" s="1">
        <v>0</v>
      </c>
      <c r="EH35" s="9">
        <v>0</v>
      </c>
      <c r="EI35" s="28">
        <v>0</v>
      </c>
      <c r="EJ35" s="9">
        <v>0</v>
      </c>
      <c r="EK35" s="1">
        <v>0</v>
      </c>
      <c r="EL35" s="3" cm="1">
        <f t="array" ref="EL35">SUMPRODUCT(Planned[[#This Row],[GEN-1]:[EL-20]],TRANSPOSE(Arrangements[Unit Prices]))</f>
        <v>937.34999999999991</v>
      </c>
    </row>
    <row r="36" spans="1:142" ht="14.4" x14ac:dyDescent="0.25">
      <c r="A36" s="1">
        <v>16</v>
      </c>
      <c r="B36" s="9">
        <v>281656</v>
      </c>
      <c r="C36" s="9" t="s">
        <v>382</v>
      </c>
      <c r="D36" s="9" t="s">
        <v>271</v>
      </c>
      <c r="E36" s="9" t="s">
        <v>312</v>
      </c>
      <c r="F36" s="9"/>
      <c r="G36" s="9"/>
      <c r="H36" s="1" t="s">
        <v>383</v>
      </c>
      <c r="I36" s="1" t="s">
        <v>275</v>
      </c>
      <c r="J36" s="1" t="s">
        <v>380</v>
      </c>
      <c r="K36" s="9">
        <v>70</v>
      </c>
      <c r="L36" s="1" t="s">
        <v>384</v>
      </c>
      <c r="M36" s="9" t="s">
        <v>278</v>
      </c>
      <c r="N36" s="9">
        <v>0</v>
      </c>
      <c r="O36" s="1">
        <v>0</v>
      </c>
      <c r="P36" s="9">
        <v>0</v>
      </c>
      <c r="Q36" s="1">
        <v>0</v>
      </c>
      <c r="R36" s="27">
        <v>0</v>
      </c>
      <c r="S36" s="1">
        <v>0</v>
      </c>
      <c r="T36" s="9">
        <v>3.7</v>
      </c>
      <c r="U36" s="1">
        <v>0</v>
      </c>
      <c r="V36" s="9">
        <v>0</v>
      </c>
      <c r="W36" s="1">
        <v>0</v>
      </c>
      <c r="X36" s="9">
        <v>0</v>
      </c>
      <c r="Y36" s="1">
        <v>0</v>
      </c>
      <c r="Z36" s="9">
        <v>30</v>
      </c>
      <c r="AA36" s="1">
        <v>0</v>
      </c>
      <c r="AB36" s="9">
        <v>40</v>
      </c>
      <c r="AC36" s="1">
        <v>0</v>
      </c>
      <c r="AD36" s="27">
        <v>0</v>
      </c>
      <c r="AE36" s="1">
        <v>0</v>
      </c>
      <c r="AF36" s="9">
        <v>157</v>
      </c>
      <c r="AG36" s="1">
        <v>0</v>
      </c>
      <c r="AH36" s="9">
        <v>0</v>
      </c>
      <c r="AI36" s="1">
        <v>0</v>
      </c>
      <c r="AJ36" s="27">
        <v>0</v>
      </c>
      <c r="AK36" s="1">
        <v>0</v>
      </c>
      <c r="AL36" s="27">
        <v>0</v>
      </c>
      <c r="AM36" s="1">
        <v>0</v>
      </c>
      <c r="AN36" s="9">
        <v>0</v>
      </c>
      <c r="AO36" s="28">
        <v>0</v>
      </c>
      <c r="AP36" s="9">
        <v>8</v>
      </c>
      <c r="AQ36" s="1">
        <v>0</v>
      </c>
      <c r="AR36" s="9">
        <v>0</v>
      </c>
      <c r="AS36" s="28">
        <v>0</v>
      </c>
      <c r="AT36" s="27">
        <v>0</v>
      </c>
      <c r="AU36" s="1">
        <v>0</v>
      </c>
      <c r="AV36" s="1">
        <v>0</v>
      </c>
      <c r="AW36" s="1">
        <v>0</v>
      </c>
      <c r="AX36" s="9">
        <v>0</v>
      </c>
      <c r="AY36" s="28">
        <v>0</v>
      </c>
      <c r="AZ36" s="9">
        <v>0</v>
      </c>
      <c r="BA36" s="1">
        <v>0</v>
      </c>
      <c r="BB36" s="27">
        <v>0</v>
      </c>
      <c r="BC36" s="1">
        <v>0</v>
      </c>
      <c r="BD36" s="9">
        <v>0</v>
      </c>
      <c r="BE36" s="28">
        <v>0</v>
      </c>
      <c r="BF36" s="9">
        <v>0</v>
      </c>
      <c r="BG36" s="1">
        <v>0</v>
      </c>
      <c r="BH36" s="9">
        <v>0</v>
      </c>
      <c r="BI36" s="1">
        <v>0</v>
      </c>
      <c r="BJ36" s="9">
        <v>0</v>
      </c>
      <c r="BK36" s="28">
        <v>0</v>
      </c>
      <c r="BL36" s="27">
        <v>0</v>
      </c>
      <c r="BM36" s="1">
        <v>1</v>
      </c>
      <c r="BN36" s="9">
        <v>0</v>
      </c>
      <c r="BO36" s="1">
        <v>0</v>
      </c>
      <c r="BP36" s="27">
        <v>0</v>
      </c>
      <c r="BQ36" s="1">
        <v>0</v>
      </c>
      <c r="BR36" s="9">
        <v>0</v>
      </c>
      <c r="BS36" s="1">
        <v>0</v>
      </c>
      <c r="BT36" s="9">
        <v>0</v>
      </c>
      <c r="BU36" s="1">
        <v>0</v>
      </c>
      <c r="BV36" s="9">
        <v>0</v>
      </c>
      <c r="BW36" s="1">
        <v>0</v>
      </c>
      <c r="BX36" s="9">
        <v>0</v>
      </c>
      <c r="BY36" s="1">
        <v>0</v>
      </c>
      <c r="BZ36" s="9">
        <v>0</v>
      </c>
      <c r="CA36" s="1">
        <v>10</v>
      </c>
      <c r="CB36" s="9">
        <v>0</v>
      </c>
      <c r="CC36" s="28">
        <v>0</v>
      </c>
      <c r="CD36" s="9">
        <v>0</v>
      </c>
      <c r="CE36" s="1">
        <v>0</v>
      </c>
      <c r="CF36" s="9">
        <v>0</v>
      </c>
      <c r="CG36" s="1">
        <v>0</v>
      </c>
      <c r="CH36" s="27">
        <v>0</v>
      </c>
      <c r="CI36" s="1">
        <v>0</v>
      </c>
      <c r="CJ36" s="9">
        <v>0</v>
      </c>
      <c r="CK36" s="1">
        <v>2.25</v>
      </c>
      <c r="CL36" s="9">
        <v>0.4</v>
      </c>
      <c r="CM36" s="1">
        <v>0</v>
      </c>
      <c r="CN36" s="9">
        <v>0</v>
      </c>
      <c r="CO36" s="1">
        <v>0</v>
      </c>
      <c r="CP36" s="9">
        <v>0</v>
      </c>
      <c r="CQ36" s="1">
        <v>3</v>
      </c>
      <c r="CR36" s="9">
        <v>1</v>
      </c>
      <c r="CS36" s="1">
        <v>1</v>
      </c>
      <c r="CT36" s="9">
        <v>0</v>
      </c>
      <c r="CU36" s="1">
        <v>2</v>
      </c>
      <c r="CV36" s="9">
        <v>1</v>
      </c>
      <c r="CW36" s="1">
        <v>1</v>
      </c>
      <c r="CX36" s="9">
        <v>1</v>
      </c>
      <c r="CY36" s="1">
        <v>1</v>
      </c>
      <c r="CZ36" s="9">
        <v>0</v>
      </c>
      <c r="DA36" s="1">
        <v>1</v>
      </c>
      <c r="DB36" s="9">
        <v>4</v>
      </c>
      <c r="DC36" s="1">
        <v>0</v>
      </c>
      <c r="DD36" s="9">
        <v>12</v>
      </c>
      <c r="DE36" s="1">
        <v>0</v>
      </c>
      <c r="DF36" s="9">
        <v>0</v>
      </c>
      <c r="DG36" s="9">
        <v>8</v>
      </c>
      <c r="DH36" s="9">
        <v>0</v>
      </c>
      <c r="DI36" s="27">
        <v>0</v>
      </c>
      <c r="DJ36" s="9">
        <v>0</v>
      </c>
      <c r="DK36" s="1">
        <v>0</v>
      </c>
      <c r="DL36" s="9">
        <v>0</v>
      </c>
      <c r="DM36" s="28">
        <v>0</v>
      </c>
      <c r="DN36" s="9">
        <v>0</v>
      </c>
      <c r="DO36" s="1">
        <v>0</v>
      </c>
      <c r="DP36" s="9">
        <v>1</v>
      </c>
      <c r="DQ36" s="1">
        <v>0</v>
      </c>
      <c r="DR36" s="27">
        <v>0</v>
      </c>
      <c r="DS36" s="28">
        <v>0</v>
      </c>
      <c r="DT36" s="27">
        <v>0</v>
      </c>
      <c r="DU36" s="1">
        <v>0</v>
      </c>
      <c r="DV36" s="9">
        <v>0</v>
      </c>
      <c r="DW36" s="1">
        <v>0</v>
      </c>
      <c r="DX36" s="27">
        <v>0</v>
      </c>
      <c r="DY36" s="1">
        <v>0</v>
      </c>
      <c r="DZ36" s="9">
        <v>0</v>
      </c>
      <c r="EA36" s="28">
        <v>0</v>
      </c>
      <c r="EB36" s="9">
        <v>0</v>
      </c>
      <c r="EC36" s="1">
        <v>0</v>
      </c>
      <c r="ED36" s="9">
        <v>0</v>
      </c>
      <c r="EE36" s="1">
        <v>0</v>
      </c>
      <c r="EF36" s="9">
        <v>0</v>
      </c>
      <c r="EG36" s="1">
        <v>0</v>
      </c>
      <c r="EH36" s="9">
        <v>0</v>
      </c>
      <c r="EI36" s="28">
        <v>0</v>
      </c>
      <c r="EJ36" s="9">
        <v>0</v>
      </c>
      <c r="EK36" s="1">
        <v>0</v>
      </c>
      <c r="EL36" s="3" cm="1">
        <f t="array" ref="EL36">SUMPRODUCT(Planned[[#This Row],[GEN-1]:[EL-20]],TRANSPOSE(Arrangements[Unit Prices]))</f>
        <v>1313.45</v>
      </c>
    </row>
    <row r="37" spans="1:142" ht="14.4" x14ac:dyDescent="0.25">
      <c r="A37" s="1">
        <v>17</v>
      </c>
      <c r="B37" s="9">
        <v>21069</v>
      </c>
      <c r="C37" s="9" t="s">
        <v>385</v>
      </c>
      <c r="D37" s="9" t="s">
        <v>271</v>
      </c>
      <c r="E37" s="9" t="s">
        <v>312</v>
      </c>
      <c r="F37" s="9"/>
      <c r="G37" s="9"/>
      <c r="H37" s="1" t="s">
        <v>386</v>
      </c>
      <c r="I37" s="1" t="s">
        <v>325</v>
      </c>
      <c r="J37" s="1" t="s">
        <v>380</v>
      </c>
      <c r="K37" s="9">
        <v>70</v>
      </c>
      <c r="L37" s="1" t="s">
        <v>387</v>
      </c>
      <c r="M37" s="9" t="s">
        <v>278</v>
      </c>
      <c r="N37" s="9">
        <v>0</v>
      </c>
      <c r="O37" s="1">
        <v>0</v>
      </c>
      <c r="P37" s="9">
        <v>0</v>
      </c>
      <c r="Q37" s="1">
        <v>0</v>
      </c>
      <c r="R37" s="27">
        <v>0</v>
      </c>
      <c r="S37" s="1">
        <v>0</v>
      </c>
      <c r="T37" s="9">
        <v>0</v>
      </c>
      <c r="U37" s="1">
        <v>0</v>
      </c>
      <c r="V37" s="9">
        <v>0</v>
      </c>
      <c r="W37" s="1">
        <v>0.6</v>
      </c>
      <c r="X37" s="9">
        <v>0</v>
      </c>
      <c r="Y37" s="1">
        <v>0</v>
      </c>
      <c r="Z37" s="9">
        <v>140</v>
      </c>
      <c r="AA37" s="1">
        <v>40</v>
      </c>
      <c r="AB37" s="9">
        <v>45</v>
      </c>
      <c r="AC37" s="1">
        <v>0</v>
      </c>
      <c r="AD37" s="27">
        <v>0</v>
      </c>
      <c r="AE37" s="1">
        <v>0</v>
      </c>
      <c r="AF37" s="9">
        <v>105</v>
      </c>
      <c r="AG37" s="1">
        <v>0</v>
      </c>
      <c r="AH37" s="9">
        <v>0</v>
      </c>
      <c r="AI37" s="1">
        <v>0</v>
      </c>
      <c r="AJ37" s="27">
        <v>0</v>
      </c>
      <c r="AK37" s="1">
        <v>0</v>
      </c>
      <c r="AL37" s="27">
        <v>0</v>
      </c>
      <c r="AM37" s="1">
        <v>0</v>
      </c>
      <c r="AN37" s="9">
        <v>0</v>
      </c>
      <c r="AO37" s="28">
        <v>0</v>
      </c>
      <c r="AP37" s="9">
        <v>16</v>
      </c>
      <c r="AQ37" s="1">
        <v>0</v>
      </c>
      <c r="AR37" s="9">
        <v>0</v>
      </c>
      <c r="AS37" s="28">
        <v>0</v>
      </c>
      <c r="AT37" s="27">
        <v>0</v>
      </c>
      <c r="AU37" s="1">
        <v>0</v>
      </c>
      <c r="AV37" s="1">
        <v>0</v>
      </c>
      <c r="AW37" s="1">
        <v>0</v>
      </c>
      <c r="AX37" s="9">
        <v>0</v>
      </c>
      <c r="AY37" s="28">
        <v>0</v>
      </c>
      <c r="AZ37" s="9">
        <v>0</v>
      </c>
      <c r="BA37" s="1">
        <v>0</v>
      </c>
      <c r="BB37" s="27">
        <v>0</v>
      </c>
      <c r="BC37" s="1">
        <v>0</v>
      </c>
      <c r="BD37" s="9">
        <v>0</v>
      </c>
      <c r="BE37" s="28">
        <v>0</v>
      </c>
      <c r="BF37" s="9">
        <v>0</v>
      </c>
      <c r="BG37" s="1">
        <v>0</v>
      </c>
      <c r="BH37" s="9">
        <v>0</v>
      </c>
      <c r="BI37" s="1">
        <v>0</v>
      </c>
      <c r="BJ37" s="9">
        <v>0</v>
      </c>
      <c r="BK37" s="28">
        <v>0</v>
      </c>
      <c r="BL37" s="27">
        <v>0</v>
      </c>
      <c r="BM37" s="1">
        <v>0</v>
      </c>
      <c r="BN37" s="9">
        <v>0</v>
      </c>
      <c r="BO37" s="1">
        <v>0</v>
      </c>
      <c r="BP37" s="27">
        <v>0</v>
      </c>
      <c r="BQ37" s="1">
        <v>1</v>
      </c>
      <c r="BR37" s="9">
        <v>0</v>
      </c>
      <c r="BS37" s="1">
        <v>0</v>
      </c>
      <c r="BT37" s="9">
        <v>0</v>
      </c>
      <c r="BU37" s="1">
        <v>0</v>
      </c>
      <c r="BV37" s="9">
        <v>0</v>
      </c>
      <c r="BW37" s="1">
        <v>0</v>
      </c>
      <c r="BX37" s="9">
        <v>0</v>
      </c>
      <c r="BY37" s="1">
        <v>0</v>
      </c>
      <c r="BZ37" s="9">
        <v>0</v>
      </c>
      <c r="CA37" s="1">
        <v>0</v>
      </c>
      <c r="CB37" s="9">
        <v>1</v>
      </c>
      <c r="CC37" s="28">
        <v>0</v>
      </c>
      <c r="CD37" s="9">
        <v>0</v>
      </c>
      <c r="CE37" s="1">
        <v>0</v>
      </c>
      <c r="CF37" s="9">
        <v>0</v>
      </c>
      <c r="CG37" s="1">
        <v>0</v>
      </c>
      <c r="CH37" s="27">
        <v>0</v>
      </c>
      <c r="CI37" s="1">
        <v>0</v>
      </c>
      <c r="CJ37" s="9">
        <v>0</v>
      </c>
      <c r="CK37" s="1">
        <v>0</v>
      </c>
      <c r="CL37" s="9">
        <v>0.16</v>
      </c>
      <c r="CM37" s="1">
        <v>0</v>
      </c>
      <c r="CN37" s="9">
        <v>0</v>
      </c>
      <c r="CO37" s="1">
        <v>0</v>
      </c>
      <c r="CP37" s="9">
        <v>0</v>
      </c>
      <c r="CQ37" s="1">
        <v>3</v>
      </c>
      <c r="CR37" s="9">
        <v>2</v>
      </c>
      <c r="CS37" s="1">
        <v>1</v>
      </c>
      <c r="CT37" s="9">
        <v>0</v>
      </c>
      <c r="CU37" s="1">
        <v>4</v>
      </c>
      <c r="CV37" s="9">
        <v>0</v>
      </c>
      <c r="CW37" s="1">
        <v>1</v>
      </c>
      <c r="CX37" s="9">
        <v>0.75</v>
      </c>
      <c r="CY37" s="1">
        <v>0</v>
      </c>
      <c r="CZ37" s="9">
        <v>0</v>
      </c>
      <c r="DA37" s="1">
        <v>0</v>
      </c>
      <c r="DB37" s="9">
        <v>0</v>
      </c>
      <c r="DC37" s="1">
        <v>20</v>
      </c>
      <c r="DD37" s="9">
        <v>0</v>
      </c>
      <c r="DE37" s="1">
        <v>0</v>
      </c>
      <c r="DF37" s="9">
        <v>10</v>
      </c>
      <c r="DG37" s="9">
        <v>12</v>
      </c>
      <c r="DH37" s="9">
        <v>0</v>
      </c>
      <c r="DI37" s="27">
        <v>0</v>
      </c>
      <c r="DJ37" s="9">
        <v>0</v>
      </c>
      <c r="DK37" s="1">
        <v>1</v>
      </c>
      <c r="DL37" s="9">
        <v>0</v>
      </c>
      <c r="DM37" s="28">
        <v>0</v>
      </c>
      <c r="DN37" s="9">
        <v>0</v>
      </c>
      <c r="DO37" s="1">
        <v>0</v>
      </c>
      <c r="DP37" s="9">
        <v>0</v>
      </c>
      <c r="DQ37" s="1">
        <v>0</v>
      </c>
      <c r="DR37" s="27">
        <v>0</v>
      </c>
      <c r="DS37" s="28">
        <v>0</v>
      </c>
      <c r="DT37" s="27">
        <v>0</v>
      </c>
      <c r="DU37" s="1">
        <v>0</v>
      </c>
      <c r="DV37" s="9">
        <v>0</v>
      </c>
      <c r="DW37" s="1">
        <v>0</v>
      </c>
      <c r="DX37" s="27">
        <v>0</v>
      </c>
      <c r="DY37" s="1">
        <v>0</v>
      </c>
      <c r="DZ37" s="9">
        <v>0</v>
      </c>
      <c r="EA37" s="28">
        <v>0</v>
      </c>
      <c r="EB37" s="9">
        <v>0</v>
      </c>
      <c r="EC37" s="1">
        <v>0</v>
      </c>
      <c r="ED37" s="9">
        <v>0</v>
      </c>
      <c r="EE37" s="1">
        <v>0</v>
      </c>
      <c r="EF37" s="9">
        <v>0</v>
      </c>
      <c r="EG37" s="1">
        <v>0</v>
      </c>
      <c r="EH37" s="9">
        <v>0</v>
      </c>
      <c r="EI37" s="28">
        <v>0</v>
      </c>
      <c r="EJ37" s="9">
        <v>0</v>
      </c>
      <c r="EK37" s="1">
        <v>0</v>
      </c>
      <c r="EL37" s="3" cm="1">
        <f t="array" ref="EL37">SUMPRODUCT(Planned[[#This Row],[GEN-1]:[EL-20]],TRANSPOSE(Arrangements[Unit Prices]))</f>
        <v>1030.9499999999998</v>
      </c>
    </row>
    <row r="38" spans="1:142" ht="14.4" x14ac:dyDescent="0.25">
      <c r="A38" s="1">
        <v>18</v>
      </c>
      <c r="B38" s="9">
        <v>21676</v>
      </c>
      <c r="C38" s="9" t="s">
        <v>388</v>
      </c>
      <c r="D38" s="9" t="s">
        <v>271</v>
      </c>
      <c r="E38" s="9" t="s">
        <v>312</v>
      </c>
      <c r="F38" s="9"/>
      <c r="G38" s="9"/>
      <c r="H38" s="1" t="s">
        <v>389</v>
      </c>
      <c r="I38" s="1" t="s">
        <v>275</v>
      </c>
      <c r="J38" s="1" t="s">
        <v>380</v>
      </c>
      <c r="K38" s="9">
        <v>70</v>
      </c>
      <c r="L38" s="1" t="s">
        <v>387</v>
      </c>
      <c r="M38" s="9" t="s">
        <v>278</v>
      </c>
      <c r="N38" s="9">
        <v>0</v>
      </c>
      <c r="O38" s="1">
        <v>0</v>
      </c>
      <c r="P38" s="9">
        <v>0</v>
      </c>
      <c r="Q38" s="1">
        <v>0</v>
      </c>
      <c r="R38" s="27">
        <v>0</v>
      </c>
      <c r="S38" s="1">
        <v>0</v>
      </c>
      <c r="T38" s="9">
        <v>0</v>
      </c>
      <c r="U38" s="1">
        <v>0</v>
      </c>
      <c r="V38" s="9">
        <v>0</v>
      </c>
      <c r="W38" s="1">
        <v>0.3</v>
      </c>
      <c r="X38" s="9">
        <v>0</v>
      </c>
      <c r="Y38" s="1">
        <v>0</v>
      </c>
      <c r="Z38" s="9">
        <v>0</v>
      </c>
      <c r="AA38" s="1">
        <v>0</v>
      </c>
      <c r="AB38" s="9">
        <v>0</v>
      </c>
      <c r="AC38" s="1">
        <v>0</v>
      </c>
      <c r="AD38" s="27">
        <v>0</v>
      </c>
      <c r="AE38" s="1">
        <v>0</v>
      </c>
      <c r="AF38" s="9">
        <v>38</v>
      </c>
      <c r="AG38" s="1">
        <v>0</v>
      </c>
      <c r="AH38" s="9">
        <v>0</v>
      </c>
      <c r="AI38" s="1">
        <v>0</v>
      </c>
      <c r="AJ38" s="27">
        <v>0</v>
      </c>
      <c r="AK38" s="1">
        <v>0</v>
      </c>
      <c r="AL38" s="27">
        <v>0</v>
      </c>
      <c r="AM38" s="1">
        <v>0</v>
      </c>
      <c r="AN38" s="9">
        <v>0</v>
      </c>
      <c r="AO38" s="28">
        <v>0</v>
      </c>
      <c r="AP38" s="9">
        <v>11</v>
      </c>
      <c r="AQ38" s="1">
        <v>0</v>
      </c>
      <c r="AR38" s="9">
        <v>0</v>
      </c>
      <c r="AS38" s="28">
        <v>0</v>
      </c>
      <c r="AT38" s="27">
        <v>0</v>
      </c>
      <c r="AU38" s="1">
        <v>0</v>
      </c>
      <c r="AV38" s="1">
        <v>0</v>
      </c>
      <c r="AW38" s="1">
        <v>0</v>
      </c>
      <c r="AX38" s="9">
        <v>0</v>
      </c>
      <c r="AY38" s="28">
        <v>0</v>
      </c>
      <c r="AZ38" s="9">
        <v>0</v>
      </c>
      <c r="BA38" s="1">
        <v>0</v>
      </c>
      <c r="BB38" s="27">
        <v>0</v>
      </c>
      <c r="BC38" s="1">
        <v>0</v>
      </c>
      <c r="BD38" s="9">
        <v>0</v>
      </c>
      <c r="BE38" s="28">
        <v>0</v>
      </c>
      <c r="BF38" s="9">
        <v>0</v>
      </c>
      <c r="BG38" s="1">
        <v>0</v>
      </c>
      <c r="BH38" s="9">
        <v>0</v>
      </c>
      <c r="BI38" s="1">
        <v>0</v>
      </c>
      <c r="BJ38" s="9">
        <v>0</v>
      </c>
      <c r="BK38" s="28">
        <v>0</v>
      </c>
      <c r="BL38" s="27">
        <v>0</v>
      </c>
      <c r="BM38" s="1">
        <v>0</v>
      </c>
      <c r="BN38" s="9">
        <v>0</v>
      </c>
      <c r="BO38" s="1">
        <v>0</v>
      </c>
      <c r="BP38" s="27">
        <v>0</v>
      </c>
      <c r="BQ38" s="1">
        <v>2</v>
      </c>
      <c r="BR38" s="9">
        <v>0</v>
      </c>
      <c r="BS38" s="1">
        <v>2</v>
      </c>
      <c r="BT38" s="9">
        <v>0</v>
      </c>
      <c r="BU38" s="1">
        <v>0</v>
      </c>
      <c r="BV38" s="9">
        <v>0</v>
      </c>
      <c r="BW38" s="1">
        <v>0</v>
      </c>
      <c r="BX38" s="9">
        <v>0</v>
      </c>
      <c r="BY38" s="1">
        <v>0</v>
      </c>
      <c r="BZ38" s="9">
        <v>0</v>
      </c>
      <c r="CA38" s="1">
        <v>0</v>
      </c>
      <c r="CB38" s="9">
        <v>2</v>
      </c>
      <c r="CC38" s="28">
        <v>0</v>
      </c>
      <c r="CD38" s="9">
        <v>0</v>
      </c>
      <c r="CE38" s="1">
        <v>0</v>
      </c>
      <c r="CF38" s="9">
        <v>0</v>
      </c>
      <c r="CG38" s="1">
        <v>0</v>
      </c>
      <c r="CH38" s="27">
        <v>0</v>
      </c>
      <c r="CI38" s="1">
        <v>0</v>
      </c>
      <c r="CJ38" s="9">
        <v>0</v>
      </c>
      <c r="CK38" s="1">
        <v>0</v>
      </c>
      <c r="CL38" s="9">
        <v>0.4</v>
      </c>
      <c r="CM38" s="1">
        <v>0</v>
      </c>
      <c r="CN38" s="9">
        <v>0</v>
      </c>
      <c r="CO38" s="1">
        <v>0</v>
      </c>
      <c r="CP38" s="9">
        <v>0</v>
      </c>
      <c r="CQ38" s="1">
        <v>4</v>
      </c>
      <c r="CR38" s="9">
        <v>3</v>
      </c>
      <c r="CS38" s="1">
        <v>1</v>
      </c>
      <c r="CT38" s="9">
        <v>0</v>
      </c>
      <c r="CU38" s="1">
        <v>2</v>
      </c>
      <c r="CV38" s="9">
        <v>1</v>
      </c>
      <c r="CW38" s="1">
        <v>1</v>
      </c>
      <c r="CX38" s="9">
        <v>0.75</v>
      </c>
      <c r="CY38" s="1">
        <v>0</v>
      </c>
      <c r="CZ38" s="9">
        <v>0</v>
      </c>
      <c r="DA38" s="1">
        <v>0</v>
      </c>
      <c r="DB38" s="9">
        <v>0</v>
      </c>
      <c r="DC38" s="1">
        <v>5</v>
      </c>
      <c r="DD38" s="9">
        <v>0</v>
      </c>
      <c r="DE38" s="1">
        <v>0</v>
      </c>
      <c r="DF38" s="9">
        <v>0</v>
      </c>
      <c r="DG38" s="9">
        <v>0</v>
      </c>
      <c r="DH38" s="9">
        <v>0</v>
      </c>
      <c r="DI38" s="27">
        <v>0</v>
      </c>
      <c r="DJ38" s="9">
        <v>1</v>
      </c>
      <c r="DK38" s="1">
        <v>0</v>
      </c>
      <c r="DL38" s="9">
        <v>0</v>
      </c>
      <c r="DM38" s="28">
        <v>0</v>
      </c>
      <c r="DN38" s="9">
        <v>0</v>
      </c>
      <c r="DO38" s="1">
        <v>0</v>
      </c>
      <c r="DP38" s="9">
        <v>0</v>
      </c>
      <c r="DQ38" s="1">
        <v>0</v>
      </c>
      <c r="DR38" s="27">
        <v>0</v>
      </c>
      <c r="DS38" s="28">
        <v>0</v>
      </c>
      <c r="DT38" s="27">
        <v>0</v>
      </c>
      <c r="DU38" s="1">
        <v>0</v>
      </c>
      <c r="DV38" s="9">
        <v>0</v>
      </c>
      <c r="DW38" s="1">
        <v>0</v>
      </c>
      <c r="DX38" s="27">
        <v>0</v>
      </c>
      <c r="DY38" s="1">
        <v>0</v>
      </c>
      <c r="DZ38" s="9">
        <v>0</v>
      </c>
      <c r="EA38" s="28">
        <v>0</v>
      </c>
      <c r="EB38" s="9">
        <v>0</v>
      </c>
      <c r="EC38" s="1">
        <v>0</v>
      </c>
      <c r="ED38" s="9">
        <v>0</v>
      </c>
      <c r="EE38" s="1">
        <v>0</v>
      </c>
      <c r="EF38" s="9">
        <v>0</v>
      </c>
      <c r="EG38" s="1">
        <v>0</v>
      </c>
      <c r="EH38" s="9">
        <v>0</v>
      </c>
      <c r="EI38" s="28">
        <v>0</v>
      </c>
      <c r="EJ38" s="9">
        <v>0</v>
      </c>
      <c r="EK38" s="1">
        <v>0</v>
      </c>
      <c r="EL38" s="3" cm="1">
        <f t="array" ref="EL38">SUMPRODUCT(Planned[[#This Row],[GEN-1]:[EL-20]],TRANSPOSE(Arrangements[Unit Prices]))</f>
        <v>764.55</v>
      </c>
    </row>
    <row r="39" spans="1:142" ht="14.4" x14ac:dyDescent="0.25">
      <c r="A39" s="1">
        <v>19</v>
      </c>
      <c r="B39" s="9">
        <v>230178</v>
      </c>
      <c r="C39" s="9" t="s">
        <v>390</v>
      </c>
      <c r="D39" s="9" t="s">
        <v>271</v>
      </c>
      <c r="E39" s="9" t="s">
        <v>312</v>
      </c>
      <c r="F39" s="9"/>
      <c r="G39" s="9"/>
      <c r="H39" s="1" t="s">
        <v>391</v>
      </c>
      <c r="I39" s="1" t="s">
        <v>275</v>
      </c>
      <c r="J39" s="1" t="s">
        <v>380</v>
      </c>
      <c r="K39" s="9">
        <v>70</v>
      </c>
      <c r="L39" s="1" t="s">
        <v>392</v>
      </c>
      <c r="M39" s="9" t="s">
        <v>278</v>
      </c>
      <c r="N39" s="9">
        <v>0</v>
      </c>
      <c r="O39" s="1">
        <v>0</v>
      </c>
      <c r="P39" s="9">
        <v>0</v>
      </c>
      <c r="Q39" s="1">
        <v>0</v>
      </c>
      <c r="R39" s="27">
        <v>0</v>
      </c>
      <c r="S39" s="1">
        <v>0</v>
      </c>
      <c r="T39" s="9">
        <v>0</v>
      </c>
      <c r="U39" s="1">
        <v>0</v>
      </c>
      <c r="V39" s="9">
        <v>0</v>
      </c>
      <c r="W39" s="1">
        <v>0</v>
      </c>
      <c r="X39" s="9">
        <v>0</v>
      </c>
      <c r="Y39" s="1">
        <v>0</v>
      </c>
      <c r="Z39" s="9">
        <v>0</v>
      </c>
      <c r="AA39" s="1">
        <v>0</v>
      </c>
      <c r="AB39" s="9">
        <v>0</v>
      </c>
      <c r="AC39" s="1">
        <v>0</v>
      </c>
      <c r="AD39" s="27">
        <v>0</v>
      </c>
      <c r="AE39" s="1">
        <v>0</v>
      </c>
      <c r="AF39" s="9">
        <v>189.1</v>
      </c>
      <c r="AG39" s="1">
        <v>0</v>
      </c>
      <c r="AH39" s="9">
        <v>0</v>
      </c>
      <c r="AI39" s="1">
        <v>0</v>
      </c>
      <c r="AJ39" s="27">
        <v>0</v>
      </c>
      <c r="AK39" s="1">
        <v>0</v>
      </c>
      <c r="AL39" s="27">
        <v>0</v>
      </c>
      <c r="AM39" s="1">
        <v>0</v>
      </c>
      <c r="AN39" s="9">
        <v>0</v>
      </c>
      <c r="AO39" s="28">
        <v>0</v>
      </c>
      <c r="AP39" s="9">
        <v>0</v>
      </c>
      <c r="AQ39" s="1">
        <v>0</v>
      </c>
      <c r="AR39" s="9">
        <v>0</v>
      </c>
      <c r="AS39" s="28">
        <v>0</v>
      </c>
      <c r="AT39" s="27">
        <v>0</v>
      </c>
      <c r="AU39" s="1">
        <v>0</v>
      </c>
      <c r="AV39" s="1">
        <v>0</v>
      </c>
      <c r="AW39" s="1">
        <v>0</v>
      </c>
      <c r="AX39" s="9">
        <v>0</v>
      </c>
      <c r="AY39" s="28">
        <v>0</v>
      </c>
      <c r="AZ39" s="9">
        <v>0</v>
      </c>
      <c r="BA39" s="1">
        <v>0</v>
      </c>
      <c r="BB39" s="27">
        <v>0</v>
      </c>
      <c r="BC39" s="1">
        <v>0</v>
      </c>
      <c r="BD39" s="9">
        <v>0</v>
      </c>
      <c r="BE39" s="28">
        <v>0</v>
      </c>
      <c r="BF39" s="9">
        <v>0</v>
      </c>
      <c r="BG39" s="1">
        <v>0</v>
      </c>
      <c r="BH39" s="9">
        <v>0</v>
      </c>
      <c r="BI39" s="1">
        <v>0</v>
      </c>
      <c r="BJ39" s="9">
        <v>0</v>
      </c>
      <c r="BK39" s="28">
        <v>0</v>
      </c>
      <c r="BL39" s="27">
        <v>0</v>
      </c>
      <c r="BM39" s="1">
        <v>1</v>
      </c>
      <c r="BN39" s="9">
        <v>0</v>
      </c>
      <c r="BO39" s="1">
        <v>0</v>
      </c>
      <c r="BP39" s="27">
        <v>0</v>
      </c>
      <c r="BQ39" s="1">
        <v>0</v>
      </c>
      <c r="BR39" s="9">
        <v>0</v>
      </c>
      <c r="BS39" s="1">
        <v>0</v>
      </c>
      <c r="BT39" s="9">
        <v>0</v>
      </c>
      <c r="BU39" s="1">
        <v>0</v>
      </c>
      <c r="BV39" s="9">
        <v>0</v>
      </c>
      <c r="BW39" s="1">
        <v>0</v>
      </c>
      <c r="BX39" s="9">
        <v>0</v>
      </c>
      <c r="BY39" s="1">
        <v>25</v>
      </c>
      <c r="BZ39" s="9">
        <v>0</v>
      </c>
      <c r="CA39" s="1">
        <v>0</v>
      </c>
      <c r="CB39" s="9">
        <v>0</v>
      </c>
      <c r="CC39" s="28">
        <v>0</v>
      </c>
      <c r="CD39" s="9">
        <v>0</v>
      </c>
      <c r="CE39" s="1">
        <v>0</v>
      </c>
      <c r="CF39" s="9">
        <v>0</v>
      </c>
      <c r="CG39" s="1">
        <v>0</v>
      </c>
      <c r="CH39" s="27">
        <v>0</v>
      </c>
      <c r="CI39" s="1">
        <v>0</v>
      </c>
      <c r="CJ39" s="9">
        <v>0</v>
      </c>
      <c r="CK39" s="1">
        <v>0</v>
      </c>
      <c r="CL39" s="9">
        <v>0.16</v>
      </c>
      <c r="CM39" s="1">
        <v>0</v>
      </c>
      <c r="CN39" s="9">
        <v>0</v>
      </c>
      <c r="CO39" s="1">
        <v>0</v>
      </c>
      <c r="CP39" s="9">
        <v>0</v>
      </c>
      <c r="CQ39" s="1">
        <v>5</v>
      </c>
      <c r="CR39" s="9">
        <v>6</v>
      </c>
      <c r="CS39" s="1">
        <v>1</v>
      </c>
      <c r="CT39" s="9">
        <v>0</v>
      </c>
      <c r="CU39" s="1">
        <v>1</v>
      </c>
      <c r="CV39" s="9">
        <v>2</v>
      </c>
      <c r="CW39" s="1">
        <v>1</v>
      </c>
      <c r="CX39" s="9">
        <v>0</v>
      </c>
      <c r="CY39" s="1">
        <v>0</v>
      </c>
      <c r="CZ39" s="9">
        <v>0</v>
      </c>
      <c r="DA39" s="1">
        <v>0</v>
      </c>
      <c r="DB39" s="9">
        <v>0</v>
      </c>
      <c r="DC39" s="1">
        <v>0</v>
      </c>
      <c r="DD39" s="9">
        <v>24</v>
      </c>
      <c r="DE39" s="1">
        <v>0</v>
      </c>
      <c r="DF39" s="9">
        <v>0</v>
      </c>
      <c r="DG39" s="9">
        <v>12</v>
      </c>
      <c r="DH39" s="9">
        <v>0</v>
      </c>
      <c r="DI39" s="27">
        <v>0</v>
      </c>
      <c r="DJ39" s="9">
        <v>0</v>
      </c>
      <c r="DK39" s="1">
        <v>0</v>
      </c>
      <c r="DL39" s="9">
        <v>0</v>
      </c>
      <c r="DM39" s="28">
        <v>0</v>
      </c>
      <c r="DN39" s="9">
        <v>0</v>
      </c>
      <c r="DO39" s="1">
        <v>0</v>
      </c>
      <c r="DP39" s="9">
        <v>0</v>
      </c>
      <c r="DQ39" s="1">
        <v>0</v>
      </c>
      <c r="DR39" s="27">
        <v>0</v>
      </c>
      <c r="DS39" s="28">
        <v>0</v>
      </c>
      <c r="DT39" s="27">
        <v>0</v>
      </c>
      <c r="DU39" s="1">
        <v>0</v>
      </c>
      <c r="DV39" s="9">
        <v>0</v>
      </c>
      <c r="DW39" s="1">
        <v>0</v>
      </c>
      <c r="DX39" s="27">
        <v>0</v>
      </c>
      <c r="DY39" s="1">
        <v>0</v>
      </c>
      <c r="DZ39" s="9">
        <v>0</v>
      </c>
      <c r="EA39" s="28">
        <v>0</v>
      </c>
      <c r="EB39" s="9">
        <v>0</v>
      </c>
      <c r="EC39" s="1">
        <v>1</v>
      </c>
      <c r="ED39" s="9">
        <v>0</v>
      </c>
      <c r="EE39" s="1">
        <v>0</v>
      </c>
      <c r="EF39" s="9">
        <v>0</v>
      </c>
      <c r="EG39" s="1">
        <v>0</v>
      </c>
      <c r="EH39" s="9">
        <v>0</v>
      </c>
      <c r="EI39" s="28">
        <v>0</v>
      </c>
      <c r="EJ39" s="9">
        <v>0</v>
      </c>
      <c r="EK39" s="1">
        <v>0</v>
      </c>
      <c r="EL39" s="3" cm="1">
        <f t="array" ref="EL39">SUMPRODUCT(Planned[[#This Row],[GEN-1]:[EL-20]],TRANSPOSE(Arrangements[Unit Prices]))</f>
        <v>1254.6299999999999</v>
      </c>
    </row>
    <row r="40" spans="1:142" ht="14.4" x14ac:dyDescent="0.25">
      <c r="A40" s="1">
        <v>20</v>
      </c>
      <c r="B40" s="9">
        <v>7185</v>
      </c>
      <c r="C40" s="9" t="s">
        <v>393</v>
      </c>
      <c r="D40" s="9" t="s">
        <v>271</v>
      </c>
      <c r="E40" s="9" t="s">
        <v>312</v>
      </c>
      <c r="F40" s="9"/>
      <c r="G40" s="9"/>
      <c r="H40" s="1" t="s">
        <v>394</v>
      </c>
      <c r="I40" s="1" t="s">
        <v>275</v>
      </c>
      <c r="J40" s="1" t="s">
        <v>380</v>
      </c>
      <c r="K40" s="9">
        <v>70</v>
      </c>
      <c r="L40" s="1" t="s">
        <v>392</v>
      </c>
      <c r="M40" s="9" t="s">
        <v>278</v>
      </c>
      <c r="N40" s="9">
        <v>0</v>
      </c>
      <c r="O40" s="1">
        <v>0</v>
      </c>
      <c r="P40" s="9">
        <v>0</v>
      </c>
      <c r="Q40" s="1">
        <v>0</v>
      </c>
      <c r="R40" s="27">
        <v>0</v>
      </c>
      <c r="S40" s="1">
        <v>0</v>
      </c>
      <c r="T40" s="9">
        <v>0</v>
      </c>
      <c r="U40" s="1">
        <v>0</v>
      </c>
      <c r="V40" s="9">
        <v>0</v>
      </c>
      <c r="W40" s="1">
        <v>0</v>
      </c>
      <c r="X40" s="9">
        <v>0</v>
      </c>
      <c r="Y40" s="1">
        <v>0</v>
      </c>
      <c r="Z40" s="9">
        <v>15</v>
      </c>
      <c r="AA40" s="1">
        <v>0</v>
      </c>
      <c r="AB40" s="9">
        <v>0</v>
      </c>
      <c r="AC40" s="1">
        <v>0</v>
      </c>
      <c r="AD40" s="27">
        <v>0</v>
      </c>
      <c r="AE40" s="1">
        <v>0</v>
      </c>
      <c r="AF40" s="9">
        <v>192.4</v>
      </c>
      <c r="AG40" s="1">
        <v>0</v>
      </c>
      <c r="AH40" s="9">
        <v>0</v>
      </c>
      <c r="AI40" s="1">
        <v>0</v>
      </c>
      <c r="AJ40" s="27">
        <v>0</v>
      </c>
      <c r="AK40" s="1">
        <v>0</v>
      </c>
      <c r="AL40" s="27">
        <v>0</v>
      </c>
      <c r="AM40" s="1">
        <v>0</v>
      </c>
      <c r="AN40" s="9">
        <v>0</v>
      </c>
      <c r="AO40" s="28">
        <v>0</v>
      </c>
      <c r="AP40" s="9">
        <v>0</v>
      </c>
      <c r="AQ40" s="1">
        <v>0</v>
      </c>
      <c r="AR40" s="9">
        <v>0</v>
      </c>
      <c r="AS40" s="28">
        <v>0</v>
      </c>
      <c r="AT40" s="27">
        <v>0</v>
      </c>
      <c r="AU40" s="1">
        <v>0</v>
      </c>
      <c r="AV40" s="1">
        <v>0</v>
      </c>
      <c r="AW40" s="1">
        <v>0</v>
      </c>
      <c r="AX40" s="9">
        <v>0</v>
      </c>
      <c r="AY40" s="28">
        <v>0</v>
      </c>
      <c r="AZ40" s="9">
        <v>0</v>
      </c>
      <c r="BA40" s="1">
        <v>0</v>
      </c>
      <c r="BB40" s="27">
        <v>0</v>
      </c>
      <c r="BC40" s="1">
        <v>0</v>
      </c>
      <c r="BD40" s="9">
        <v>0</v>
      </c>
      <c r="BE40" s="28">
        <v>0</v>
      </c>
      <c r="BF40" s="9">
        <v>0</v>
      </c>
      <c r="BG40" s="1">
        <v>0</v>
      </c>
      <c r="BH40" s="9">
        <v>0</v>
      </c>
      <c r="BI40" s="1">
        <v>0</v>
      </c>
      <c r="BJ40" s="9">
        <v>0</v>
      </c>
      <c r="BK40" s="28">
        <v>0</v>
      </c>
      <c r="BL40" s="27">
        <v>0</v>
      </c>
      <c r="BM40" s="1">
        <v>0</v>
      </c>
      <c r="BN40" s="9">
        <v>0</v>
      </c>
      <c r="BO40" s="1">
        <v>0</v>
      </c>
      <c r="BP40" s="27">
        <v>0</v>
      </c>
      <c r="BQ40" s="1">
        <v>0</v>
      </c>
      <c r="BR40" s="9">
        <v>1</v>
      </c>
      <c r="BS40" s="1">
        <v>0</v>
      </c>
      <c r="BT40" s="9">
        <v>0</v>
      </c>
      <c r="BU40" s="1">
        <v>0.8</v>
      </c>
      <c r="BV40" s="9">
        <v>0</v>
      </c>
      <c r="BW40" s="1">
        <v>0</v>
      </c>
      <c r="BX40" s="9">
        <v>0</v>
      </c>
      <c r="BY40" s="1">
        <v>0</v>
      </c>
      <c r="BZ40" s="9">
        <v>1</v>
      </c>
      <c r="CA40" s="1">
        <v>0</v>
      </c>
      <c r="CB40" s="9">
        <v>1</v>
      </c>
      <c r="CC40" s="28">
        <v>0</v>
      </c>
      <c r="CD40" s="9">
        <v>0</v>
      </c>
      <c r="CE40" s="1">
        <v>0</v>
      </c>
      <c r="CF40" s="9">
        <v>0</v>
      </c>
      <c r="CG40" s="1">
        <v>0</v>
      </c>
      <c r="CH40" s="27">
        <v>0</v>
      </c>
      <c r="CI40" s="1">
        <v>0</v>
      </c>
      <c r="CJ40" s="9">
        <v>0</v>
      </c>
      <c r="CK40" s="1">
        <v>0</v>
      </c>
      <c r="CL40" s="9">
        <v>0.32</v>
      </c>
      <c r="CM40" s="1">
        <v>0</v>
      </c>
      <c r="CN40" s="9">
        <v>0</v>
      </c>
      <c r="CO40" s="1">
        <v>0</v>
      </c>
      <c r="CP40" s="9">
        <v>0</v>
      </c>
      <c r="CQ40" s="1">
        <v>4</v>
      </c>
      <c r="CR40" s="9">
        <v>0</v>
      </c>
      <c r="CS40" s="1">
        <v>1</v>
      </c>
      <c r="CT40" s="9">
        <v>0</v>
      </c>
      <c r="CU40" s="1">
        <v>2</v>
      </c>
      <c r="CV40" s="9">
        <v>2</v>
      </c>
      <c r="CW40" s="1">
        <v>1</v>
      </c>
      <c r="CX40" s="9">
        <v>1.2</v>
      </c>
      <c r="CY40" s="1">
        <v>1</v>
      </c>
      <c r="CZ40" s="9">
        <v>0</v>
      </c>
      <c r="DA40" s="1">
        <v>0</v>
      </c>
      <c r="DB40" s="9">
        <v>0</v>
      </c>
      <c r="DC40" s="1">
        <v>0</v>
      </c>
      <c r="DD40" s="9">
        <v>0</v>
      </c>
      <c r="DE40" s="1">
        <v>0</v>
      </c>
      <c r="DF40" s="9">
        <v>0</v>
      </c>
      <c r="DG40" s="9">
        <v>0</v>
      </c>
      <c r="DH40" s="9">
        <v>0</v>
      </c>
      <c r="DI40" s="27">
        <v>0</v>
      </c>
      <c r="DJ40" s="9">
        <v>0</v>
      </c>
      <c r="DK40" s="1">
        <v>0</v>
      </c>
      <c r="DL40" s="9">
        <v>0</v>
      </c>
      <c r="DM40" s="28">
        <v>0</v>
      </c>
      <c r="DN40" s="9">
        <v>0</v>
      </c>
      <c r="DO40" s="1">
        <v>0</v>
      </c>
      <c r="DP40" s="9">
        <v>0</v>
      </c>
      <c r="DQ40" s="1">
        <v>0</v>
      </c>
      <c r="DR40" s="27">
        <v>0</v>
      </c>
      <c r="DS40" s="28">
        <v>0</v>
      </c>
      <c r="DT40" s="27">
        <v>0</v>
      </c>
      <c r="DU40" s="1">
        <v>0</v>
      </c>
      <c r="DV40" s="9">
        <v>0</v>
      </c>
      <c r="DW40" s="1">
        <v>0</v>
      </c>
      <c r="DX40" s="27">
        <v>0</v>
      </c>
      <c r="DY40" s="1">
        <v>0</v>
      </c>
      <c r="DZ40" s="9">
        <v>0</v>
      </c>
      <c r="EA40" s="28">
        <v>0</v>
      </c>
      <c r="EB40" s="9">
        <v>0</v>
      </c>
      <c r="EC40" s="1">
        <v>0</v>
      </c>
      <c r="ED40" s="9">
        <v>0</v>
      </c>
      <c r="EE40" s="1">
        <v>0</v>
      </c>
      <c r="EF40" s="9">
        <v>0</v>
      </c>
      <c r="EG40" s="1">
        <v>0</v>
      </c>
      <c r="EH40" s="9">
        <v>0</v>
      </c>
      <c r="EI40" s="28">
        <v>0</v>
      </c>
      <c r="EJ40" s="9">
        <v>0</v>
      </c>
      <c r="EK40" s="1">
        <v>0</v>
      </c>
      <c r="EL40" s="3" cm="1">
        <f t="array" ref="EL40">SUMPRODUCT(Planned[[#This Row],[GEN-1]:[EL-20]],TRANSPOSE(Arrangements[Unit Prices]))</f>
        <v>846.06999999999994</v>
      </c>
    </row>
    <row r="41" spans="1:142" ht="14.4" x14ac:dyDescent="0.25">
      <c r="A41" s="1">
        <v>21</v>
      </c>
      <c r="B41" s="9">
        <v>101541</v>
      </c>
      <c r="C41" s="9" t="s">
        <v>395</v>
      </c>
      <c r="D41" s="9" t="s">
        <v>271</v>
      </c>
      <c r="E41" s="9" t="s">
        <v>312</v>
      </c>
      <c r="F41" s="9"/>
      <c r="G41" s="9"/>
      <c r="H41" s="1" t="s">
        <v>396</v>
      </c>
      <c r="I41" s="1" t="s">
        <v>325</v>
      </c>
      <c r="J41" s="1" t="s">
        <v>380</v>
      </c>
      <c r="K41" s="9">
        <v>70</v>
      </c>
      <c r="L41" s="1" t="s">
        <v>392</v>
      </c>
      <c r="M41" s="9" t="s">
        <v>278</v>
      </c>
      <c r="N41" s="9">
        <v>0</v>
      </c>
      <c r="O41" s="1">
        <v>0</v>
      </c>
      <c r="P41" s="9">
        <v>0</v>
      </c>
      <c r="Q41" s="1">
        <v>0</v>
      </c>
      <c r="R41" s="27">
        <v>0</v>
      </c>
      <c r="S41" s="1">
        <v>0</v>
      </c>
      <c r="T41" s="9">
        <v>0</v>
      </c>
      <c r="U41" s="1">
        <v>0</v>
      </c>
      <c r="V41" s="9">
        <v>0</v>
      </c>
      <c r="W41" s="1">
        <v>0</v>
      </c>
      <c r="X41" s="9">
        <v>0</v>
      </c>
      <c r="Y41" s="1">
        <v>0</v>
      </c>
      <c r="Z41" s="9">
        <v>0</v>
      </c>
      <c r="AA41" s="1">
        <v>0</v>
      </c>
      <c r="AB41" s="9">
        <v>0</v>
      </c>
      <c r="AC41" s="1">
        <v>0</v>
      </c>
      <c r="AD41" s="27">
        <v>0</v>
      </c>
      <c r="AE41" s="1">
        <v>0</v>
      </c>
      <c r="AF41" s="9">
        <v>0</v>
      </c>
      <c r="AG41" s="1">
        <v>0</v>
      </c>
      <c r="AH41" s="9">
        <v>0</v>
      </c>
      <c r="AI41" s="1">
        <v>0</v>
      </c>
      <c r="AJ41" s="27">
        <v>0</v>
      </c>
      <c r="AK41" s="1">
        <v>0</v>
      </c>
      <c r="AL41" s="27">
        <v>0</v>
      </c>
      <c r="AM41" s="1">
        <v>0</v>
      </c>
      <c r="AN41" s="9">
        <v>24</v>
      </c>
      <c r="AO41" s="28">
        <v>0</v>
      </c>
      <c r="AP41" s="9">
        <v>0</v>
      </c>
      <c r="AQ41" s="1">
        <v>0</v>
      </c>
      <c r="AR41" s="9">
        <v>0</v>
      </c>
      <c r="AS41" s="28">
        <v>0</v>
      </c>
      <c r="AT41" s="27">
        <v>0</v>
      </c>
      <c r="AU41" s="1">
        <v>0</v>
      </c>
      <c r="AV41" s="1">
        <v>0</v>
      </c>
      <c r="AW41" s="1">
        <v>0</v>
      </c>
      <c r="AX41" s="9">
        <v>0</v>
      </c>
      <c r="AY41" s="28">
        <v>0</v>
      </c>
      <c r="AZ41" s="9">
        <v>0</v>
      </c>
      <c r="BA41" s="1">
        <v>0</v>
      </c>
      <c r="BB41" s="27">
        <v>0</v>
      </c>
      <c r="BC41" s="1">
        <v>0</v>
      </c>
      <c r="BD41" s="9">
        <v>0</v>
      </c>
      <c r="BE41" s="28">
        <v>0</v>
      </c>
      <c r="BF41" s="9">
        <v>0</v>
      </c>
      <c r="BG41" s="1">
        <v>0</v>
      </c>
      <c r="BH41" s="9">
        <v>0</v>
      </c>
      <c r="BI41" s="1">
        <v>0</v>
      </c>
      <c r="BJ41" s="9">
        <v>0</v>
      </c>
      <c r="BK41" s="28">
        <v>0</v>
      </c>
      <c r="BL41" s="27">
        <v>0</v>
      </c>
      <c r="BM41" s="1">
        <v>0</v>
      </c>
      <c r="BN41" s="9">
        <v>0</v>
      </c>
      <c r="BO41" s="1">
        <v>0</v>
      </c>
      <c r="BP41" s="27">
        <v>0</v>
      </c>
      <c r="BQ41" s="1">
        <v>0</v>
      </c>
      <c r="BR41" s="9">
        <v>0</v>
      </c>
      <c r="BS41" s="1">
        <v>0</v>
      </c>
      <c r="BT41" s="9">
        <v>0</v>
      </c>
      <c r="BU41" s="1">
        <v>0</v>
      </c>
      <c r="BV41" s="9">
        <v>0</v>
      </c>
      <c r="BW41" s="1">
        <v>0</v>
      </c>
      <c r="BX41" s="9">
        <v>0</v>
      </c>
      <c r="BY41" s="1">
        <v>0</v>
      </c>
      <c r="BZ41" s="9">
        <v>0</v>
      </c>
      <c r="CA41" s="1">
        <v>0</v>
      </c>
      <c r="CB41" s="9">
        <v>0</v>
      </c>
      <c r="CC41" s="28">
        <v>0</v>
      </c>
      <c r="CD41" s="9">
        <v>0</v>
      </c>
      <c r="CE41" s="1">
        <v>0</v>
      </c>
      <c r="CF41" s="9">
        <v>0</v>
      </c>
      <c r="CG41" s="1">
        <v>0</v>
      </c>
      <c r="CH41" s="27">
        <v>0</v>
      </c>
      <c r="CI41" s="1">
        <v>0</v>
      </c>
      <c r="CJ41" s="9">
        <v>0</v>
      </c>
      <c r="CK41" s="1">
        <v>0</v>
      </c>
      <c r="CL41" s="9">
        <v>0</v>
      </c>
      <c r="CM41" s="1">
        <v>0</v>
      </c>
      <c r="CN41" s="9">
        <v>0</v>
      </c>
      <c r="CO41" s="1">
        <v>0</v>
      </c>
      <c r="CP41" s="9">
        <v>1.75</v>
      </c>
      <c r="CQ41" s="1">
        <v>2</v>
      </c>
      <c r="CR41" s="9">
        <v>1</v>
      </c>
      <c r="CS41" s="1">
        <v>0</v>
      </c>
      <c r="CT41" s="9">
        <v>0</v>
      </c>
      <c r="CU41" s="1">
        <v>0</v>
      </c>
      <c r="CV41" s="9">
        <v>1</v>
      </c>
      <c r="CW41" s="1">
        <v>1</v>
      </c>
      <c r="CX41" s="9">
        <v>1.2</v>
      </c>
      <c r="CY41" s="1">
        <v>0</v>
      </c>
      <c r="CZ41" s="9">
        <v>0</v>
      </c>
      <c r="DA41" s="1">
        <v>0</v>
      </c>
      <c r="DB41" s="9">
        <v>0</v>
      </c>
      <c r="DC41" s="1">
        <v>0</v>
      </c>
      <c r="DD41" s="9">
        <v>0</v>
      </c>
      <c r="DE41" s="1">
        <v>0</v>
      </c>
      <c r="DF41" s="9">
        <v>0</v>
      </c>
      <c r="DG41" s="9">
        <v>0</v>
      </c>
      <c r="DH41" s="9">
        <v>0</v>
      </c>
      <c r="DI41" s="27">
        <v>0</v>
      </c>
      <c r="DJ41" s="9">
        <v>0</v>
      </c>
      <c r="DK41" s="1">
        <v>0</v>
      </c>
      <c r="DL41" s="9">
        <v>0</v>
      </c>
      <c r="DM41" s="28">
        <v>0</v>
      </c>
      <c r="DN41" s="9">
        <v>0</v>
      </c>
      <c r="DO41" s="1">
        <v>0</v>
      </c>
      <c r="DP41" s="9">
        <v>0</v>
      </c>
      <c r="DQ41" s="1">
        <v>0</v>
      </c>
      <c r="DR41" s="27">
        <v>0</v>
      </c>
      <c r="DS41" s="28">
        <v>0</v>
      </c>
      <c r="DT41" s="27">
        <v>0</v>
      </c>
      <c r="DU41" s="1">
        <v>0</v>
      </c>
      <c r="DV41" s="9">
        <v>0</v>
      </c>
      <c r="DW41" s="1">
        <v>0</v>
      </c>
      <c r="DX41" s="27">
        <v>0</v>
      </c>
      <c r="DY41" s="1">
        <v>0</v>
      </c>
      <c r="DZ41" s="9">
        <v>0</v>
      </c>
      <c r="EA41" s="28">
        <v>0</v>
      </c>
      <c r="EB41" s="9">
        <v>0</v>
      </c>
      <c r="EC41" s="1">
        <v>0</v>
      </c>
      <c r="ED41" s="9">
        <v>0</v>
      </c>
      <c r="EE41" s="1">
        <v>0</v>
      </c>
      <c r="EF41" s="9">
        <v>0</v>
      </c>
      <c r="EG41" s="1">
        <v>0</v>
      </c>
      <c r="EH41" s="9">
        <v>0</v>
      </c>
      <c r="EI41" s="28">
        <v>0</v>
      </c>
      <c r="EJ41" s="9">
        <v>0</v>
      </c>
      <c r="EK41" s="1">
        <v>0</v>
      </c>
      <c r="EL41" s="3" cm="1">
        <f t="array" ref="EL41">SUMPRODUCT(Planned[[#This Row],[GEN-1]:[EL-20]],TRANSPOSE(Arrangements[Unit Prices]))</f>
        <v>414.55</v>
      </c>
    </row>
    <row r="42" spans="1:142" ht="14.4" x14ac:dyDescent="0.25">
      <c r="A42" s="1">
        <v>22</v>
      </c>
      <c r="B42" s="9">
        <v>23492</v>
      </c>
      <c r="C42" s="9" t="s">
        <v>397</v>
      </c>
      <c r="D42" s="9" t="s">
        <v>271</v>
      </c>
      <c r="E42" s="9" t="s">
        <v>312</v>
      </c>
      <c r="F42" s="9"/>
      <c r="G42" s="9"/>
      <c r="H42" s="1" t="s">
        <v>398</v>
      </c>
      <c r="I42" s="1" t="s">
        <v>325</v>
      </c>
      <c r="J42" s="1" t="s">
        <v>380</v>
      </c>
      <c r="K42" s="9">
        <v>70</v>
      </c>
      <c r="L42" s="1" t="s">
        <v>392</v>
      </c>
      <c r="M42" s="9" t="s">
        <v>278</v>
      </c>
      <c r="N42" s="9">
        <v>0</v>
      </c>
      <c r="O42" s="1">
        <v>0</v>
      </c>
      <c r="P42" s="9">
        <v>0</v>
      </c>
      <c r="Q42" s="1">
        <v>0</v>
      </c>
      <c r="R42" s="27">
        <v>0</v>
      </c>
      <c r="S42" s="1">
        <v>0</v>
      </c>
      <c r="T42" s="9">
        <v>0</v>
      </c>
      <c r="U42" s="1">
        <v>0</v>
      </c>
      <c r="V42" s="9">
        <v>0</v>
      </c>
      <c r="W42" s="1">
        <v>0</v>
      </c>
      <c r="X42" s="9">
        <v>1</v>
      </c>
      <c r="Y42" s="1">
        <v>0</v>
      </c>
      <c r="Z42" s="9">
        <v>0</v>
      </c>
      <c r="AA42" s="1">
        <v>0</v>
      </c>
      <c r="AB42" s="9">
        <v>0</v>
      </c>
      <c r="AC42" s="1">
        <v>0</v>
      </c>
      <c r="AD42" s="27">
        <v>0</v>
      </c>
      <c r="AE42" s="1">
        <v>0</v>
      </c>
      <c r="AF42" s="9">
        <v>77.599999999999994</v>
      </c>
      <c r="AG42" s="1">
        <v>0</v>
      </c>
      <c r="AH42" s="9">
        <v>0</v>
      </c>
      <c r="AI42" s="1">
        <v>0</v>
      </c>
      <c r="AJ42" s="27">
        <v>0</v>
      </c>
      <c r="AK42" s="1">
        <v>0</v>
      </c>
      <c r="AL42" s="27">
        <v>0</v>
      </c>
      <c r="AM42" s="1">
        <v>0</v>
      </c>
      <c r="AN42" s="9">
        <v>0</v>
      </c>
      <c r="AO42" s="28">
        <v>0</v>
      </c>
      <c r="AP42" s="9">
        <v>0</v>
      </c>
      <c r="AQ42" s="1">
        <v>0</v>
      </c>
      <c r="AR42" s="9">
        <v>0</v>
      </c>
      <c r="AS42" s="28">
        <v>0</v>
      </c>
      <c r="AT42" s="27">
        <v>0</v>
      </c>
      <c r="AU42" s="1">
        <v>0</v>
      </c>
      <c r="AV42" s="1">
        <v>0</v>
      </c>
      <c r="AW42" s="1">
        <v>0</v>
      </c>
      <c r="AX42" s="9">
        <v>0</v>
      </c>
      <c r="AY42" s="28">
        <v>0</v>
      </c>
      <c r="AZ42" s="9">
        <v>0</v>
      </c>
      <c r="BA42" s="1">
        <v>0</v>
      </c>
      <c r="BB42" s="27">
        <v>0</v>
      </c>
      <c r="BC42" s="1">
        <v>0</v>
      </c>
      <c r="BD42" s="9">
        <v>0</v>
      </c>
      <c r="BE42" s="28">
        <v>0</v>
      </c>
      <c r="BF42" s="9">
        <v>0</v>
      </c>
      <c r="BG42" s="1">
        <v>0</v>
      </c>
      <c r="BH42" s="9">
        <v>0</v>
      </c>
      <c r="BI42" s="1">
        <v>0</v>
      </c>
      <c r="BJ42" s="9">
        <v>0</v>
      </c>
      <c r="BK42" s="28">
        <v>0</v>
      </c>
      <c r="BL42" s="27">
        <v>0</v>
      </c>
      <c r="BM42" s="1">
        <v>0</v>
      </c>
      <c r="BN42" s="9">
        <v>0</v>
      </c>
      <c r="BO42" s="1">
        <v>0</v>
      </c>
      <c r="BP42" s="27">
        <v>0</v>
      </c>
      <c r="BQ42" s="1">
        <v>0</v>
      </c>
      <c r="BR42" s="9">
        <v>0</v>
      </c>
      <c r="BS42" s="1">
        <v>0</v>
      </c>
      <c r="BT42" s="9">
        <v>0</v>
      </c>
      <c r="BU42" s="1">
        <v>0</v>
      </c>
      <c r="BV42" s="9">
        <v>0</v>
      </c>
      <c r="BW42" s="1">
        <v>10</v>
      </c>
      <c r="BX42" s="9">
        <v>0</v>
      </c>
      <c r="BY42" s="1">
        <v>0</v>
      </c>
      <c r="BZ42" s="9">
        <v>0</v>
      </c>
      <c r="CA42" s="1">
        <v>0</v>
      </c>
      <c r="CB42" s="9">
        <v>0</v>
      </c>
      <c r="CC42" s="28">
        <v>0</v>
      </c>
      <c r="CD42" s="9">
        <v>0</v>
      </c>
      <c r="CE42" s="1">
        <v>0</v>
      </c>
      <c r="CF42" s="9">
        <v>0</v>
      </c>
      <c r="CG42" s="1">
        <v>0</v>
      </c>
      <c r="CH42" s="27">
        <v>0</v>
      </c>
      <c r="CI42" s="1">
        <v>0</v>
      </c>
      <c r="CJ42" s="9">
        <v>0</v>
      </c>
      <c r="CK42" s="1">
        <v>0</v>
      </c>
      <c r="CL42" s="9">
        <v>0.16</v>
      </c>
      <c r="CM42" s="1">
        <v>0</v>
      </c>
      <c r="CN42" s="9">
        <v>0</v>
      </c>
      <c r="CO42" s="1">
        <v>0</v>
      </c>
      <c r="CP42" s="9">
        <v>0</v>
      </c>
      <c r="CQ42" s="1">
        <v>0</v>
      </c>
      <c r="CR42" s="9">
        <v>2</v>
      </c>
      <c r="CS42" s="1">
        <v>1</v>
      </c>
      <c r="CT42" s="9">
        <v>0</v>
      </c>
      <c r="CU42" s="1">
        <v>2</v>
      </c>
      <c r="CV42" s="9">
        <v>2</v>
      </c>
      <c r="CW42" s="1">
        <v>1</v>
      </c>
      <c r="CX42" s="9">
        <v>1.2</v>
      </c>
      <c r="CY42" s="1">
        <v>0</v>
      </c>
      <c r="CZ42" s="9">
        <v>0</v>
      </c>
      <c r="DA42" s="1">
        <v>0</v>
      </c>
      <c r="DB42" s="9">
        <v>0</v>
      </c>
      <c r="DC42" s="1">
        <v>0</v>
      </c>
      <c r="DD42" s="9">
        <v>12</v>
      </c>
      <c r="DE42" s="1">
        <v>0</v>
      </c>
      <c r="DF42" s="9">
        <v>0</v>
      </c>
      <c r="DG42" s="9">
        <v>0</v>
      </c>
      <c r="DH42" s="9">
        <v>0</v>
      </c>
      <c r="DI42" s="27">
        <v>0</v>
      </c>
      <c r="DJ42" s="9">
        <v>0</v>
      </c>
      <c r="DK42" s="1">
        <v>0</v>
      </c>
      <c r="DL42" s="9">
        <v>0</v>
      </c>
      <c r="DM42" s="28">
        <v>0</v>
      </c>
      <c r="DN42" s="9">
        <v>0</v>
      </c>
      <c r="DO42" s="1">
        <v>0</v>
      </c>
      <c r="DP42" s="9">
        <v>0</v>
      </c>
      <c r="DQ42" s="1">
        <v>0</v>
      </c>
      <c r="DR42" s="27">
        <v>0</v>
      </c>
      <c r="DS42" s="28">
        <v>0</v>
      </c>
      <c r="DT42" s="27">
        <v>0</v>
      </c>
      <c r="DU42" s="1">
        <v>0</v>
      </c>
      <c r="DV42" s="9">
        <v>0</v>
      </c>
      <c r="DW42" s="1">
        <v>0</v>
      </c>
      <c r="DX42" s="27">
        <v>0</v>
      </c>
      <c r="DY42" s="1">
        <v>0</v>
      </c>
      <c r="DZ42" s="9">
        <v>0</v>
      </c>
      <c r="EA42" s="28">
        <v>0</v>
      </c>
      <c r="EB42" s="9">
        <v>0</v>
      </c>
      <c r="EC42" s="1">
        <v>0</v>
      </c>
      <c r="ED42" s="9">
        <v>0</v>
      </c>
      <c r="EE42" s="1">
        <v>0</v>
      </c>
      <c r="EF42" s="9">
        <v>0</v>
      </c>
      <c r="EG42" s="1">
        <v>0</v>
      </c>
      <c r="EH42" s="9">
        <v>0</v>
      </c>
      <c r="EI42" s="28">
        <v>0</v>
      </c>
      <c r="EJ42" s="9">
        <v>0</v>
      </c>
      <c r="EK42" s="1">
        <v>0</v>
      </c>
      <c r="EL42" s="3" cm="1">
        <f t="array" ref="EL42">SUMPRODUCT(Planned[[#This Row],[GEN-1]:[EL-20]],TRANSPOSE(Arrangements[Unit Prices]))</f>
        <v>598.4799999999999</v>
      </c>
    </row>
    <row r="43" spans="1:142" ht="14.4" x14ac:dyDescent="0.25">
      <c r="A43" s="1">
        <v>23</v>
      </c>
      <c r="B43" s="9">
        <v>281058</v>
      </c>
      <c r="C43" s="9" t="s">
        <v>399</v>
      </c>
      <c r="D43" s="9" t="s">
        <v>271</v>
      </c>
      <c r="E43" s="9" t="s">
        <v>312</v>
      </c>
      <c r="F43" s="9"/>
      <c r="G43" s="9"/>
      <c r="H43" s="1" t="s">
        <v>400</v>
      </c>
      <c r="I43" s="1" t="s">
        <v>325</v>
      </c>
      <c r="J43" s="1" t="s">
        <v>380</v>
      </c>
      <c r="K43" s="9">
        <v>70</v>
      </c>
      <c r="L43" s="1" t="s">
        <v>392</v>
      </c>
      <c r="M43" s="9" t="s">
        <v>278</v>
      </c>
      <c r="N43" s="9">
        <v>0</v>
      </c>
      <c r="O43" s="1">
        <v>0</v>
      </c>
      <c r="P43" s="9">
        <v>0</v>
      </c>
      <c r="Q43" s="1">
        <v>0</v>
      </c>
      <c r="R43" s="27">
        <v>0</v>
      </c>
      <c r="S43" s="1">
        <v>0</v>
      </c>
      <c r="T43" s="9">
        <v>0</v>
      </c>
      <c r="U43" s="1">
        <v>0</v>
      </c>
      <c r="V43" s="9">
        <v>0</v>
      </c>
      <c r="W43" s="1">
        <v>0</v>
      </c>
      <c r="X43" s="9">
        <v>0</v>
      </c>
      <c r="Y43" s="1">
        <v>0</v>
      </c>
      <c r="Z43" s="9">
        <v>0</v>
      </c>
      <c r="AA43" s="1">
        <v>0</v>
      </c>
      <c r="AB43" s="9">
        <v>0</v>
      </c>
      <c r="AC43" s="1">
        <v>0</v>
      </c>
      <c r="AD43" s="27">
        <v>0</v>
      </c>
      <c r="AE43" s="1">
        <v>0</v>
      </c>
      <c r="AF43" s="9">
        <v>0</v>
      </c>
      <c r="AG43" s="1">
        <v>0</v>
      </c>
      <c r="AH43" s="9">
        <v>0</v>
      </c>
      <c r="AI43" s="1">
        <v>0</v>
      </c>
      <c r="AJ43" s="27">
        <v>0</v>
      </c>
      <c r="AK43" s="1">
        <v>0</v>
      </c>
      <c r="AL43" s="27">
        <v>0</v>
      </c>
      <c r="AM43" s="1">
        <v>0</v>
      </c>
      <c r="AN43" s="9">
        <v>0</v>
      </c>
      <c r="AO43" s="28">
        <v>0</v>
      </c>
      <c r="AP43" s="9">
        <v>3</v>
      </c>
      <c r="AQ43" s="1">
        <v>0</v>
      </c>
      <c r="AR43" s="9">
        <v>0</v>
      </c>
      <c r="AS43" s="28">
        <v>0</v>
      </c>
      <c r="AT43" s="27">
        <v>0</v>
      </c>
      <c r="AU43" s="1">
        <v>0</v>
      </c>
      <c r="AV43" s="1">
        <v>0</v>
      </c>
      <c r="AW43" s="1">
        <v>0</v>
      </c>
      <c r="AX43" s="9">
        <v>0</v>
      </c>
      <c r="AY43" s="28">
        <v>0</v>
      </c>
      <c r="AZ43" s="9">
        <v>0</v>
      </c>
      <c r="BA43" s="1">
        <v>0</v>
      </c>
      <c r="BB43" s="27">
        <v>0</v>
      </c>
      <c r="BC43" s="1">
        <v>0</v>
      </c>
      <c r="BD43" s="9">
        <v>0</v>
      </c>
      <c r="BE43" s="28">
        <v>0</v>
      </c>
      <c r="BF43" s="9">
        <v>0</v>
      </c>
      <c r="BG43" s="1">
        <v>0</v>
      </c>
      <c r="BH43" s="9">
        <v>0</v>
      </c>
      <c r="BI43" s="1">
        <v>0</v>
      </c>
      <c r="BJ43" s="9">
        <v>0</v>
      </c>
      <c r="BK43" s="28">
        <v>0</v>
      </c>
      <c r="BL43" s="27">
        <v>0</v>
      </c>
      <c r="BM43" s="1">
        <v>0</v>
      </c>
      <c r="BN43" s="9">
        <v>0</v>
      </c>
      <c r="BO43" s="1">
        <v>0</v>
      </c>
      <c r="BP43" s="27">
        <v>0</v>
      </c>
      <c r="BQ43" s="1">
        <v>0</v>
      </c>
      <c r="BR43" s="9">
        <v>1</v>
      </c>
      <c r="BS43" s="1">
        <v>0</v>
      </c>
      <c r="BT43" s="9">
        <v>0</v>
      </c>
      <c r="BU43" s="1">
        <v>0</v>
      </c>
      <c r="BV43" s="9">
        <v>0</v>
      </c>
      <c r="BW43" s="1">
        <v>0</v>
      </c>
      <c r="BX43" s="9">
        <v>0</v>
      </c>
      <c r="BY43" s="1">
        <v>0</v>
      </c>
      <c r="BZ43" s="9">
        <v>0</v>
      </c>
      <c r="CA43" s="1">
        <v>0</v>
      </c>
      <c r="CB43" s="9">
        <v>0</v>
      </c>
      <c r="CC43" s="28">
        <v>0</v>
      </c>
      <c r="CD43" s="9">
        <v>0</v>
      </c>
      <c r="CE43" s="1">
        <v>0</v>
      </c>
      <c r="CF43" s="9">
        <v>0</v>
      </c>
      <c r="CG43" s="1">
        <v>0</v>
      </c>
      <c r="CH43" s="27">
        <v>0</v>
      </c>
      <c r="CI43" s="1">
        <v>0</v>
      </c>
      <c r="CJ43" s="9">
        <v>0</v>
      </c>
      <c r="CK43" s="1">
        <v>0</v>
      </c>
      <c r="CL43" s="9">
        <v>0</v>
      </c>
      <c r="CM43" s="1">
        <v>0</v>
      </c>
      <c r="CN43" s="9">
        <v>0</v>
      </c>
      <c r="CO43" s="1">
        <v>0</v>
      </c>
      <c r="CP43" s="9">
        <v>0</v>
      </c>
      <c r="CQ43" s="1">
        <v>3</v>
      </c>
      <c r="CR43" s="9">
        <v>3</v>
      </c>
      <c r="CS43" s="1">
        <v>0</v>
      </c>
      <c r="CT43" s="9">
        <v>0</v>
      </c>
      <c r="CU43" s="1">
        <v>0</v>
      </c>
      <c r="CV43" s="9">
        <v>0</v>
      </c>
      <c r="CW43" s="1">
        <v>0</v>
      </c>
      <c r="CX43" s="9">
        <v>0</v>
      </c>
      <c r="CY43" s="1">
        <v>0</v>
      </c>
      <c r="CZ43" s="9">
        <v>0</v>
      </c>
      <c r="DA43" s="1">
        <v>0</v>
      </c>
      <c r="DB43" s="9">
        <v>0</v>
      </c>
      <c r="DC43" s="1">
        <v>0</v>
      </c>
      <c r="DD43" s="9">
        <v>0</v>
      </c>
      <c r="DE43" s="1">
        <v>0</v>
      </c>
      <c r="DF43" s="9">
        <v>0</v>
      </c>
      <c r="DG43" s="9">
        <v>0</v>
      </c>
      <c r="DH43" s="9">
        <v>0</v>
      </c>
      <c r="DI43" s="27">
        <v>0</v>
      </c>
      <c r="DJ43" s="9">
        <v>0</v>
      </c>
      <c r="DK43" s="1">
        <v>0</v>
      </c>
      <c r="DL43" s="9">
        <v>0</v>
      </c>
      <c r="DM43" s="28">
        <v>0</v>
      </c>
      <c r="DN43" s="9">
        <v>0</v>
      </c>
      <c r="DO43" s="1">
        <v>0</v>
      </c>
      <c r="DP43" s="9">
        <v>0</v>
      </c>
      <c r="DQ43" s="1">
        <v>0</v>
      </c>
      <c r="DR43" s="27">
        <v>0</v>
      </c>
      <c r="DS43" s="28">
        <v>0</v>
      </c>
      <c r="DT43" s="27">
        <v>0</v>
      </c>
      <c r="DU43" s="1">
        <v>0</v>
      </c>
      <c r="DV43" s="9">
        <v>0</v>
      </c>
      <c r="DW43" s="1">
        <v>0</v>
      </c>
      <c r="DX43" s="27">
        <v>0</v>
      </c>
      <c r="DY43" s="1">
        <v>0</v>
      </c>
      <c r="DZ43" s="9">
        <v>0</v>
      </c>
      <c r="EA43" s="28">
        <v>0</v>
      </c>
      <c r="EB43" s="9">
        <v>0</v>
      </c>
      <c r="EC43" s="1">
        <v>2</v>
      </c>
      <c r="ED43" s="9">
        <v>0</v>
      </c>
      <c r="EE43" s="1">
        <v>0</v>
      </c>
      <c r="EF43" s="9">
        <v>0</v>
      </c>
      <c r="EG43" s="1">
        <v>2</v>
      </c>
      <c r="EH43" s="9">
        <v>0</v>
      </c>
      <c r="EI43" s="28">
        <v>0</v>
      </c>
      <c r="EJ43" s="9">
        <v>0</v>
      </c>
      <c r="EK43" s="1">
        <v>10</v>
      </c>
      <c r="EL43" s="3" cm="1">
        <f t="array" ref="EL43">SUMPRODUCT(Planned[[#This Row],[GEN-1]:[EL-20]],TRANSPOSE(Arrangements[Unit Prices]))</f>
        <v>707.4</v>
      </c>
    </row>
    <row r="44" spans="1:142" ht="14.4" x14ac:dyDescent="0.25">
      <c r="A44" s="1">
        <v>24</v>
      </c>
      <c r="B44" s="9">
        <v>244586</v>
      </c>
      <c r="C44" s="9" t="s">
        <v>401</v>
      </c>
      <c r="D44" s="9" t="s">
        <v>271</v>
      </c>
      <c r="E44" s="9" t="s">
        <v>312</v>
      </c>
      <c r="F44" s="9"/>
      <c r="G44" s="9"/>
      <c r="H44" s="1" t="s">
        <v>402</v>
      </c>
      <c r="I44" s="1" t="s">
        <v>275</v>
      </c>
      <c r="J44" s="1" t="s">
        <v>380</v>
      </c>
      <c r="K44" s="9">
        <v>70</v>
      </c>
      <c r="L44" s="1" t="s">
        <v>392</v>
      </c>
      <c r="M44" s="9" t="s">
        <v>278</v>
      </c>
      <c r="N44" s="9">
        <v>0</v>
      </c>
      <c r="O44" s="1">
        <v>0</v>
      </c>
      <c r="P44" s="9">
        <v>0</v>
      </c>
      <c r="Q44" s="1">
        <v>0</v>
      </c>
      <c r="R44" s="27">
        <v>0</v>
      </c>
      <c r="S44" s="1">
        <v>0</v>
      </c>
      <c r="T44" s="9">
        <v>0</v>
      </c>
      <c r="U44" s="1">
        <v>0</v>
      </c>
      <c r="V44" s="9">
        <v>0</v>
      </c>
      <c r="W44" s="1">
        <v>0</v>
      </c>
      <c r="X44" s="9">
        <v>0</v>
      </c>
      <c r="Y44" s="1">
        <v>0</v>
      </c>
      <c r="Z44" s="9">
        <v>0</v>
      </c>
      <c r="AA44" s="1">
        <v>0</v>
      </c>
      <c r="AB44" s="9">
        <v>0</v>
      </c>
      <c r="AC44" s="1">
        <v>0</v>
      </c>
      <c r="AD44" s="27">
        <v>0</v>
      </c>
      <c r="AE44" s="1">
        <v>0</v>
      </c>
      <c r="AF44" s="9">
        <v>127.6</v>
      </c>
      <c r="AG44" s="1">
        <v>0</v>
      </c>
      <c r="AH44" s="9">
        <v>0</v>
      </c>
      <c r="AI44" s="1">
        <v>0</v>
      </c>
      <c r="AJ44" s="27">
        <v>0</v>
      </c>
      <c r="AK44" s="1">
        <v>0</v>
      </c>
      <c r="AL44" s="27">
        <v>0</v>
      </c>
      <c r="AM44" s="1">
        <v>0</v>
      </c>
      <c r="AN44" s="9">
        <v>0</v>
      </c>
      <c r="AO44" s="28">
        <v>0</v>
      </c>
      <c r="AP44" s="9">
        <v>4.8</v>
      </c>
      <c r="AQ44" s="1">
        <v>0</v>
      </c>
      <c r="AR44" s="9">
        <v>16.600000000000001</v>
      </c>
      <c r="AS44" s="28">
        <v>0</v>
      </c>
      <c r="AT44" s="27">
        <v>0</v>
      </c>
      <c r="AU44" s="1">
        <v>0</v>
      </c>
      <c r="AV44" s="1">
        <v>0</v>
      </c>
      <c r="AW44" s="1">
        <v>0</v>
      </c>
      <c r="AX44" s="9">
        <v>0</v>
      </c>
      <c r="AY44" s="28">
        <v>0</v>
      </c>
      <c r="AZ44" s="9">
        <v>0</v>
      </c>
      <c r="BA44" s="1">
        <v>0</v>
      </c>
      <c r="BB44" s="27">
        <v>0</v>
      </c>
      <c r="BC44" s="1">
        <v>0</v>
      </c>
      <c r="BD44" s="9">
        <v>0</v>
      </c>
      <c r="BE44" s="28">
        <v>0</v>
      </c>
      <c r="BF44" s="9">
        <v>0</v>
      </c>
      <c r="BG44" s="1">
        <v>0</v>
      </c>
      <c r="BH44" s="9">
        <v>0</v>
      </c>
      <c r="BI44" s="1">
        <v>0</v>
      </c>
      <c r="BJ44" s="9">
        <v>0</v>
      </c>
      <c r="BK44" s="28">
        <v>0</v>
      </c>
      <c r="BL44" s="27">
        <v>0</v>
      </c>
      <c r="BM44" s="1">
        <v>1</v>
      </c>
      <c r="BN44" s="9">
        <v>0</v>
      </c>
      <c r="BO44" s="1">
        <v>0</v>
      </c>
      <c r="BP44" s="27">
        <v>0</v>
      </c>
      <c r="BQ44" s="1">
        <v>0</v>
      </c>
      <c r="BR44" s="9">
        <v>0</v>
      </c>
      <c r="BS44" s="1">
        <v>0</v>
      </c>
      <c r="BT44" s="9">
        <v>0</v>
      </c>
      <c r="BU44" s="1">
        <v>0</v>
      </c>
      <c r="BV44" s="9">
        <v>0</v>
      </c>
      <c r="BW44" s="1">
        <v>0</v>
      </c>
      <c r="BX44" s="9">
        <v>0</v>
      </c>
      <c r="BY44" s="1">
        <v>0</v>
      </c>
      <c r="BZ44" s="9">
        <v>0</v>
      </c>
      <c r="CA44" s="1">
        <v>0</v>
      </c>
      <c r="CB44" s="9">
        <v>0</v>
      </c>
      <c r="CC44" s="28">
        <v>0</v>
      </c>
      <c r="CD44" s="9">
        <v>0</v>
      </c>
      <c r="CE44" s="1">
        <v>0</v>
      </c>
      <c r="CF44" s="9">
        <v>0</v>
      </c>
      <c r="CG44" s="1">
        <v>0</v>
      </c>
      <c r="CH44" s="27">
        <v>0</v>
      </c>
      <c r="CI44" s="1">
        <v>0</v>
      </c>
      <c r="CJ44" s="9">
        <v>0</v>
      </c>
      <c r="CK44" s="1">
        <v>0</v>
      </c>
      <c r="CL44" s="9">
        <v>0.32</v>
      </c>
      <c r="CM44" s="1">
        <v>0</v>
      </c>
      <c r="CN44" s="9">
        <v>0</v>
      </c>
      <c r="CO44" s="1">
        <v>0</v>
      </c>
      <c r="CP44" s="9">
        <v>0</v>
      </c>
      <c r="CQ44" s="1">
        <v>5</v>
      </c>
      <c r="CR44" s="9">
        <v>5</v>
      </c>
      <c r="CS44" s="1">
        <v>1</v>
      </c>
      <c r="CT44" s="9">
        <v>0</v>
      </c>
      <c r="CU44" s="1">
        <v>0</v>
      </c>
      <c r="CV44" s="9">
        <v>2</v>
      </c>
      <c r="CW44" s="1">
        <v>1</v>
      </c>
      <c r="CX44" s="9">
        <v>0</v>
      </c>
      <c r="CY44" s="1">
        <v>0</v>
      </c>
      <c r="CZ44" s="9">
        <v>0</v>
      </c>
      <c r="DA44" s="1">
        <v>0</v>
      </c>
      <c r="DB44" s="9">
        <v>0</v>
      </c>
      <c r="DC44" s="1">
        <v>0</v>
      </c>
      <c r="DD44" s="9">
        <v>0</v>
      </c>
      <c r="DE44" s="1">
        <v>0</v>
      </c>
      <c r="DF44" s="9">
        <v>10</v>
      </c>
      <c r="DG44" s="9">
        <v>0</v>
      </c>
      <c r="DH44" s="9">
        <v>0</v>
      </c>
      <c r="DI44" s="27">
        <v>0</v>
      </c>
      <c r="DJ44" s="9">
        <v>0</v>
      </c>
      <c r="DK44" s="1">
        <v>0</v>
      </c>
      <c r="DL44" s="9">
        <v>0</v>
      </c>
      <c r="DM44" s="28">
        <v>0</v>
      </c>
      <c r="DN44" s="9">
        <v>0</v>
      </c>
      <c r="DO44" s="1">
        <v>0</v>
      </c>
      <c r="DP44" s="9">
        <v>0</v>
      </c>
      <c r="DQ44" s="1">
        <v>0</v>
      </c>
      <c r="DR44" s="27">
        <v>0</v>
      </c>
      <c r="DS44" s="28">
        <v>0</v>
      </c>
      <c r="DT44" s="27">
        <v>0</v>
      </c>
      <c r="DU44" s="1">
        <v>0</v>
      </c>
      <c r="DV44" s="9">
        <v>0</v>
      </c>
      <c r="DW44" s="1">
        <v>0</v>
      </c>
      <c r="DX44" s="27">
        <v>0</v>
      </c>
      <c r="DY44" s="1">
        <v>0</v>
      </c>
      <c r="DZ44" s="9">
        <v>0</v>
      </c>
      <c r="EA44" s="28">
        <v>0</v>
      </c>
      <c r="EB44" s="9">
        <v>1</v>
      </c>
      <c r="EC44" s="1">
        <v>0</v>
      </c>
      <c r="ED44" s="9">
        <v>0</v>
      </c>
      <c r="EE44" s="1">
        <v>0</v>
      </c>
      <c r="EF44" s="9">
        <v>0</v>
      </c>
      <c r="EG44" s="1">
        <v>1</v>
      </c>
      <c r="EH44" s="9">
        <v>0</v>
      </c>
      <c r="EI44" s="28">
        <v>0</v>
      </c>
      <c r="EJ44" s="9">
        <v>0</v>
      </c>
      <c r="EK44" s="1">
        <v>0</v>
      </c>
      <c r="EL44" s="3" cm="1">
        <f t="array" ref="EL44">SUMPRODUCT(Planned[[#This Row],[GEN-1]:[EL-20]],TRANSPOSE(Arrangements[Unit Prices]))</f>
        <v>1302.48</v>
      </c>
    </row>
    <row r="45" spans="1:142" ht="14.4" x14ac:dyDescent="0.25">
      <c r="A45" s="1">
        <v>25</v>
      </c>
      <c r="B45" s="9">
        <v>11904</v>
      </c>
      <c r="C45" s="9" t="s">
        <v>403</v>
      </c>
      <c r="D45" s="9" t="s">
        <v>271</v>
      </c>
      <c r="E45" s="9" t="s">
        <v>312</v>
      </c>
      <c r="F45" s="9"/>
      <c r="G45" s="9"/>
      <c r="H45" s="1" t="s">
        <v>404</v>
      </c>
      <c r="I45" s="1" t="s">
        <v>325</v>
      </c>
      <c r="J45" s="1" t="s">
        <v>380</v>
      </c>
      <c r="K45" s="9">
        <v>70</v>
      </c>
      <c r="L45" s="1" t="s">
        <v>392</v>
      </c>
      <c r="M45" s="9" t="s">
        <v>278</v>
      </c>
      <c r="N45" s="9">
        <v>0</v>
      </c>
      <c r="O45" s="1">
        <v>0</v>
      </c>
      <c r="P45" s="9">
        <v>0</v>
      </c>
      <c r="Q45" s="1">
        <v>0</v>
      </c>
      <c r="R45" s="27">
        <v>0</v>
      </c>
      <c r="S45" s="1">
        <v>0</v>
      </c>
      <c r="T45" s="9">
        <v>0</v>
      </c>
      <c r="U45" s="1">
        <v>0</v>
      </c>
      <c r="V45" s="9">
        <v>0</v>
      </c>
      <c r="W45" s="1">
        <v>0</v>
      </c>
      <c r="X45" s="9">
        <v>0</v>
      </c>
      <c r="Y45" s="1">
        <v>0</v>
      </c>
      <c r="Z45" s="9">
        <v>0</v>
      </c>
      <c r="AA45" s="1">
        <v>0</v>
      </c>
      <c r="AB45" s="9">
        <v>0</v>
      </c>
      <c r="AC45" s="1">
        <v>0</v>
      </c>
      <c r="AD45" s="27">
        <v>0</v>
      </c>
      <c r="AE45" s="1">
        <v>0</v>
      </c>
      <c r="AF45" s="9">
        <v>57.16</v>
      </c>
      <c r="AG45" s="1">
        <v>0</v>
      </c>
      <c r="AH45" s="9">
        <v>0</v>
      </c>
      <c r="AI45" s="1">
        <v>0</v>
      </c>
      <c r="AJ45" s="27">
        <v>0</v>
      </c>
      <c r="AK45" s="1">
        <v>0</v>
      </c>
      <c r="AL45" s="27">
        <v>0</v>
      </c>
      <c r="AM45" s="1">
        <v>32.04</v>
      </c>
      <c r="AN45" s="9">
        <v>0</v>
      </c>
      <c r="AO45" s="28">
        <v>0</v>
      </c>
      <c r="AP45" s="9">
        <v>0</v>
      </c>
      <c r="AQ45" s="1">
        <v>0</v>
      </c>
      <c r="AR45" s="9">
        <v>0</v>
      </c>
      <c r="AS45" s="28">
        <v>0</v>
      </c>
      <c r="AT45" s="27">
        <v>0</v>
      </c>
      <c r="AU45" s="1">
        <v>0</v>
      </c>
      <c r="AV45" s="1">
        <v>0</v>
      </c>
      <c r="AW45" s="1">
        <v>0</v>
      </c>
      <c r="AX45" s="9">
        <v>0</v>
      </c>
      <c r="AY45" s="28">
        <v>0</v>
      </c>
      <c r="AZ45" s="9">
        <v>0</v>
      </c>
      <c r="BA45" s="1">
        <v>0</v>
      </c>
      <c r="BB45" s="27">
        <v>0</v>
      </c>
      <c r="BC45" s="1">
        <v>0</v>
      </c>
      <c r="BD45" s="9">
        <v>0</v>
      </c>
      <c r="BE45" s="28">
        <v>0</v>
      </c>
      <c r="BF45" s="9">
        <v>0</v>
      </c>
      <c r="BG45" s="1">
        <v>0</v>
      </c>
      <c r="BH45" s="9">
        <v>0</v>
      </c>
      <c r="BI45" s="1">
        <v>0</v>
      </c>
      <c r="BJ45" s="9">
        <v>0</v>
      </c>
      <c r="BK45" s="28">
        <v>0</v>
      </c>
      <c r="BL45" s="27">
        <v>0</v>
      </c>
      <c r="BM45" s="1">
        <v>0</v>
      </c>
      <c r="BN45" s="9">
        <v>0</v>
      </c>
      <c r="BO45" s="1">
        <v>0</v>
      </c>
      <c r="BP45" s="27">
        <v>0</v>
      </c>
      <c r="BQ45" s="1">
        <v>0</v>
      </c>
      <c r="BR45" s="9">
        <v>0</v>
      </c>
      <c r="BS45" s="1">
        <v>0</v>
      </c>
      <c r="BT45" s="9">
        <v>0</v>
      </c>
      <c r="BU45" s="1">
        <v>0</v>
      </c>
      <c r="BV45" s="9">
        <v>0</v>
      </c>
      <c r="BW45" s="1">
        <v>0</v>
      </c>
      <c r="BX45" s="9">
        <v>0</v>
      </c>
      <c r="BY45" s="1">
        <v>0</v>
      </c>
      <c r="BZ45" s="9">
        <v>100</v>
      </c>
      <c r="CA45" s="1">
        <v>0</v>
      </c>
      <c r="CB45" s="9">
        <v>0</v>
      </c>
      <c r="CC45" s="28">
        <v>0</v>
      </c>
      <c r="CD45" s="9">
        <v>0</v>
      </c>
      <c r="CE45" s="1">
        <v>0</v>
      </c>
      <c r="CF45" s="9">
        <v>0</v>
      </c>
      <c r="CG45" s="1">
        <v>0</v>
      </c>
      <c r="CH45" s="27">
        <v>0</v>
      </c>
      <c r="CI45" s="1">
        <v>0</v>
      </c>
      <c r="CJ45" s="9">
        <v>0</v>
      </c>
      <c r="CK45" s="1">
        <v>0</v>
      </c>
      <c r="CL45" s="9">
        <v>0</v>
      </c>
      <c r="CM45" s="1">
        <v>0</v>
      </c>
      <c r="CN45" s="9">
        <v>0</v>
      </c>
      <c r="CO45" s="1">
        <v>0</v>
      </c>
      <c r="CP45" s="9">
        <v>0</v>
      </c>
      <c r="CQ45" s="1">
        <v>4</v>
      </c>
      <c r="CR45" s="9">
        <v>3</v>
      </c>
      <c r="CS45" s="1">
        <v>1</v>
      </c>
      <c r="CT45" s="9">
        <v>0</v>
      </c>
      <c r="CU45" s="1">
        <v>2</v>
      </c>
      <c r="CV45" s="9">
        <v>0</v>
      </c>
      <c r="CW45" s="1">
        <v>0</v>
      </c>
      <c r="CX45" s="9">
        <v>0</v>
      </c>
      <c r="CY45" s="1">
        <v>0</v>
      </c>
      <c r="CZ45" s="9">
        <v>0</v>
      </c>
      <c r="DA45" s="1">
        <v>1</v>
      </c>
      <c r="DB45" s="9">
        <v>1</v>
      </c>
      <c r="DC45" s="1">
        <v>0</v>
      </c>
      <c r="DD45" s="9">
        <v>30</v>
      </c>
      <c r="DE45" s="1">
        <v>0</v>
      </c>
      <c r="DF45" s="9">
        <v>0</v>
      </c>
      <c r="DG45" s="9">
        <v>0</v>
      </c>
      <c r="DH45" s="9">
        <v>0</v>
      </c>
      <c r="DI45" s="27">
        <v>0</v>
      </c>
      <c r="DJ45" s="9">
        <v>0</v>
      </c>
      <c r="DK45" s="1">
        <v>0</v>
      </c>
      <c r="DL45" s="9">
        <v>0</v>
      </c>
      <c r="DM45" s="28">
        <v>0</v>
      </c>
      <c r="DN45" s="9">
        <v>0</v>
      </c>
      <c r="DO45" s="1">
        <v>0</v>
      </c>
      <c r="DP45" s="9">
        <v>0</v>
      </c>
      <c r="DQ45" s="1">
        <v>0</v>
      </c>
      <c r="DR45" s="27">
        <v>0</v>
      </c>
      <c r="DS45" s="28">
        <v>0</v>
      </c>
      <c r="DT45" s="27">
        <v>0</v>
      </c>
      <c r="DU45" s="1">
        <v>0</v>
      </c>
      <c r="DV45" s="9">
        <v>0</v>
      </c>
      <c r="DW45" s="1">
        <v>0</v>
      </c>
      <c r="DX45" s="27">
        <v>0</v>
      </c>
      <c r="DY45" s="1">
        <v>0</v>
      </c>
      <c r="DZ45" s="9">
        <v>0</v>
      </c>
      <c r="EA45" s="28">
        <v>0</v>
      </c>
      <c r="EB45" s="9">
        <v>0</v>
      </c>
      <c r="EC45" s="1">
        <v>0</v>
      </c>
      <c r="ED45" s="9">
        <v>0</v>
      </c>
      <c r="EE45" s="1">
        <v>0</v>
      </c>
      <c r="EF45" s="9">
        <v>0</v>
      </c>
      <c r="EG45" s="1">
        <v>0</v>
      </c>
      <c r="EH45" s="9">
        <v>0</v>
      </c>
      <c r="EI45" s="28">
        <v>0</v>
      </c>
      <c r="EJ45" s="9">
        <v>0</v>
      </c>
      <c r="EK45" s="1">
        <v>0</v>
      </c>
      <c r="EL45" s="3" cm="1">
        <f t="array" ref="EL45">SUMPRODUCT(Planned[[#This Row],[GEN-1]:[EL-20]],TRANSPOSE(Arrangements[Unit Prices]))</f>
        <v>780.06799999999998</v>
      </c>
    </row>
    <row r="46" spans="1:142" ht="14.4" x14ac:dyDescent="0.25">
      <c r="A46" s="1">
        <v>26</v>
      </c>
      <c r="B46" s="9">
        <v>250697</v>
      </c>
      <c r="C46" s="9" t="s">
        <v>405</v>
      </c>
      <c r="D46" s="9" t="s">
        <v>271</v>
      </c>
      <c r="E46" s="9" t="s">
        <v>312</v>
      </c>
      <c r="F46" s="9"/>
      <c r="G46" s="9"/>
      <c r="H46" s="1" t="s">
        <v>406</v>
      </c>
      <c r="I46" s="1" t="s">
        <v>275</v>
      </c>
      <c r="J46" s="1" t="s">
        <v>380</v>
      </c>
      <c r="K46" s="9">
        <v>70</v>
      </c>
      <c r="L46" s="1" t="s">
        <v>392</v>
      </c>
      <c r="M46" s="9" t="s">
        <v>278</v>
      </c>
      <c r="N46" s="9">
        <v>0</v>
      </c>
      <c r="O46" s="1">
        <v>0</v>
      </c>
      <c r="P46" s="9">
        <v>0</v>
      </c>
      <c r="Q46" s="1">
        <v>0</v>
      </c>
      <c r="R46" s="27">
        <v>0</v>
      </c>
      <c r="S46" s="1">
        <v>0</v>
      </c>
      <c r="T46" s="9">
        <v>0</v>
      </c>
      <c r="U46" s="1">
        <v>0</v>
      </c>
      <c r="V46" s="9">
        <v>0</v>
      </c>
      <c r="W46" s="1">
        <v>0</v>
      </c>
      <c r="X46" s="9">
        <v>0</v>
      </c>
      <c r="Y46" s="1">
        <v>0</v>
      </c>
      <c r="Z46" s="9">
        <v>0</v>
      </c>
      <c r="AA46" s="1">
        <v>50</v>
      </c>
      <c r="AB46" s="9">
        <v>0</v>
      </c>
      <c r="AC46" s="1">
        <v>0</v>
      </c>
      <c r="AD46" s="27">
        <v>0</v>
      </c>
      <c r="AE46" s="1">
        <v>0</v>
      </c>
      <c r="AF46" s="9">
        <v>188.97</v>
      </c>
      <c r="AG46" s="1">
        <v>0</v>
      </c>
      <c r="AH46" s="9">
        <v>0</v>
      </c>
      <c r="AI46" s="1">
        <v>0</v>
      </c>
      <c r="AJ46" s="27">
        <v>0</v>
      </c>
      <c r="AK46" s="1">
        <v>0</v>
      </c>
      <c r="AL46" s="27">
        <v>0</v>
      </c>
      <c r="AM46" s="1">
        <v>0</v>
      </c>
      <c r="AN46" s="9">
        <v>0</v>
      </c>
      <c r="AO46" s="28">
        <v>0</v>
      </c>
      <c r="AP46" s="9">
        <v>0</v>
      </c>
      <c r="AQ46" s="1">
        <v>0</v>
      </c>
      <c r="AR46" s="9">
        <v>0</v>
      </c>
      <c r="AS46" s="28">
        <v>0</v>
      </c>
      <c r="AT46" s="27">
        <v>0</v>
      </c>
      <c r="AU46" s="1">
        <v>0</v>
      </c>
      <c r="AV46" s="1">
        <v>0</v>
      </c>
      <c r="AW46" s="1">
        <v>0</v>
      </c>
      <c r="AX46" s="9">
        <v>0</v>
      </c>
      <c r="AY46" s="28">
        <v>0</v>
      </c>
      <c r="AZ46" s="9">
        <v>0</v>
      </c>
      <c r="BA46" s="1">
        <v>0</v>
      </c>
      <c r="BB46" s="27">
        <v>0</v>
      </c>
      <c r="BC46" s="1">
        <v>0</v>
      </c>
      <c r="BD46" s="9">
        <v>0</v>
      </c>
      <c r="BE46" s="28">
        <v>0</v>
      </c>
      <c r="BF46" s="9">
        <v>0</v>
      </c>
      <c r="BG46" s="1">
        <v>0</v>
      </c>
      <c r="BH46" s="9">
        <v>0</v>
      </c>
      <c r="BI46" s="1">
        <v>0</v>
      </c>
      <c r="BJ46" s="9">
        <v>0</v>
      </c>
      <c r="BK46" s="28">
        <v>0</v>
      </c>
      <c r="BL46" s="27">
        <v>0</v>
      </c>
      <c r="BM46" s="1">
        <v>0</v>
      </c>
      <c r="BN46" s="9">
        <v>0</v>
      </c>
      <c r="BO46" s="1">
        <v>0</v>
      </c>
      <c r="BP46" s="27">
        <v>0</v>
      </c>
      <c r="BQ46" s="1">
        <v>0</v>
      </c>
      <c r="BR46" s="9">
        <v>0</v>
      </c>
      <c r="BS46" s="1">
        <v>0</v>
      </c>
      <c r="BT46" s="9">
        <v>0</v>
      </c>
      <c r="BU46" s="1">
        <v>0</v>
      </c>
      <c r="BV46" s="9">
        <v>0</v>
      </c>
      <c r="BW46" s="1">
        <v>0</v>
      </c>
      <c r="BX46" s="9">
        <v>0</v>
      </c>
      <c r="BY46" s="1">
        <v>0</v>
      </c>
      <c r="BZ46" s="9">
        <v>0</v>
      </c>
      <c r="CA46" s="1">
        <v>0</v>
      </c>
      <c r="CB46" s="9">
        <v>0</v>
      </c>
      <c r="CC46" s="28">
        <v>0</v>
      </c>
      <c r="CD46" s="9">
        <v>0</v>
      </c>
      <c r="CE46" s="1">
        <v>0</v>
      </c>
      <c r="CF46" s="9">
        <v>0</v>
      </c>
      <c r="CG46" s="1">
        <v>0</v>
      </c>
      <c r="CH46" s="27">
        <v>0</v>
      </c>
      <c r="CI46" s="1">
        <v>0</v>
      </c>
      <c r="CJ46" s="9">
        <v>0</v>
      </c>
      <c r="CK46" s="1">
        <v>0</v>
      </c>
      <c r="CL46" s="9">
        <v>0.16</v>
      </c>
      <c r="CM46" s="1">
        <v>0</v>
      </c>
      <c r="CN46" s="9">
        <v>0</v>
      </c>
      <c r="CO46" s="1">
        <v>0</v>
      </c>
      <c r="CP46" s="9">
        <v>0</v>
      </c>
      <c r="CQ46" s="1">
        <v>3</v>
      </c>
      <c r="CR46" s="9">
        <v>4</v>
      </c>
      <c r="CS46" s="1">
        <v>1</v>
      </c>
      <c r="CT46" s="9">
        <v>0</v>
      </c>
      <c r="CU46" s="1">
        <v>1</v>
      </c>
      <c r="CV46" s="9">
        <v>1</v>
      </c>
      <c r="CW46" s="1">
        <v>1</v>
      </c>
      <c r="CX46" s="9">
        <v>1</v>
      </c>
      <c r="CY46" s="1">
        <v>0</v>
      </c>
      <c r="CZ46" s="9">
        <v>0</v>
      </c>
      <c r="DA46" s="1">
        <v>0</v>
      </c>
      <c r="DB46" s="9">
        <v>0</v>
      </c>
      <c r="DC46" s="1">
        <v>0</v>
      </c>
      <c r="DD46" s="9">
        <v>3</v>
      </c>
      <c r="DE46" s="1">
        <v>0</v>
      </c>
      <c r="DF46" s="9">
        <v>0</v>
      </c>
      <c r="DG46" s="9">
        <v>4</v>
      </c>
      <c r="DH46" s="9">
        <v>0</v>
      </c>
      <c r="DI46" s="27">
        <v>0</v>
      </c>
      <c r="DJ46" s="9">
        <v>0</v>
      </c>
      <c r="DK46" s="1">
        <v>1</v>
      </c>
      <c r="DL46" s="9">
        <v>0</v>
      </c>
      <c r="DM46" s="28">
        <v>0</v>
      </c>
      <c r="DN46" s="9">
        <v>0</v>
      </c>
      <c r="DO46" s="1">
        <v>0</v>
      </c>
      <c r="DP46" s="9">
        <v>0</v>
      </c>
      <c r="DQ46" s="1">
        <v>0</v>
      </c>
      <c r="DR46" s="27">
        <v>0</v>
      </c>
      <c r="DS46" s="28">
        <v>0</v>
      </c>
      <c r="DT46" s="27">
        <v>0</v>
      </c>
      <c r="DU46" s="1">
        <v>0</v>
      </c>
      <c r="DV46" s="9">
        <v>0</v>
      </c>
      <c r="DW46" s="1">
        <v>0</v>
      </c>
      <c r="DX46" s="27">
        <v>0</v>
      </c>
      <c r="DY46" s="1">
        <v>0</v>
      </c>
      <c r="DZ46" s="9">
        <v>0</v>
      </c>
      <c r="EA46" s="28">
        <v>0</v>
      </c>
      <c r="EB46" s="9">
        <v>1</v>
      </c>
      <c r="EC46" s="1">
        <v>0</v>
      </c>
      <c r="ED46" s="9">
        <v>0</v>
      </c>
      <c r="EE46" s="1">
        <v>0</v>
      </c>
      <c r="EF46" s="9">
        <v>0</v>
      </c>
      <c r="EG46" s="1">
        <v>1</v>
      </c>
      <c r="EH46" s="9">
        <v>0</v>
      </c>
      <c r="EI46" s="28">
        <v>0</v>
      </c>
      <c r="EJ46" s="9">
        <v>0</v>
      </c>
      <c r="EK46" s="1">
        <v>0</v>
      </c>
      <c r="EL46" s="3" cm="1">
        <f t="array" ref="EL46">SUMPRODUCT(Planned[[#This Row],[GEN-1]:[EL-20]],TRANSPOSE(Arrangements[Unit Prices]))</f>
        <v>1174.231</v>
      </c>
    </row>
    <row r="47" spans="1:142" ht="14.4" x14ac:dyDescent="0.25">
      <c r="A47" s="1">
        <v>27</v>
      </c>
      <c r="B47" s="9">
        <v>250651</v>
      </c>
      <c r="C47" s="9" t="s">
        <v>407</v>
      </c>
      <c r="D47" s="9" t="s">
        <v>271</v>
      </c>
      <c r="E47" s="9" t="s">
        <v>312</v>
      </c>
      <c r="F47" s="9"/>
      <c r="G47" s="9"/>
      <c r="H47" s="1" t="s">
        <v>408</v>
      </c>
      <c r="I47" s="1" t="s">
        <v>275</v>
      </c>
      <c r="J47" s="1" t="s">
        <v>380</v>
      </c>
      <c r="K47" s="9">
        <v>70</v>
      </c>
      <c r="L47" s="1" t="s">
        <v>392</v>
      </c>
      <c r="M47" s="9" t="s">
        <v>278</v>
      </c>
      <c r="N47" s="9">
        <v>0</v>
      </c>
      <c r="O47" s="1">
        <v>0</v>
      </c>
      <c r="P47" s="9">
        <v>0</v>
      </c>
      <c r="Q47" s="1">
        <v>0</v>
      </c>
      <c r="R47" s="27">
        <v>0</v>
      </c>
      <c r="S47" s="1">
        <v>2.8</v>
      </c>
      <c r="T47" s="9">
        <v>0</v>
      </c>
      <c r="U47" s="1">
        <v>0</v>
      </c>
      <c r="V47" s="9">
        <v>0</v>
      </c>
      <c r="W47" s="1">
        <v>0</v>
      </c>
      <c r="X47" s="9">
        <v>0</v>
      </c>
      <c r="Y47" s="1">
        <v>0</v>
      </c>
      <c r="Z47" s="9">
        <v>0</v>
      </c>
      <c r="AA47" s="1">
        <v>0</v>
      </c>
      <c r="AB47" s="9">
        <v>0</v>
      </c>
      <c r="AC47" s="1">
        <v>0</v>
      </c>
      <c r="AD47" s="27">
        <v>0</v>
      </c>
      <c r="AE47" s="1">
        <v>0</v>
      </c>
      <c r="AF47" s="9">
        <v>31.5</v>
      </c>
      <c r="AG47" s="1">
        <v>0</v>
      </c>
      <c r="AH47" s="9">
        <v>0</v>
      </c>
      <c r="AI47" s="1">
        <v>0</v>
      </c>
      <c r="AJ47" s="27">
        <v>0</v>
      </c>
      <c r="AK47" s="1">
        <v>0</v>
      </c>
      <c r="AL47" s="27">
        <v>0</v>
      </c>
      <c r="AM47" s="1">
        <v>0</v>
      </c>
      <c r="AN47" s="9">
        <v>28.8</v>
      </c>
      <c r="AO47" s="28">
        <v>0</v>
      </c>
      <c r="AP47" s="9">
        <v>0</v>
      </c>
      <c r="AQ47" s="1">
        <v>0</v>
      </c>
      <c r="AR47" s="9">
        <v>7.75</v>
      </c>
      <c r="AS47" s="28">
        <v>0</v>
      </c>
      <c r="AT47" s="27">
        <v>0</v>
      </c>
      <c r="AU47" s="1">
        <v>0</v>
      </c>
      <c r="AV47" s="1">
        <v>0</v>
      </c>
      <c r="AW47" s="1">
        <v>0</v>
      </c>
      <c r="AX47" s="9">
        <v>0</v>
      </c>
      <c r="AY47" s="28">
        <v>0</v>
      </c>
      <c r="AZ47" s="9">
        <v>0</v>
      </c>
      <c r="BA47" s="1">
        <v>0</v>
      </c>
      <c r="BB47" s="27">
        <v>0</v>
      </c>
      <c r="BC47" s="1">
        <v>0</v>
      </c>
      <c r="BD47" s="9">
        <v>0</v>
      </c>
      <c r="BE47" s="28">
        <v>0</v>
      </c>
      <c r="BF47" s="9">
        <v>0</v>
      </c>
      <c r="BG47" s="1">
        <v>0</v>
      </c>
      <c r="BH47" s="9">
        <v>0</v>
      </c>
      <c r="BI47" s="1">
        <v>0</v>
      </c>
      <c r="BJ47" s="9">
        <v>0</v>
      </c>
      <c r="BK47" s="28">
        <v>0</v>
      </c>
      <c r="BL47" s="27">
        <v>0</v>
      </c>
      <c r="BM47" s="1">
        <v>0</v>
      </c>
      <c r="BN47" s="9">
        <v>0</v>
      </c>
      <c r="BO47" s="1">
        <v>0</v>
      </c>
      <c r="BP47" s="27">
        <v>0</v>
      </c>
      <c r="BQ47" s="1">
        <v>0</v>
      </c>
      <c r="BR47" s="9">
        <v>2</v>
      </c>
      <c r="BS47" s="1">
        <v>0</v>
      </c>
      <c r="BT47" s="9">
        <v>0</v>
      </c>
      <c r="BU47" s="1">
        <v>0.432</v>
      </c>
      <c r="BV47" s="9">
        <v>0</v>
      </c>
      <c r="BW47" s="1">
        <v>0</v>
      </c>
      <c r="BX47" s="9">
        <v>0</v>
      </c>
      <c r="BY47" s="1">
        <v>0</v>
      </c>
      <c r="BZ47" s="9">
        <v>0</v>
      </c>
      <c r="CA47" s="1">
        <v>0</v>
      </c>
      <c r="CB47" s="9">
        <v>2</v>
      </c>
      <c r="CC47" s="28">
        <v>0</v>
      </c>
      <c r="CD47" s="9">
        <v>0</v>
      </c>
      <c r="CE47" s="1">
        <v>0</v>
      </c>
      <c r="CF47" s="9">
        <v>0</v>
      </c>
      <c r="CG47" s="1">
        <v>0</v>
      </c>
      <c r="CH47" s="27">
        <v>0</v>
      </c>
      <c r="CI47" s="1">
        <v>0</v>
      </c>
      <c r="CJ47" s="9">
        <v>0.84</v>
      </c>
      <c r="CK47" s="1">
        <v>0</v>
      </c>
      <c r="CL47" s="9">
        <v>0</v>
      </c>
      <c r="CM47" s="1">
        <v>0</v>
      </c>
      <c r="CN47" s="9">
        <v>0</v>
      </c>
      <c r="CO47" s="1">
        <v>0</v>
      </c>
      <c r="CP47" s="9">
        <v>0</v>
      </c>
      <c r="CQ47" s="1">
        <v>1</v>
      </c>
      <c r="CR47" s="9">
        <v>1</v>
      </c>
      <c r="CS47" s="1">
        <v>0</v>
      </c>
      <c r="CT47" s="9">
        <v>0</v>
      </c>
      <c r="CU47" s="1">
        <v>0</v>
      </c>
      <c r="CV47" s="9">
        <v>0</v>
      </c>
      <c r="CW47" s="1">
        <v>0</v>
      </c>
      <c r="CX47" s="9">
        <v>0</v>
      </c>
      <c r="CY47" s="1">
        <v>0</v>
      </c>
      <c r="CZ47" s="9">
        <v>0</v>
      </c>
      <c r="DA47" s="1">
        <v>0</v>
      </c>
      <c r="DB47" s="9">
        <v>0</v>
      </c>
      <c r="DC47" s="1">
        <v>0</v>
      </c>
      <c r="DD47" s="9">
        <v>0</v>
      </c>
      <c r="DE47" s="1">
        <v>0</v>
      </c>
      <c r="DF47" s="9">
        <v>0</v>
      </c>
      <c r="DG47" s="9">
        <v>0</v>
      </c>
      <c r="DH47" s="9">
        <v>0</v>
      </c>
      <c r="DI47" s="27">
        <v>0</v>
      </c>
      <c r="DJ47" s="9">
        <v>0</v>
      </c>
      <c r="DK47" s="1">
        <v>0</v>
      </c>
      <c r="DL47" s="9">
        <v>0</v>
      </c>
      <c r="DM47" s="28">
        <v>0</v>
      </c>
      <c r="DN47" s="9">
        <v>0</v>
      </c>
      <c r="DO47" s="1">
        <v>0</v>
      </c>
      <c r="DP47" s="9">
        <v>0</v>
      </c>
      <c r="DQ47" s="1">
        <v>0</v>
      </c>
      <c r="DR47" s="27">
        <v>0</v>
      </c>
      <c r="DS47" s="28">
        <v>0</v>
      </c>
      <c r="DT47" s="27">
        <v>0</v>
      </c>
      <c r="DU47" s="1">
        <v>0</v>
      </c>
      <c r="DV47" s="9">
        <v>0</v>
      </c>
      <c r="DW47" s="1">
        <v>0</v>
      </c>
      <c r="DX47" s="27">
        <v>0</v>
      </c>
      <c r="DY47" s="1">
        <v>0</v>
      </c>
      <c r="DZ47" s="9">
        <v>0</v>
      </c>
      <c r="EA47" s="28">
        <v>0</v>
      </c>
      <c r="EB47" s="9">
        <v>0</v>
      </c>
      <c r="EC47" s="1">
        <v>0</v>
      </c>
      <c r="ED47" s="9">
        <v>0</v>
      </c>
      <c r="EE47" s="1">
        <v>0</v>
      </c>
      <c r="EF47" s="9">
        <v>0</v>
      </c>
      <c r="EG47" s="1">
        <v>0</v>
      </c>
      <c r="EH47" s="9">
        <v>0</v>
      </c>
      <c r="EI47" s="28">
        <v>0</v>
      </c>
      <c r="EJ47" s="9">
        <v>0</v>
      </c>
      <c r="EK47" s="1">
        <v>0</v>
      </c>
      <c r="EL47" s="3" cm="1">
        <f t="array" ref="EL47">SUMPRODUCT(Planned[[#This Row],[GEN-1]:[EL-20]],TRANSPOSE(Arrangements[Unit Prices]))</f>
        <v>524.178</v>
      </c>
    </row>
    <row r="48" spans="1:142" ht="14.4" x14ac:dyDescent="0.25">
      <c r="A48" s="1">
        <v>28</v>
      </c>
      <c r="B48" s="9">
        <v>11936</v>
      </c>
      <c r="C48" s="9" t="s">
        <v>409</v>
      </c>
      <c r="D48" s="9" t="s">
        <v>271</v>
      </c>
      <c r="E48" s="9" t="s">
        <v>312</v>
      </c>
      <c r="F48" s="9"/>
      <c r="G48" s="9"/>
      <c r="H48" s="1" t="s">
        <v>410</v>
      </c>
      <c r="I48" s="1" t="s">
        <v>325</v>
      </c>
      <c r="J48" s="1" t="s">
        <v>380</v>
      </c>
      <c r="K48" s="9">
        <v>70</v>
      </c>
      <c r="L48" s="1" t="s">
        <v>392</v>
      </c>
      <c r="M48" s="9" t="s">
        <v>278</v>
      </c>
      <c r="N48" s="9">
        <v>0</v>
      </c>
      <c r="O48" s="1">
        <v>0</v>
      </c>
      <c r="P48" s="9">
        <v>0</v>
      </c>
      <c r="Q48" s="1">
        <v>0</v>
      </c>
      <c r="R48" s="27">
        <v>0</v>
      </c>
      <c r="S48" s="1">
        <v>0</v>
      </c>
      <c r="T48" s="9">
        <v>0</v>
      </c>
      <c r="U48" s="1">
        <v>0</v>
      </c>
      <c r="V48" s="9">
        <v>0.19</v>
      </c>
      <c r="W48" s="1">
        <v>0</v>
      </c>
      <c r="X48" s="9">
        <v>0</v>
      </c>
      <c r="Y48" s="1">
        <v>0</v>
      </c>
      <c r="Z48" s="9">
        <v>0</v>
      </c>
      <c r="AA48" s="1">
        <v>0</v>
      </c>
      <c r="AB48" s="9">
        <v>0</v>
      </c>
      <c r="AC48" s="1">
        <v>0</v>
      </c>
      <c r="AD48" s="27">
        <v>0</v>
      </c>
      <c r="AE48" s="1">
        <v>0</v>
      </c>
      <c r="AF48" s="9">
        <v>160.47999999999999</v>
      </c>
      <c r="AG48" s="1">
        <v>0</v>
      </c>
      <c r="AH48" s="9">
        <v>0</v>
      </c>
      <c r="AI48" s="1">
        <v>0</v>
      </c>
      <c r="AJ48" s="27">
        <v>0</v>
      </c>
      <c r="AK48" s="1">
        <v>0</v>
      </c>
      <c r="AL48" s="27">
        <v>0</v>
      </c>
      <c r="AM48" s="1">
        <v>0</v>
      </c>
      <c r="AN48" s="9">
        <v>0</v>
      </c>
      <c r="AO48" s="28">
        <v>0</v>
      </c>
      <c r="AP48" s="9">
        <v>0</v>
      </c>
      <c r="AQ48" s="1">
        <v>0</v>
      </c>
      <c r="AR48" s="9">
        <v>0</v>
      </c>
      <c r="AS48" s="28">
        <v>0</v>
      </c>
      <c r="AT48" s="27">
        <v>0</v>
      </c>
      <c r="AU48" s="1">
        <v>0</v>
      </c>
      <c r="AV48" s="1">
        <v>0</v>
      </c>
      <c r="AW48" s="1">
        <v>0</v>
      </c>
      <c r="AX48" s="9">
        <v>0</v>
      </c>
      <c r="AY48" s="28">
        <v>0</v>
      </c>
      <c r="AZ48" s="9">
        <v>0</v>
      </c>
      <c r="BA48" s="1">
        <v>0</v>
      </c>
      <c r="BB48" s="27">
        <v>0</v>
      </c>
      <c r="BC48" s="1">
        <v>0</v>
      </c>
      <c r="BD48" s="9">
        <v>0</v>
      </c>
      <c r="BE48" s="28">
        <v>0</v>
      </c>
      <c r="BF48" s="9">
        <v>0</v>
      </c>
      <c r="BG48" s="1">
        <v>0</v>
      </c>
      <c r="BH48" s="9">
        <v>0</v>
      </c>
      <c r="BI48" s="1">
        <v>0</v>
      </c>
      <c r="BJ48" s="9">
        <v>0</v>
      </c>
      <c r="BK48" s="28">
        <v>0</v>
      </c>
      <c r="BL48" s="27">
        <v>0</v>
      </c>
      <c r="BM48" s="1">
        <v>1</v>
      </c>
      <c r="BN48" s="9">
        <v>0</v>
      </c>
      <c r="BO48" s="1">
        <v>0</v>
      </c>
      <c r="BP48" s="27">
        <v>0</v>
      </c>
      <c r="BQ48" s="1">
        <v>0</v>
      </c>
      <c r="BR48" s="9">
        <v>0</v>
      </c>
      <c r="BS48" s="1">
        <v>0</v>
      </c>
      <c r="BT48" s="9">
        <v>0</v>
      </c>
      <c r="BU48" s="1">
        <v>0</v>
      </c>
      <c r="BV48" s="9">
        <v>0</v>
      </c>
      <c r="BW48" s="1">
        <v>0</v>
      </c>
      <c r="BX48" s="9">
        <v>0</v>
      </c>
      <c r="BY48" s="1">
        <v>0</v>
      </c>
      <c r="BZ48" s="9">
        <v>0</v>
      </c>
      <c r="CA48" s="1">
        <v>0</v>
      </c>
      <c r="CB48" s="9">
        <v>0</v>
      </c>
      <c r="CC48" s="28">
        <v>0</v>
      </c>
      <c r="CD48" s="9">
        <v>0</v>
      </c>
      <c r="CE48" s="1">
        <v>0</v>
      </c>
      <c r="CF48" s="9">
        <v>0</v>
      </c>
      <c r="CG48" s="1">
        <v>0</v>
      </c>
      <c r="CH48" s="27">
        <v>0</v>
      </c>
      <c r="CI48" s="1">
        <v>0</v>
      </c>
      <c r="CJ48" s="9">
        <v>0</v>
      </c>
      <c r="CK48" s="1">
        <v>0</v>
      </c>
      <c r="CL48" s="9">
        <v>0.16</v>
      </c>
      <c r="CM48" s="1">
        <v>0</v>
      </c>
      <c r="CN48" s="9">
        <v>0</v>
      </c>
      <c r="CO48" s="1">
        <v>0</v>
      </c>
      <c r="CP48" s="9">
        <v>0</v>
      </c>
      <c r="CQ48" s="1">
        <v>2</v>
      </c>
      <c r="CR48" s="9">
        <v>1</v>
      </c>
      <c r="CS48" s="1">
        <v>0</v>
      </c>
      <c r="CT48" s="9">
        <v>0</v>
      </c>
      <c r="CU48" s="1">
        <v>0</v>
      </c>
      <c r="CV48" s="9">
        <v>1</v>
      </c>
      <c r="CW48" s="1">
        <v>0</v>
      </c>
      <c r="CX48" s="9">
        <v>0</v>
      </c>
      <c r="CY48" s="1">
        <v>0</v>
      </c>
      <c r="CZ48" s="9">
        <v>0</v>
      </c>
      <c r="DA48" s="1">
        <v>0</v>
      </c>
      <c r="DB48" s="9">
        <v>0</v>
      </c>
      <c r="DC48" s="1">
        <v>0</v>
      </c>
      <c r="DD48" s="9">
        <v>2.5</v>
      </c>
      <c r="DE48" s="1">
        <v>0</v>
      </c>
      <c r="DF48" s="9">
        <v>0</v>
      </c>
      <c r="DG48" s="9">
        <v>0</v>
      </c>
      <c r="DH48" s="9">
        <v>0</v>
      </c>
      <c r="DI48" s="27">
        <v>0</v>
      </c>
      <c r="DJ48" s="9">
        <v>0</v>
      </c>
      <c r="DK48" s="1">
        <v>0</v>
      </c>
      <c r="DL48" s="9">
        <v>0</v>
      </c>
      <c r="DM48" s="28">
        <v>0</v>
      </c>
      <c r="DN48" s="9">
        <v>0</v>
      </c>
      <c r="DO48" s="1">
        <v>0</v>
      </c>
      <c r="DP48" s="9">
        <v>0</v>
      </c>
      <c r="DQ48" s="1">
        <v>0</v>
      </c>
      <c r="DR48" s="27">
        <v>0</v>
      </c>
      <c r="DS48" s="28">
        <v>0</v>
      </c>
      <c r="DT48" s="27">
        <v>0</v>
      </c>
      <c r="DU48" s="1">
        <v>0</v>
      </c>
      <c r="DV48" s="9">
        <v>0</v>
      </c>
      <c r="DW48" s="1">
        <v>0</v>
      </c>
      <c r="DX48" s="27">
        <v>0</v>
      </c>
      <c r="DY48" s="1">
        <v>0</v>
      </c>
      <c r="DZ48" s="9">
        <v>0</v>
      </c>
      <c r="EA48" s="28">
        <v>0</v>
      </c>
      <c r="EB48" s="9">
        <v>0</v>
      </c>
      <c r="EC48" s="1">
        <v>0</v>
      </c>
      <c r="ED48" s="9">
        <v>0</v>
      </c>
      <c r="EE48" s="1">
        <v>0</v>
      </c>
      <c r="EF48" s="9">
        <v>0</v>
      </c>
      <c r="EG48" s="1">
        <v>0</v>
      </c>
      <c r="EH48" s="9">
        <v>0</v>
      </c>
      <c r="EI48" s="28">
        <v>0</v>
      </c>
      <c r="EJ48" s="9">
        <v>0</v>
      </c>
      <c r="EK48" s="1">
        <v>0</v>
      </c>
      <c r="EL48" s="3" cm="1">
        <f t="array" ref="EL48">SUMPRODUCT(Planned[[#This Row],[GEN-1]:[EL-20]],TRANSPOSE(Arrangements[Unit Prices]))</f>
        <v>651.90399999999988</v>
      </c>
    </row>
    <row r="49" spans="1:142" ht="14.4" x14ac:dyDescent="0.25">
      <c r="A49" s="1">
        <v>29</v>
      </c>
      <c r="B49" s="9">
        <v>285475</v>
      </c>
      <c r="C49" s="9" t="s">
        <v>411</v>
      </c>
      <c r="D49" s="9" t="s">
        <v>271</v>
      </c>
      <c r="E49" s="9" t="s">
        <v>312</v>
      </c>
      <c r="F49" s="9"/>
      <c r="G49" s="9"/>
      <c r="H49" s="1" t="s">
        <v>412</v>
      </c>
      <c r="I49" s="1" t="s">
        <v>275</v>
      </c>
      <c r="J49" s="1" t="s">
        <v>380</v>
      </c>
      <c r="K49" s="9">
        <v>70</v>
      </c>
      <c r="L49" s="1" t="s">
        <v>413</v>
      </c>
      <c r="M49" s="9" t="s">
        <v>278</v>
      </c>
      <c r="N49" s="9"/>
      <c r="O49" s="1"/>
      <c r="P49" s="9"/>
      <c r="Q49" s="1"/>
      <c r="R49" s="27"/>
      <c r="S49" s="1">
        <v>4.5999999999999996</v>
      </c>
      <c r="T49" s="9"/>
      <c r="U49" s="1"/>
      <c r="V49" s="9"/>
      <c r="W49" s="1"/>
      <c r="X49" s="9"/>
      <c r="Y49" s="1"/>
      <c r="Z49" s="9"/>
      <c r="AA49" s="1"/>
      <c r="AB49" s="9"/>
      <c r="AC49" s="1"/>
      <c r="AD49" s="27"/>
      <c r="AE49" s="1"/>
      <c r="AF49" s="9">
        <v>178.7</v>
      </c>
      <c r="AG49" s="1"/>
      <c r="AH49" s="9"/>
      <c r="AI49" s="1"/>
      <c r="AJ49" s="27"/>
      <c r="AK49" s="1"/>
      <c r="AL49" s="27"/>
      <c r="AM49" s="1"/>
      <c r="AN49" s="9"/>
      <c r="AO49" s="28"/>
      <c r="AP49" s="9">
        <v>5.9</v>
      </c>
      <c r="AQ49" s="1"/>
      <c r="AR49" s="9"/>
      <c r="AS49" s="28"/>
      <c r="AT49" s="27"/>
      <c r="AU49" s="1"/>
      <c r="AV49" s="1"/>
      <c r="AW49" s="1"/>
      <c r="AX49" s="9"/>
      <c r="AY49" s="28"/>
      <c r="AZ49" s="9"/>
      <c r="BA49" s="1"/>
      <c r="BB49" s="27"/>
      <c r="BC49" s="1"/>
      <c r="BD49" s="9"/>
      <c r="BE49" s="28"/>
      <c r="BF49" s="9"/>
      <c r="BG49" s="1"/>
      <c r="BH49" s="9"/>
      <c r="BI49" s="1"/>
      <c r="BJ49" s="9"/>
      <c r="BK49" s="28"/>
      <c r="BL49" s="27"/>
      <c r="BM49" s="1"/>
      <c r="BN49" s="9"/>
      <c r="BO49" s="1"/>
      <c r="BP49" s="27"/>
      <c r="BQ49" s="1"/>
      <c r="BR49" s="9"/>
      <c r="BS49" s="1"/>
      <c r="BT49" s="9"/>
      <c r="BU49" s="1">
        <v>1.6</v>
      </c>
      <c r="BV49" s="9"/>
      <c r="BW49" s="1"/>
      <c r="BX49" s="9"/>
      <c r="BY49" s="1"/>
      <c r="BZ49" s="9"/>
      <c r="CA49" s="1"/>
      <c r="CB49" s="9"/>
      <c r="CC49" s="28"/>
      <c r="CD49" s="9"/>
      <c r="CE49" s="1"/>
      <c r="CF49" s="9"/>
      <c r="CG49" s="1"/>
      <c r="CH49" s="27"/>
      <c r="CI49" s="1"/>
      <c r="CJ49" s="9">
        <v>5.9</v>
      </c>
      <c r="CK49" s="1">
        <v>0</v>
      </c>
      <c r="CL49" s="9">
        <v>0.1</v>
      </c>
      <c r="CM49" s="1"/>
      <c r="CN49" s="9"/>
      <c r="CO49" s="1"/>
      <c r="CP49" s="9">
        <v>5.8</v>
      </c>
      <c r="CQ49" s="1"/>
      <c r="CR49" s="9"/>
      <c r="CS49" s="1"/>
      <c r="CT49" s="9"/>
      <c r="CU49" s="1"/>
      <c r="CV49" s="9"/>
      <c r="CW49" s="1"/>
      <c r="CX49" s="9"/>
      <c r="CY49" s="1"/>
      <c r="CZ49" s="9"/>
      <c r="DA49" s="1"/>
      <c r="DB49" s="9"/>
      <c r="DC49" s="1"/>
      <c r="DD49" s="9"/>
      <c r="DE49" s="1"/>
      <c r="DF49" s="9"/>
      <c r="DG49" s="9"/>
      <c r="DH49" s="9"/>
      <c r="DI49" s="27"/>
      <c r="DJ49" s="9"/>
      <c r="DK49" s="1"/>
      <c r="DL49" s="9"/>
      <c r="DM49" s="28"/>
      <c r="DN49" s="9"/>
      <c r="DO49" s="1"/>
      <c r="DP49" s="9"/>
      <c r="DQ49" s="1"/>
      <c r="DR49" s="27"/>
      <c r="DS49" s="28"/>
      <c r="DT49" s="27"/>
      <c r="DU49" s="1"/>
      <c r="DV49" s="9"/>
      <c r="DW49" s="1"/>
      <c r="DX49" s="27"/>
      <c r="DY49" s="1"/>
      <c r="DZ49" s="9"/>
      <c r="EA49" s="28"/>
      <c r="EB49" s="9"/>
      <c r="EC49" s="1"/>
      <c r="ED49" s="9"/>
      <c r="EE49" s="1"/>
      <c r="EF49" s="9"/>
      <c r="EG49" s="1"/>
      <c r="EH49" s="9"/>
      <c r="EI49" s="28"/>
      <c r="EJ49" s="9"/>
      <c r="EK49" s="1"/>
      <c r="EL49" s="3" cm="1">
        <f t="array" ref="EL49">SUMPRODUCT(Planned[[#This Row],[GEN-1]:[EL-20]],TRANSPOSE(Arrangements[Unit Prices]))</f>
        <v>1208.6100000000001</v>
      </c>
    </row>
    <row r="50" spans="1:142" ht="14.4" x14ac:dyDescent="0.25">
      <c r="A50" s="1">
        <v>30</v>
      </c>
      <c r="B50" s="9">
        <v>3235</v>
      </c>
      <c r="C50" s="9" t="s">
        <v>414</v>
      </c>
      <c r="D50" s="9" t="s">
        <v>271</v>
      </c>
      <c r="E50" s="9" t="s">
        <v>312</v>
      </c>
      <c r="F50" s="9"/>
      <c r="G50" s="9"/>
      <c r="H50" s="1" t="s">
        <v>415</v>
      </c>
      <c r="I50" s="1" t="s">
        <v>275</v>
      </c>
      <c r="J50" s="1" t="s">
        <v>380</v>
      </c>
      <c r="K50" s="9">
        <v>70</v>
      </c>
      <c r="L50" s="1" t="s">
        <v>413</v>
      </c>
      <c r="M50" s="9" t="s">
        <v>278</v>
      </c>
      <c r="N50" s="9"/>
      <c r="O50" s="1"/>
      <c r="P50" s="9"/>
      <c r="Q50" s="1"/>
      <c r="R50" s="27"/>
      <c r="S50" s="1"/>
      <c r="T50" s="9"/>
      <c r="U50" s="1"/>
      <c r="V50" s="9"/>
      <c r="W50" s="1"/>
      <c r="X50" s="9"/>
      <c r="Y50" s="1"/>
      <c r="Z50" s="9"/>
      <c r="AA50" s="1">
        <v>24</v>
      </c>
      <c r="AB50" s="9"/>
      <c r="AC50" s="1"/>
      <c r="AD50" s="27"/>
      <c r="AE50" s="1"/>
      <c r="AF50" s="9">
        <v>242</v>
      </c>
      <c r="AG50" s="1"/>
      <c r="AH50" s="9"/>
      <c r="AI50" s="1"/>
      <c r="AJ50" s="27"/>
      <c r="AK50" s="1"/>
      <c r="AL50" s="27"/>
      <c r="AM50" s="1"/>
      <c r="AN50" s="9"/>
      <c r="AO50" s="28"/>
      <c r="AP50" s="9"/>
      <c r="AQ50" s="1"/>
      <c r="AR50" s="9"/>
      <c r="AS50" s="28"/>
      <c r="AT50" s="27"/>
      <c r="AU50" s="1"/>
      <c r="AV50" s="1"/>
      <c r="AW50" s="1"/>
      <c r="AX50" s="9"/>
      <c r="AY50" s="28"/>
      <c r="AZ50" s="9"/>
      <c r="BA50" s="1"/>
      <c r="BB50" s="27"/>
      <c r="BC50" s="1"/>
      <c r="BD50" s="9"/>
      <c r="BE50" s="28"/>
      <c r="BF50" s="9"/>
      <c r="BG50" s="1"/>
      <c r="BH50" s="9"/>
      <c r="BI50" s="1"/>
      <c r="BJ50" s="9"/>
      <c r="BK50" s="28"/>
      <c r="BL50" s="27"/>
      <c r="BM50" s="1"/>
      <c r="BN50" s="9"/>
      <c r="BO50" s="1"/>
      <c r="BP50" s="27"/>
      <c r="BQ50" s="1"/>
      <c r="BR50" s="9">
        <v>3</v>
      </c>
      <c r="BS50" s="1"/>
      <c r="BT50" s="9">
        <v>2</v>
      </c>
      <c r="BU50" s="1">
        <v>1</v>
      </c>
      <c r="BV50" s="9"/>
      <c r="BW50" s="1"/>
      <c r="BX50" s="9"/>
      <c r="BY50" s="1"/>
      <c r="BZ50" s="9"/>
      <c r="CA50" s="1"/>
      <c r="CB50" s="9">
        <v>3</v>
      </c>
      <c r="CC50" s="28"/>
      <c r="CD50" s="9"/>
      <c r="CE50" s="1"/>
      <c r="CF50" s="9"/>
      <c r="CG50" s="1"/>
      <c r="CH50" s="27"/>
      <c r="CI50" s="1"/>
      <c r="CJ50" s="9">
        <v>5.0999999999999996</v>
      </c>
      <c r="CK50" s="1"/>
      <c r="CL50" s="9">
        <v>0.6</v>
      </c>
      <c r="CM50" s="1"/>
      <c r="CN50" s="9"/>
      <c r="CO50" s="1"/>
      <c r="CP50" s="9">
        <v>1.9</v>
      </c>
      <c r="CQ50" s="1">
        <v>1</v>
      </c>
      <c r="CR50" s="9"/>
      <c r="CS50" s="1"/>
      <c r="CT50" s="9"/>
      <c r="CU50" s="1">
        <v>2</v>
      </c>
      <c r="CV50" s="9"/>
      <c r="CW50" s="1"/>
      <c r="CX50" s="9"/>
      <c r="CY50" s="1"/>
      <c r="CZ50" s="9"/>
      <c r="DA50" s="1"/>
      <c r="DB50" s="9"/>
      <c r="DC50" s="1"/>
      <c r="DD50" s="9">
        <v>3</v>
      </c>
      <c r="DE50" s="1"/>
      <c r="DF50" s="9"/>
      <c r="DG50" s="9"/>
      <c r="DH50" s="9"/>
      <c r="DI50" s="27"/>
      <c r="DJ50" s="9"/>
      <c r="DK50" s="1">
        <v>1</v>
      </c>
      <c r="DL50" s="9"/>
      <c r="DM50" s="28"/>
      <c r="DN50" s="9"/>
      <c r="DO50" s="1"/>
      <c r="DP50" s="9"/>
      <c r="DQ50" s="1"/>
      <c r="DR50" s="27"/>
      <c r="DS50" s="28"/>
      <c r="DT50" s="27"/>
      <c r="DU50" s="1"/>
      <c r="DV50" s="9"/>
      <c r="DW50" s="1"/>
      <c r="DX50" s="27"/>
      <c r="DY50" s="1"/>
      <c r="DZ50" s="9"/>
      <c r="EA50" s="28"/>
      <c r="EB50" s="9"/>
      <c r="EC50" s="1"/>
      <c r="ED50" s="9"/>
      <c r="EE50" s="1"/>
      <c r="EF50" s="9"/>
      <c r="EG50" s="1"/>
      <c r="EH50" s="9"/>
      <c r="EI50" s="28"/>
      <c r="EJ50" s="9"/>
      <c r="EK50" s="1"/>
      <c r="EL50" s="3" cm="1">
        <f t="array" ref="EL50">SUMPRODUCT(Planned[[#This Row],[GEN-1]:[EL-20]],TRANSPOSE(Arrangements[Unit Prices]))</f>
        <v>1171.1799999999998</v>
      </c>
    </row>
    <row r="51" spans="1:142" ht="14.4" x14ac:dyDescent="0.25">
      <c r="A51" s="1">
        <v>31</v>
      </c>
      <c r="B51" s="9">
        <v>280804</v>
      </c>
      <c r="C51" s="9" t="s">
        <v>416</v>
      </c>
      <c r="D51" s="9" t="s">
        <v>271</v>
      </c>
      <c r="E51" s="9" t="s">
        <v>312</v>
      </c>
      <c r="F51" s="9"/>
      <c r="G51" s="9"/>
      <c r="H51" s="1" t="s">
        <v>417</v>
      </c>
      <c r="I51" s="1" t="s">
        <v>275</v>
      </c>
      <c r="J51" s="1" t="s">
        <v>380</v>
      </c>
      <c r="K51" s="9">
        <v>70</v>
      </c>
      <c r="L51" s="1" t="s">
        <v>413</v>
      </c>
      <c r="M51" s="9" t="s">
        <v>278</v>
      </c>
      <c r="N51" s="9"/>
      <c r="O51" s="1"/>
      <c r="P51" s="9"/>
      <c r="Q51" s="1"/>
      <c r="R51" s="27"/>
      <c r="S51" s="1">
        <v>7.3</v>
      </c>
      <c r="T51" s="9"/>
      <c r="U51" s="1"/>
      <c r="V51" s="9"/>
      <c r="W51" s="1"/>
      <c r="X51" s="9"/>
      <c r="Y51" s="1"/>
      <c r="Z51" s="9"/>
      <c r="AA51" s="1"/>
      <c r="AB51" s="9"/>
      <c r="AC51" s="1"/>
      <c r="AD51" s="27"/>
      <c r="AE51" s="1"/>
      <c r="AF51" s="9">
        <v>139</v>
      </c>
      <c r="AG51" s="1"/>
      <c r="AH51" s="9"/>
      <c r="AI51" s="1"/>
      <c r="AJ51" s="27"/>
      <c r="AK51" s="1"/>
      <c r="AL51" s="27"/>
      <c r="AM51" s="1"/>
      <c r="AN51" s="9"/>
      <c r="AO51" s="28"/>
      <c r="AP51" s="9"/>
      <c r="AQ51" s="1"/>
      <c r="AR51" s="9"/>
      <c r="AS51" s="28"/>
      <c r="AT51" s="27"/>
      <c r="AU51" s="1"/>
      <c r="AV51" s="1"/>
      <c r="AW51" s="1"/>
      <c r="AX51" s="9"/>
      <c r="AY51" s="28"/>
      <c r="AZ51" s="9"/>
      <c r="BA51" s="1"/>
      <c r="BB51" s="27"/>
      <c r="BC51" s="1"/>
      <c r="BD51" s="9"/>
      <c r="BE51" s="28"/>
      <c r="BF51" s="9"/>
      <c r="BG51" s="1"/>
      <c r="BH51" s="9"/>
      <c r="BI51" s="1"/>
      <c r="BJ51" s="9"/>
      <c r="BK51" s="28"/>
      <c r="BL51" s="27"/>
      <c r="BM51" s="1">
        <v>1</v>
      </c>
      <c r="BN51" s="9"/>
      <c r="BO51" s="1"/>
      <c r="BP51" s="27"/>
      <c r="BQ51" s="1"/>
      <c r="BR51" s="9"/>
      <c r="BS51" s="1"/>
      <c r="BT51" s="9"/>
      <c r="BU51" s="1"/>
      <c r="BV51" s="9"/>
      <c r="BW51" s="1"/>
      <c r="BX51" s="9"/>
      <c r="BY51" s="1"/>
      <c r="BZ51" s="9"/>
      <c r="CA51" s="1"/>
      <c r="CB51" s="9"/>
      <c r="CC51" s="28"/>
      <c r="CD51" s="9"/>
      <c r="CE51" s="1"/>
      <c r="CF51" s="9"/>
      <c r="CG51" s="1"/>
      <c r="CH51" s="27"/>
      <c r="CI51" s="1"/>
      <c r="CJ51" s="9"/>
      <c r="CK51" s="1"/>
      <c r="CL51" s="9">
        <v>0.5</v>
      </c>
      <c r="CM51" s="1"/>
      <c r="CN51" s="9"/>
      <c r="CO51" s="1"/>
      <c r="CP51" s="9"/>
      <c r="CQ51" s="1">
        <v>5</v>
      </c>
      <c r="CR51" s="9">
        <v>8</v>
      </c>
      <c r="CS51" s="1">
        <v>1</v>
      </c>
      <c r="CT51" s="9"/>
      <c r="CU51" s="1">
        <v>4</v>
      </c>
      <c r="CV51" s="9"/>
      <c r="CW51" s="1">
        <v>1</v>
      </c>
      <c r="CX51" s="9">
        <v>1.2</v>
      </c>
      <c r="CY51" s="1"/>
      <c r="CZ51" s="9"/>
      <c r="DA51" s="1"/>
      <c r="DB51" s="9"/>
      <c r="DC51" s="1"/>
      <c r="DD51" s="9">
        <v>10</v>
      </c>
      <c r="DE51" s="1"/>
      <c r="DF51" s="9"/>
      <c r="DG51" s="9"/>
      <c r="DH51" s="9"/>
      <c r="DI51" s="27"/>
      <c r="DJ51" s="9"/>
      <c r="DK51" s="1">
        <v>1</v>
      </c>
      <c r="DL51" s="9"/>
      <c r="DM51" s="28"/>
      <c r="DN51" s="9"/>
      <c r="DO51" s="1"/>
      <c r="DP51" s="9"/>
      <c r="DQ51" s="1"/>
      <c r="DR51" s="27"/>
      <c r="DS51" s="28"/>
      <c r="DT51" s="27"/>
      <c r="DU51" s="1"/>
      <c r="DV51" s="9"/>
      <c r="DW51" s="1"/>
      <c r="DX51" s="27"/>
      <c r="DY51" s="1"/>
      <c r="DZ51" s="9"/>
      <c r="EA51" s="28"/>
      <c r="EB51" s="9"/>
      <c r="EC51" s="1">
        <v>1</v>
      </c>
      <c r="ED51" s="9"/>
      <c r="EE51" s="1">
        <v>1</v>
      </c>
      <c r="EF51" s="9"/>
      <c r="EG51" s="1">
        <v>1</v>
      </c>
      <c r="EH51" s="9"/>
      <c r="EI51" s="28"/>
      <c r="EJ51" s="9"/>
      <c r="EK51" s="1"/>
      <c r="EL51" s="3" cm="1">
        <f t="array" ref="EL51">SUMPRODUCT(Planned[[#This Row],[GEN-1]:[EL-20]],TRANSPOSE(Arrangements[Unit Prices]))</f>
        <v>1738.1</v>
      </c>
    </row>
    <row r="52" spans="1:142" ht="14.4" x14ac:dyDescent="0.25">
      <c r="A52" s="1">
        <v>32</v>
      </c>
      <c r="B52" s="9">
        <v>18975</v>
      </c>
      <c r="C52" s="9" t="s">
        <v>418</v>
      </c>
      <c r="D52" s="9" t="s">
        <v>271</v>
      </c>
      <c r="E52" s="9" t="s">
        <v>312</v>
      </c>
      <c r="F52" s="9"/>
      <c r="G52" s="9"/>
      <c r="H52" s="1" t="s">
        <v>419</v>
      </c>
      <c r="I52" s="1" t="s">
        <v>275</v>
      </c>
      <c r="J52" s="1" t="s">
        <v>380</v>
      </c>
      <c r="K52" s="9">
        <v>70</v>
      </c>
      <c r="L52" s="1" t="s">
        <v>413</v>
      </c>
      <c r="M52" s="9" t="s">
        <v>278</v>
      </c>
      <c r="N52" s="9"/>
      <c r="O52" s="1"/>
      <c r="P52" s="9"/>
      <c r="Q52" s="1"/>
      <c r="R52" s="27"/>
      <c r="S52" s="1"/>
      <c r="T52" s="9"/>
      <c r="U52" s="1"/>
      <c r="V52" s="9">
        <v>1.8</v>
      </c>
      <c r="W52" s="1"/>
      <c r="X52" s="9"/>
      <c r="Y52" s="1"/>
      <c r="Z52" s="9"/>
      <c r="AA52" s="1"/>
      <c r="AB52" s="9"/>
      <c r="AC52" s="1"/>
      <c r="AD52" s="27"/>
      <c r="AE52" s="1"/>
      <c r="AF52" s="9"/>
      <c r="AG52" s="1"/>
      <c r="AH52" s="9"/>
      <c r="AI52" s="1"/>
      <c r="AJ52" s="27"/>
      <c r="AK52" s="1"/>
      <c r="AL52" s="27"/>
      <c r="AM52" s="1"/>
      <c r="AN52" s="9"/>
      <c r="AO52" s="28"/>
      <c r="AP52" s="9">
        <v>5.5</v>
      </c>
      <c r="AQ52" s="1"/>
      <c r="AR52" s="9"/>
      <c r="AS52" s="28"/>
      <c r="AT52" s="27"/>
      <c r="AU52" s="1"/>
      <c r="AV52" s="1"/>
      <c r="AW52" s="1"/>
      <c r="AX52" s="9"/>
      <c r="AY52" s="28"/>
      <c r="AZ52" s="9"/>
      <c r="BA52" s="1"/>
      <c r="BB52" s="27"/>
      <c r="BC52" s="1"/>
      <c r="BD52" s="9"/>
      <c r="BE52" s="28"/>
      <c r="BF52" s="9"/>
      <c r="BG52" s="1"/>
      <c r="BH52" s="9"/>
      <c r="BI52" s="1"/>
      <c r="BJ52" s="9"/>
      <c r="BK52" s="28"/>
      <c r="BL52" s="27"/>
      <c r="BM52" s="1">
        <v>1</v>
      </c>
      <c r="BN52" s="9"/>
      <c r="BO52" s="1"/>
      <c r="BP52" s="27"/>
      <c r="BQ52" s="1"/>
      <c r="BR52" s="9"/>
      <c r="BS52" s="1"/>
      <c r="BT52" s="9"/>
      <c r="BU52" s="1"/>
      <c r="BV52" s="9"/>
      <c r="BW52" s="1"/>
      <c r="BX52" s="9"/>
      <c r="BY52" s="1">
        <v>80</v>
      </c>
      <c r="BZ52" s="9"/>
      <c r="CA52" s="1"/>
      <c r="CB52" s="9"/>
      <c r="CC52" s="28"/>
      <c r="CD52" s="9"/>
      <c r="CE52" s="1"/>
      <c r="CF52" s="9"/>
      <c r="CG52" s="1"/>
      <c r="CH52" s="27"/>
      <c r="CI52" s="1"/>
      <c r="CJ52" s="9"/>
      <c r="CK52" s="1"/>
      <c r="CL52" s="9">
        <v>0.56000000000000005</v>
      </c>
      <c r="CM52" s="1"/>
      <c r="CN52" s="9"/>
      <c r="CO52" s="1"/>
      <c r="CP52" s="9"/>
      <c r="CQ52" s="1">
        <v>4</v>
      </c>
      <c r="CR52" s="9">
        <v>5</v>
      </c>
      <c r="CS52" s="1"/>
      <c r="CT52" s="9"/>
      <c r="CU52" s="1">
        <v>3</v>
      </c>
      <c r="CV52" s="9"/>
      <c r="CW52" s="1">
        <v>1</v>
      </c>
      <c r="CX52" s="9">
        <v>1.2</v>
      </c>
      <c r="CY52" s="1"/>
      <c r="CZ52" s="9"/>
      <c r="DA52" s="1"/>
      <c r="DB52" s="9"/>
      <c r="DC52" s="1"/>
      <c r="DD52" s="9">
        <v>18</v>
      </c>
      <c r="DE52" s="1"/>
      <c r="DF52" s="9">
        <v>2</v>
      </c>
      <c r="DG52" s="9">
        <v>2</v>
      </c>
      <c r="DH52" s="9"/>
      <c r="DI52" s="27"/>
      <c r="DJ52" s="9"/>
      <c r="DK52" s="1"/>
      <c r="DL52" s="9"/>
      <c r="DM52" s="28"/>
      <c r="DN52" s="9"/>
      <c r="DO52" s="1"/>
      <c r="DP52" s="9"/>
      <c r="DQ52" s="1"/>
      <c r="DR52" s="27"/>
      <c r="DS52" s="28"/>
      <c r="DT52" s="27"/>
      <c r="DU52" s="1"/>
      <c r="DV52" s="9"/>
      <c r="DW52" s="1"/>
      <c r="DX52" s="27"/>
      <c r="DY52" s="1"/>
      <c r="DZ52" s="9"/>
      <c r="EA52" s="28"/>
      <c r="EB52" s="9"/>
      <c r="EC52" s="1"/>
      <c r="ED52" s="9"/>
      <c r="EE52" s="1"/>
      <c r="EF52" s="9"/>
      <c r="EG52" s="1"/>
      <c r="EH52" s="9"/>
      <c r="EI52" s="28"/>
      <c r="EJ52" s="9"/>
      <c r="EK52" s="1"/>
      <c r="EL52" s="3" cm="1">
        <f t="array" ref="EL52">SUMPRODUCT(Planned[[#This Row],[GEN-1]:[EL-20]],TRANSPOSE(Arrangements[Unit Prices]))</f>
        <v>964.1</v>
      </c>
    </row>
    <row r="53" spans="1:142" ht="14.4" x14ac:dyDescent="0.25">
      <c r="A53" s="1">
        <v>33</v>
      </c>
      <c r="B53" s="9">
        <v>281463</v>
      </c>
      <c r="C53" s="9" t="s">
        <v>420</v>
      </c>
      <c r="D53" s="9" t="s">
        <v>271</v>
      </c>
      <c r="E53" s="9" t="s">
        <v>312</v>
      </c>
      <c r="F53" s="9"/>
      <c r="G53" s="9"/>
      <c r="H53" s="1" t="s">
        <v>421</v>
      </c>
      <c r="I53" s="1" t="s">
        <v>275</v>
      </c>
      <c r="J53" s="1" t="s">
        <v>380</v>
      </c>
      <c r="K53" s="9">
        <v>70</v>
      </c>
      <c r="L53" s="1" t="s">
        <v>413</v>
      </c>
      <c r="M53" s="9" t="s">
        <v>278</v>
      </c>
      <c r="N53" s="9"/>
      <c r="O53" s="1"/>
      <c r="P53" s="9"/>
      <c r="Q53" s="1"/>
      <c r="R53" s="27"/>
      <c r="S53" s="1"/>
      <c r="T53" s="9"/>
      <c r="U53" s="1"/>
      <c r="V53" s="9"/>
      <c r="W53" s="1"/>
      <c r="X53" s="9"/>
      <c r="Y53" s="1"/>
      <c r="Z53" s="9"/>
      <c r="AA53" s="1"/>
      <c r="AB53" s="9"/>
      <c r="AC53" s="1"/>
      <c r="AD53" s="27"/>
      <c r="AE53" s="1"/>
      <c r="AF53" s="9"/>
      <c r="AG53" s="1"/>
      <c r="AH53" s="9"/>
      <c r="AI53" s="1"/>
      <c r="AJ53" s="27"/>
      <c r="AK53" s="1"/>
      <c r="AL53" s="27"/>
      <c r="AM53" s="1"/>
      <c r="AN53" s="9"/>
      <c r="AO53" s="28"/>
      <c r="AP53" s="9"/>
      <c r="AQ53" s="1"/>
      <c r="AR53" s="9"/>
      <c r="AS53" s="28"/>
      <c r="AT53" s="27"/>
      <c r="AU53" s="1"/>
      <c r="AV53" s="1"/>
      <c r="AW53" s="1"/>
      <c r="AX53" s="9"/>
      <c r="AY53" s="28"/>
      <c r="AZ53" s="9"/>
      <c r="BA53" s="1"/>
      <c r="BB53" s="27"/>
      <c r="BC53" s="1"/>
      <c r="BD53" s="9"/>
      <c r="BE53" s="28"/>
      <c r="BF53" s="9"/>
      <c r="BG53" s="1"/>
      <c r="BH53" s="9"/>
      <c r="BI53" s="1"/>
      <c r="BJ53" s="9"/>
      <c r="BK53" s="28"/>
      <c r="BL53" s="27"/>
      <c r="BM53" s="1"/>
      <c r="BN53" s="9"/>
      <c r="BO53" s="1"/>
      <c r="BP53" s="27"/>
      <c r="BQ53" s="1"/>
      <c r="BR53" s="9"/>
      <c r="BS53" s="1"/>
      <c r="BT53" s="9"/>
      <c r="BU53" s="1"/>
      <c r="BV53" s="9"/>
      <c r="BW53" s="1"/>
      <c r="BX53" s="9"/>
      <c r="BY53" s="1"/>
      <c r="BZ53" s="9"/>
      <c r="CA53" s="1"/>
      <c r="CB53" s="9"/>
      <c r="CC53" s="28"/>
      <c r="CD53" s="9"/>
      <c r="CE53" s="1"/>
      <c r="CF53" s="9"/>
      <c r="CG53" s="1"/>
      <c r="CH53" s="27"/>
      <c r="CI53" s="1"/>
      <c r="CJ53" s="9"/>
      <c r="CK53" s="1"/>
      <c r="CL53" s="9">
        <v>0.24</v>
      </c>
      <c r="CM53" s="1"/>
      <c r="CN53" s="9"/>
      <c r="CO53" s="1"/>
      <c r="CP53" s="9"/>
      <c r="CQ53" s="1">
        <v>4</v>
      </c>
      <c r="CR53" s="9">
        <v>4</v>
      </c>
      <c r="CS53" s="1">
        <v>1</v>
      </c>
      <c r="CT53" s="9"/>
      <c r="CU53" s="1">
        <v>1</v>
      </c>
      <c r="CV53" s="9">
        <v>1</v>
      </c>
      <c r="CW53" s="1">
        <v>1</v>
      </c>
      <c r="CX53" s="9">
        <v>0.6</v>
      </c>
      <c r="CY53" s="1"/>
      <c r="CZ53" s="9"/>
      <c r="DA53" s="1"/>
      <c r="DB53" s="9"/>
      <c r="DC53" s="1"/>
      <c r="DD53" s="9">
        <v>2</v>
      </c>
      <c r="DE53" s="1"/>
      <c r="DF53" s="9"/>
      <c r="DG53" s="9"/>
      <c r="DH53" s="9"/>
      <c r="DI53" s="27"/>
      <c r="DJ53" s="9"/>
      <c r="DK53" s="1" t="s">
        <v>422</v>
      </c>
      <c r="DL53" s="9"/>
      <c r="DM53" s="28"/>
      <c r="DN53" s="9"/>
      <c r="DO53" s="1"/>
      <c r="DP53" s="9"/>
      <c r="DQ53" s="1"/>
      <c r="DR53" s="27"/>
      <c r="DS53" s="28"/>
      <c r="DT53" s="27"/>
      <c r="DU53" s="1"/>
      <c r="DV53" s="9"/>
      <c r="DW53" s="1"/>
      <c r="DX53" s="27"/>
      <c r="DY53" s="1"/>
      <c r="DZ53" s="9"/>
      <c r="EA53" s="28"/>
      <c r="EB53" s="9"/>
      <c r="EC53" s="1"/>
      <c r="ED53" s="9"/>
      <c r="EE53" s="1"/>
      <c r="EF53" s="9"/>
      <c r="EG53" s="1"/>
      <c r="EH53" s="9"/>
      <c r="EI53" s="28"/>
      <c r="EJ53" s="9"/>
      <c r="EK53" s="1"/>
      <c r="EL53" s="3" cm="1">
        <f t="array" ref="EL53">SUMPRODUCT(Planned[[#This Row],[GEN-1]:[EL-20]],TRANSPOSE(Arrangements[Unit Prices]))</f>
        <v>447.79999999999995</v>
      </c>
    </row>
    <row r="54" spans="1:142" ht="14.4" x14ac:dyDescent="0.25">
      <c r="A54" s="1">
        <v>34</v>
      </c>
      <c r="B54" s="9">
        <v>280112</v>
      </c>
      <c r="C54" s="9" t="s">
        <v>423</v>
      </c>
      <c r="D54" s="9" t="s">
        <v>271</v>
      </c>
      <c r="E54" s="9" t="s">
        <v>312</v>
      </c>
      <c r="F54" s="9"/>
      <c r="G54" s="9"/>
      <c r="H54" s="1" t="s">
        <v>424</v>
      </c>
      <c r="I54" s="1" t="s">
        <v>325</v>
      </c>
      <c r="J54" s="1" t="s">
        <v>380</v>
      </c>
      <c r="K54" s="9">
        <v>70</v>
      </c>
      <c r="L54" s="1" t="s">
        <v>413</v>
      </c>
      <c r="M54" s="9" t="s">
        <v>278</v>
      </c>
      <c r="N54" s="9"/>
      <c r="O54" s="1"/>
      <c r="P54" s="9"/>
      <c r="Q54" s="1"/>
      <c r="R54" s="27"/>
      <c r="S54" s="1"/>
      <c r="T54" s="9"/>
      <c r="U54" s="1"/>
      <c r="V54" s="9"/>
      <c r="W54" s="1"/>
      <c r="X54" s="9"/>
      <c r="Y54" s="1"/>
      <c r="Z54" s="9"/>
      <c r="AA54" s="1"/>
      <c r="AB54" s="9"/>
      <c r="AC54" s="1"/>
      <c r="AD54" s="27"/>
      <c r="AE54" s="1"/>
      <c r="AF54" s="9"/>
      <c r="AG54" s="1"/>
      <c r="AH54" s="9"/>
      <c r="AI54" s="1"/>
      <c r="AJ54" s="27"/>
      <c r="AK54" s="1"/>
      <c r="AL54" s="27"/>
      <c r="AM54" s="1"/>
      <c r="AN54" s="9"/>
      <c r="AO54" s="28"/>
      <c r="AP54" s="9"/>
      <c r="AQ54" s="1"/>
      <c r="AR54" s="9">
        <v>31</v>
      </c>
      <c r="AS54" s="28"/>
      <c r="AT54" s="27"/>
      <c r="AU54" s="1"/>
      <c r="AV54" s="1"/>
      <c r="AW54" s="1"/>
      <c r="AX54" s="9"/>
      <c r="AY54" s="28"/>
      <c r="AZ54" s="9"/>
      <c r="BA54" s="1"/>
      <c r="BB54" s="27"/>
      <c r="BC54" s="1"/>
      <c r="BD54" s="9"/>
      <c r="BE54" s="28"/>
      <c r="BF54" s="9"/>
      <c r="BG54" s="1"/>
      <c r="BH54" s="9"/>
      <c r="BI54" s="1"/>
      <c r="BJ54" s="9"/>
      <c r="BK54" s="28"/>
      <c r="BL54" s="27"/>
      <c r="BM54" s="1"/>
      <c r="BN54" s="9"/>
      <c r="BO54" s="1"/>
      <c r="BP54" s="27"/>
      <c r="BQ54" s="1"/>
      <c r="BR54" s="9"/>
      <c r="BS54" s="1"/>
      <c r="BT54" s="9"/>
      <c r="BU54" s="1"/>
      <c r="BV54" s="9"/>
      <c r="BW54" s="1"/>
      <c r="BX54" s="9"/>
      <c r="BY54" s="1">
        <v>45</v>
      </c>
      <c r="BZ54" s="9"/>
      <c r="CA54" s="1"/>
      <c r="CB54" s="9"/>
      <c r="CC54" s="28"/>
      <c r="CD54" s="9"/>
      <c r="CE54" s="1"/>
      <c r="CF54" s="9"/>
      <c r="CG54" s="1"/>
      <c r="CH54" s="27"/>
      <c r="CI54" s="1"/>
      <c r="CJ54" s="9"/>
      <c r="CK54" s="1"/>
      <c r="CL54" s="9">
        <v>0.55000000000000004</v>
      </c>
      <c r="CM54" s="1"/>
      <c r="CN54" s="9"/>
      <c r="CO54" s="1"/>
      <c r="CP54" s="9">
        <v>4.5</v>
      </c>
      <c r="CQ54" s="1"/>
      <c r="CR54" s="9"/>
      <c r="CS54" s="1">
        <v>1</v>
      </c>
      <c r="CT54" s="9"/>
      <c r="CU54" s="1">
        <v>1</v>
      </c>
      <c r="CV54" s="9">
        <v>1</v>
      </c>
      <c r="CW54" s="1">
        <v>1</v>
      </c>
      <c r="CX54" s="9">
        <v>1.2</v>
      </c>
      <c r="CY54" s="1"/>
      <c r="CZ54" s="9"/>
      <c r="DA54" s="1"/>
      <c r="DB54" s="9"/>
      <c r="DC54" s="1"/>
      <c r="DD54" s="9"/>
      <c r="DE54" s="1"/>
      <c r="DF54" s="9"/>
      <c r="DG54" s="9"/>
      <c r="DH54" s="9"/>
      <c r="DI54" s="27"/>
      <c r="DJ54" s="9"/>
      <c r="DK54" s="1"/>
      <c r="DL54" s="9"/>
      <c r="DM54" s="28"/>
      <c r="DN54" s="9"/>
      <c r="DO54" s="1"/>
      <c r="DP54" s="9"/>
      <c r="DQ54" s="1"/>
      <c r="DR54" s="27"/>
      <c r="DS54" s="28"/>
      <c r="DT54" s="27"/>
      <c r="DU54" s="1"/>
      <c r="DV54" s="9"/>
      <c r="DW54" s="1"/>
      <c r="DX54" s="27"/>
      <c r="DY54" s="1"/>
      <c r="DZ54" s="9"/>
      <c r="EA54" s="28"/>
      <c r="EB54" s="9"/>
      <c r="EC54" s="1"/>
      <c r="ED54" s="9"/>
      <c r="EE54" s="1"/>
      <c r="EF54" s="9"/>
      <c r="EG54" s="1"/>
      <c r="EH54" s="9"/>
      <c r="EI54" s="28"/>
      <c r="EJ54" s="9"/>
      <c r="EK54" s="1"/>
      <c r="EL54" s="3" cm="1">
        <f t="array" ref="EL54">SUMPRODUCT(Planned[[#This Row],[GEN-1]:[EL-20]],TRANSPOSE(Arrangements[Unit Prices]))</f>
        <v>693</v>
      </c>
    </row>
    <row r="55" spans="1:142" ht="14.4" x14ac:dyDescent="0.25">
      <c r="A55" s="1">
        <v>35</v>
      </c>
      <c r="B55" s="9">
        <v>285496</v>
      </c>
      <c r="C55" s="9" t="s">
        <v>425</v>
      </c>
      <c r="D55" s="9" t="s">
        <v>271</v>
      </c>
      <c r="E55" s="9" t="s">
        <v>312</v>
      </c>
      <c r="F55" s="9"/>
      <c r="G55" s="9"/>
      <c r="H55" s="1" t="s">
        <v>426</v>
      </c>
      <c r="I55" s="1" t="s">
        <v>275</v>
      </c>
      <c r="J55" s="1" t="s">
        <v>380</v>
      </c>
      <c r="K55" s="9">
        <v>70</v>
      </c>
      <c r="L55" s="1" t="s">
        <v>413</v>
      </c>
      <c r="M55" s="9" t="s">
        <v>278</v>
      </c>
      <c r="N55" s="9"/>
      <c r="O55" s="1"/>
      <c r="P55" s="9"/>
      <c r="Q55" s="1"/>
      <c r="R55" s="27"/>
      <c r="S55" s="1">
        <v>2.95</v>
      </c>
      <c r="T55" s="9"/>
      <c r="U55" s="1"/>
      <c r="V55" s="9"/>
      <c r="W55" s="1"/>
      <c r="X55" s="9"/>
      <c r="Y55" s="1"/>
      <c r="Z55" s="9"/>
      <c r="AA55" s="1"/>
      <c r="AB55" s="9"/>
      <c r="AC55" s="1"/>
      <c r="AD55" s="27"/>
      <c r="AE55" s="1"/>
      <c r="AF55" s="9">
        <v>72.599999999999994</v>
      </c>
      <c r="AG55" s="1"/>
      <c r="AH55" s="9"/>
      <c r="AI55" s="1"/>
      <c r="AJ55" s="27"/>
      <c r="AK55" s="1"/>
      <c r="AL55" s="27"/>
      <c r="AM55" s="1"/>
      <c r="AN55" s="9"/>
      <c r="AO55" s="28"/>
      <c r="AP55" s="9">
        <v>8</v>
      </c>
      <c r="AQ55" s="1"/>
      <c r="AR55" s="9"/>
      <c r="AS55" s="28"/>
      <c r="AT55" s="27"/>
      <c r="AU55" s="1"/>
      <c r="AV55" s="1"/>
      <c r="AW55" s="1"/>
      <c r="AX55" s="9"/>
      <c r="AY55" s="28"/>
      <c r="AZ55" s="9"/>
      <c r="BA55" s="1"/>
      <c r="BB55" s="27"/>
      <c r="BC55" s="1"/>
      <c r="BD55" s="9"/>
      <c r="BE55" s="28"/>
      <c r="BF55" s="9"/>
      <c r="BG55" s="1"/>
      <c r="BH55" s="9"/>
      <c r="BI55" s="1"/>
      <c r="BJ55" s="9"/>
      <c r="BK55" s="28"/>
      <c r="BL55" s="27"/>
      <c r="BM55" s="1">
        <v>1</v>
      </c>
      <c r="BN55" s="9"/>
      <c r="BO55" s="1"/>
      <c r="BP55" s="27"/>
      <c r="BQ55" s="1"/>
      <c r="BR55" s="9">
        <v>1</v>
      </c>
      <c r="BS55" s="1"/>
      <c r="BT55" s="9"/>
      <c r="BU55" s="1">
        <v>0.8</v>
      </c>
      <c r="BV55" s="9"/>
      <c r="BW55" s="1"/>
      <c r="BX55" s="9"/>
      <c r="BY55" s="1"/>
      <c r="BZ55" s="9"/>
      <c r="CA55" s="1"/>
      <c r="CB55" s="9">
        <v>1</v>
      </c>
      <c r="CC55" s="28"/>
      <c r="CD55" s="9"/>
      <c r="CE55" s="1"/>
      <c r="CF55" s="9"/>
      <c r="CG55" s="1"/>
      <c r="CH55" s="27"/>
      <c r="CI55" s="1"/>
      <c r="CJ55" s="9"/>
      <c r="CK55" s="1"/>
      <c r="CL55" s="9">
        <v>0.28000000000000003</v>
      </c>
      <c r="CM55" s="1"/>
      <c r="CN55" s="9"/>
      <c r="CO55" s="1"/>
      <c r="CP55" s="9"/>
      <c r="CQ55" s="1">
        <v>3</v>
      </c>
      <c r="CR55" s="9">
        <v>3</v>
      </c>
      <c r="CS55" s="1">
        <v>1</v>
      </c>
      <c r="CT55" s="9"/>
      <c r="CU55" s="1">
        <v>3</v>
      </c>
      <c r="CV55" s="9"/>
      <c r="CW55" s="1">
        <v>1</v>
      </c>
      <c r="CX55" s="9">
        <v>1.8</v>
      </c>
      <c r="CY55" s="1"/>
      <c r="CZ55" s="9"/>
      <c r="DA55" s="1"/>
      <c r="DB55" s="9"/>
      <c r="DC55" s="1"/>
      <c r="DD55" s="9">
        <v>18</v>
      </c>
      <c r="DE55" s="1"/>
      <c r="DF55" s="9">
        <v>9</v>
      </c>
      <c r="DG55" s="9"/>
      <c r="DH55" s="9"/>
      <c r="DI55" s="27"/>
      <c r="DJ55" s="9"/>
      <c r="DK55" s="1">
        <v>1</v>
      </c>
      <c r="DL55" s="9"/>
      <c r="DM55" s="28"/>
      <c r="DN55" s="9"/>
      <c r="DO55" s="1"/>
      <c r="DP55" s="9"/>
      <c r="DQ55" s="1"/>
      <c r="DR55" s="27"/>
      <c r="DS55" s="28"/>
      <c r="DT55" s="27"/>
      <c r="DU55" s="1"/>
      <c r="DV55" s="9"/>
      <c r="DW55" s="1"/>
      <c r="DX55" s="27"/>
      <c r="DY55" s="1"/>
      <c r="DZ55" s="9"/>
      <c r="EA55" s="28"/>
      <c r="EB55" s="9"/>
      <c r="EC55" s="1"/>
      <c r="ED55" s="9"/>
      <c r="EE55" s="1"/>
      <c r="EF55" s="9"/>
      <c r="EG55" s="1"/>
      <c r="EH55" s="9"/>
      <c r="EI55" s="28"/>
      <c r="EJ55" s="9"/>
      <c r="EK55" s="1"/>
      <c r="EL55" s="3" cm="1">
        <f t="array" ref="EL55">SUMPRODUCT(Planned[[#This Row],[GEN-1]:[EL-20]],TRANSPOSE(Arrangements[Unit Prices]))</f>
        <v>1039.6799999999998</v>
      </c>
    </row>
    <row r="56" spans="1:142" ht="14.4" x14ac:dyDescent="0.25">
      <c r="A56" s="1">
        <v>36</v>
      </c>
      <c r="B56" s="9">
        <v>284635</v>
      </c>
      <c r="C56" s="9" t="s">
        <v>427</v>
      </c>
      <c r="D56" s="9" t="s">
        <v>271</v>
      </c>
      <c r="E56" s="9" t="s">
        <v>312</v>
      </c>
      <c r="F56" s="9"/>
      <c r="G56" s="9"/>
      <c r="H56" s="1" t="s">
        <v>428</v>
      </c>
      <c r="I56" s="1" t="s">
        <v>275</v>
      </c>
      <c r="J56" s="1" t="s">
        <v>380</v>
      </c>
      <c r="K56" s="9">
        <v>70</v>
      </c>
      <c r="L56" s="1" t="s">
        <v>413</v>
      </c>
      <c r="M56" s="9" t="s">
        <v>278</v>
      </c>
      <c r="N56" s="9"/>
      <c r="O56" s="1"/>
      <c r="P56" s="9"/>
      <c r="Q56" s="1"/>
      <c r="R56" s="27"/>
      <c r="S56" s="1">
        <v>3.65</v>
      </c>
      <c r="T56" s="9"/>
      <c r="U56" s="1"/>
      <c r="V56" s="9"/>
      <c r="W56" s="1"/>
      <c r="X56" s="9"/>
      <c r="Y56" s="1"/>
      <c r="Z56" s="9"/>
      <c r="AA56" s="1">
        <v>30</v>
      </c>
      <c r="AB56" s="9"/>
      <c r="AC56" s="1"/>
      <c r="AD56" s="27"/>
      <c r="AE56" s="1"/>
      <c r="AF56" s="9">
        <v>229.21</v>
      </c>
      <c r="AG56" s="1"/>
      <c r="AH56" s="9"/>
      <c r="AI56" s="1"/>
      <c r="AJ56" s="27"/>
      <c r="AK56" s="1"/>
      <c r="AL56" s="27"/>
      <c r="AM56" s="1"/>
      <c r="AN56" s="9"/>
      <c r="AO56" s="28"/>
      <c r="AP56" s="9">
        <v>2.9</v>
      </c>
      <c r="AQ56" s="1"/>
      <c r="AR56" s="9"/>
      <c r="AS56" s="28"/>
      <c r="AT56" s="27"/>
      <c r="AU56" s="1"/>
      <c r="AV56" s="1"/>
      <c r="AW56" s="1"/>
      <c r="AX56" s="9"/>
      <c r="AY56" s="28"/>
      <c r="AZ56" s="9"/>
      <c r="BA56" s="1"/>
      <c r="BB56" s="27"/>
      <c r="BC56" s="1"/>
      <c r="BD56" s="9"/>
      <c r="BE56" s="28"/>
      <c r="BF56" s="9"/>
      <c r="BG56" s="1"/>
      <c r="BH56" s="9"/>
      <c r="BI56" s="1"/>
      <c r="BJ56" s="9"/>
      <c r="BK56" s="28"/>
      <c r="BL56" s="27"/>
      <c r="BM56" s="1"/>
      <c r="BN56" s="9"/>
      <c r="BO56" s="1"/>
      <c r="BP56" s="27"/>
      <c r="BQ56" s="1"/>
      <c r="BR56" s="9"/>
      <c r="BS56" s="1"/>
      <c r="BT56" s="9"/>
      <c r="BU56" s="1"/>
      <c r="BV56" s="9"/>
      <c r="BW56" s="1"/>
      <c r="BX56" s="9"/>
      <c r="BY56" s="1"/>
      <c r="BZ56" s="9"/>
      <c r="CA56" s="1"/>
      <c r="CB56" s="9"/>
      <c r="CC56" s="28"/>
      <c r="CD56" s="9"/>
      <c r="CE56" s="1"/>
      <c r="CF56" s="9"/>
      <c r="CG56" s="1"/>
      <c r="CH56" s="27"/>
      <c r="CI56" s="1"/>
      <c r="CJ56" s="9">
        <v>7.6</v>
      </c>
      <c r="CK56" s="1"/>
      <c r="CL56" s="9">
        <v>0.1</v>
      </c>
      <c r="CM56" s="1"/>
      <c r="CN56" s="9"/>
      <c r="CO56" s="1"/>
      <c r="CP56" s="9">
        <v>3.4</v>
      </c>
      <c r="CQ56" s="1"/>
      <c r="CR56" s="9"/>
      <c r="CS56" s="1">
        <v>1</v>
      </c>
      <c r="CT56" s="9"/>
      <c r="CU56" s="1">
        <v>1</v>
      </c>
      <c r="CV56" s="9"/>
      <c r="CW56" s="1">
        <v>1</v>
      </c>
      <c r="CX56" s="9">
        <v>1.8</v>
      </c>
      <c r="CY56" s="1"/>
      <c r="CZ56" s="9"/>
      <c r="DA56" s="1"/>
      <c r="DB56" s="9"/>
      <c r="DC56" s="1"/>
      <c r="DD56" s="9">
        <v>2.5</v>
      </c>
      <c r="DE56" s="1"/>
      <c r="DF56" s="9"/>
      <c r="DG56" s="9"/>
      <c r="DH56" s="9"/>
      <c r="DI56" s="27"/>
      <c r="DJ56" s="9"/>
      <c r="DK56" s="1"/>
      <c r="DL56" s="9"/>
      <c r="DM56" s="28"/>
      <c r="DN56" s="9"/>
      <c r="DO56" s="1"/>
      <c r="DP56" s="9"/>
      <c r="DQ56" s="1"/>
      <c r="DR56" s="27"/>
      <c r="DS56" s="28"/>
      <c r="DT56" s="27"/>
      <c r="DU56" s="1"/>
      <c r="DV56" s="9"/>
      <c r="DW56" s="1"/>
      <c r="DX56" s="27"/>
      <c r="DY56" s="1"/>
      <c r="DZ56" s="9"/>
      <c r="EA56" s="28"/>
      <c r="EB56" s="9"/>
      <c r="EC56" s="1"/>
      <c r="ED56" s="9"/>
      <c r="EE56" s="1"/>
      <c r="EF56" s="9"/>
      <c r="EG56" s="1"/>
      <c r="EH56" s="9"/>
      <c r="EI56" s="28"/>
      <c r="EJ56" s="9"/>
      <c r="EK56" s="1"/>
      <c r="EL56" s="3" cm="1">
        <f t="array" ref="EL56">SUMPRODUCT(Planned[[#This Row],[GEN-1]:[EL-20]],TRANSPOSE(Arrangements[Unit Prices]))</f>
        <v>1410.4830000000002</v>
      </c>
    </row>
    <row r="57" spans="1:142" ht="14.4" x14ac:dyDescent="0.25">
      <c r="A57" s="1">
        <v>37</v>
      </c>
      <c r="B57" s="9">
        <v>277783</v>
      </c>
      <c r="C57" s="9" t="s">
        <v>429</v>
      </c>
      <c r="D57" s="9" t="s">
        <v>271</v>
      </c>
      <c r="E57" s="9" t="s">
        <v>312</v>
      </c>
      <c r="F57" s="9"/>
      <c r="G57" s="9"/>
      <c r="H57" s="1" t="s">
        <v>430</v>
      </c>
      <c r="I57" s="1" t="s">
        <v>275</v>
      </c>
      <c r="J57" s="1" t="s">
        <v>380</v>
      </c>
      <c r="K57" s="9">
        <v>70</v>
      </c>
      <c r="L57" s="1" t="s">
        <v>431</v>
      </c>
      <c r="M57" s="9" t="s">
        <v>278</v>
      </c>
      <c r="N57" s="9"/>
      <c r="O57" s="1"/>
      <c r="P57" s="9"/>
      <c r="Q57" s="1"/>
      <c r="R57" s="27"/>
      <c r="S57" s="1"/>
      <c r="T57" s="9">
        <v>7.75</v>
      </c>
      <c r="U57" s="1"/>
      <c r="V57" s="9"/>
      <c r="W57" s="1"/>
      <c r="X57" s="9"/>
      <c r="Y57" s="1"/>
      <c r="Z57" s="9"/>
      <c r="AA57" s="1"/>
      <c r="AB57" s="9"/>
      <c r="AC57" s="1"/>
      <c r="AD57" s="27"/>
      <c r="AE57" s="1"/>
      <c r="AF57" s="9">
        <v>255</v>
      </c>
      <c r="AG57" s="1"/>
      <c r="AH57" s="9"/>
      <c r="AI57" s="1"/>
      <c r="AJ57" s="27"/>
      <c r="AK57" s="1"/>
      <c r="AL57" s="27"/>
      <c r="AM57" s="1"/>
      <c r="AN57" s="9"/>
      <c r="AO57" s="28"/>
      <c r="AP57" s="9"/>
      <c r="AQ57" s="1"/>
      <c r="AR57" s="9"/>
      <c r="AS57" s="28"/>
      <c r="AT57" s="27"/>
      <c r="AU57" s="1"/>
      <c r="AV57" s="1"/>
      <c r="AW57" s="1"/>
      <c r="AX57" s="9"/>
      <c r="AY57" s="28"/>
      <c r="AZ57" s="9"/>
      <c r="BA57" s="1"/>
      <c r="BB57" s="27"/>
      <c r="BC57" s="1"/>
      <c r="BD57" s="9"/>
      <c r="BE57" s="28"/>
      <c r="BF57" s="9"/>
      <c r="BG57" s="1"/>
      <c r="BH57" s="9"/>
      <c r="BI57" s="1"/>
      <c r="BJ57" s="9"/>
      <c r="BK57" s="28"/>
      <c r="BL57" s="27"/>
      <c r="BM57" s="1"/>
      <c r="BN57" s="9"/>
      <c r="BO57" s="1"/>
      <c r="BP57" s="27"/>
      <c r="BQ57" s="1"/>
      <c r="BR57" s="9"/>
      <c r="BS57" s="1"/>
      <c r="BT57" s="9"/>
      <c r="BU57" s="1"/>
      <c r="BV57" s="9"/>
      <c r="BW57" s="1"/>
      <c r="BX57" s="9"/>
      <c r="BY57" s="1"/>
      <c r="BZ57" s="9"/>
      <c r="CA57" s="1"/>
      <c r="CB57" s="9"/>
      <c r="CC57" s="28"/>
      <c r="CD57" s="9"/>
      <c r="CE57" s="1"/>
      <c r="CF57" s="9">
        <v>3</v>
      </c>
      <c r="CG57" s="1"/>
      <c r="CH57" s="27"/>
      <c r="CI57" s="1"/>
      <c r="CJ57" s="9"/>
      <c r="CK57" s="1"/>
      <c r="CL57" s="9"/>
      <c r="CM57" s="1"/>
      <c r="CN57" s="9"/>
      <c r="CO57" s="1"/>
      <c r="CP57" s="9"/>
      <c r="CQ57" s="1">
        <v>3</v>
      </c>
      <c r="CR57" s="9">
        <v>4</v>
      </c>
      <c r="CS57" s="1"/>
      <c r="CT57" s="9"/>
      <c r="CU57" s="1"/>
      <c r="CV57" s="9"/>
      <c r="CW57" s="1"/>
      <c r="CX57" s="9"/>
      <c r="CY57" s="1"/>
      <c r="CZ57" s="9"/>
      <c r="DA57" s="1"/>
      <c r="DB57" s="9"/>
      <c r="DC57" s="1"/>
      <c r="DD57" s="9"/>
      <c r="DE57" s="1"/>
      <c r="DF57" s="9"/>
      <c r="DG57" s="9"/>
      <c r="DH57" s="9"/>
      <c r="DI57" s="27"/>
      <c r="DJ57" s="9"/>
      <c r="DK57" s="1">
        <v>1</v>
      </c>
      <c r="DL57" s="9"/>
      <c r="DM57" s="28"/>
      <c r="DN57" s="9"/>
      <c r="DO57" s="1"/>
      <c r="DP57" s="9"/>
      <c r="DQ57" s="1"/>
      <c r="DR57" s="27"/>
      <c r="DS57" s="28"/>
      <c r="DT57" s="27"/>
      <c r="DU57" s="1"/>
      <c r="DV57" s="9"/>
      <c r="DW57" s="1"/>
      <c r="DX57" s="27"/>
      <c r="DY57" s="1"/>
      <c r="DZ57" s="9"/>
      <c r="EA57" s="28"/>
      <c r="EB57" s="9"/>
      <c r="EC57" s="1"/>
      <c r="ED57" s="9"/>
      <c r="EE57" s="1"/>
      <c r="EF57" s="9"/>
      <c r="EG57" s="1"/>
      <c r="EH57" s="9"/>
      <c r="EI57" s="28"/>
      <c r="EJ57" s="9"/>
      <c r="EK57" s="1"/>
      <c r="EL57" s="3" cm="1">
        <f t="array" ref="EL57">SUMPRODUCT(Planned[[#This Row],[GEN-1]:[EL-20]],TRANSPOSE(Arrangements[Unit Prices]))</f>
        <v>1199.0999999999999</v>
      </c>
    </row>
    <row r="58" spans="1:142" ht="14.4" x14ac:dyDescent="0.25">
      <c r="A58" s="1">
        <v>38</v>
      </c>
      <c r="B58" s="9">
        <v>282533</v>
      </c>
      <c r="C58" s="9" t="s">
        <v>432</v>
      </c>
      <c r="D58" s="9" t="s">
        <v>271</v>
      </c>
      <c r="E58" s="9" t="s">
        <v>312</v>
      </c>
      <c r="F58" s="9"/>
      <c r="G58" s="9"/>
      <c r="H58" s="1" t="s">
        <v>433</v>
      </c>
      <c r="I58" s="1" t="s">
        <v>275</v>
      </c>
      <c r="J58" s="1" t="s">
        <v>380</v>
      </c>
      <c r="K58" s="9">
        <v>70</v>
      </c>
      <c r="L58" s="1" t="s">
        <v>434</v>
      </c>
      <c r="M58" s="9" t="s">
        <v>278</v>
      </c>
      <c r="N58" s="9"/>
      <c r="O58" s="1"/>
      <c r="P58" s="9"/>
      <c r="Q58" s="1"/>
      <c r="R58" s="27"/>
      <c r="S58" s="1"/>
      <c r="T58" s="9"/>
      <c r="U58" s="1"/>
      <c r="V58" s="9"/>
      <c r="W58" s="1"/>
      <c r="X58" s="9"/>
      <c r="Y58" s="1"/>
      <c r="Z58" s="9"/>
      <c r="AA58" s="1"/>
      <c r="AB58" s="9"/>
      <c r="AC58" s="1"/>
      <c r="AD58" s="27"/>
      <c r="AE58" s="1"/>
      <c r="AF58" s="9">
        <v>270</v>
      </c>
      <c r="AG58" s="1"/>
      <c r="AH58" s="9"/>
      <c r="AI58" s="1"/>
      <c r="AJ58" s="27"/>
      <c r="AK58" s="1"/>
      <c r="AL58" s="27"/>
      <c r="AM58" s="1"/>
      <c r="AN58" s="9"/>
      <c r="AO58" s="28"/>
      <c r="AP58" s="9"/>
      <c r="AQ58" s="1"/>
      <c r="AR58" s="9"/>
      <c r="AS58" s="28"/>
      <c r="AT58" s="27"/>
      <c r="AU58" s="1"/>
      <c r="AV58" s="1"/>
      <c r="AW58" s="1"/>
      <c r="AX58" s="9"/>
      <c r="AY58" s="28"/>
      <c r="AZ58" s="9"/>
      <c r="BA58" s="1"/>
      <c r="BB58" s="27"/>
      <c r="BC58" s="1"/>
      <c r="BD58" s="9"/>
      <c r="BE58" s="28"/>
      <c r="BF58" s="9"/>
      <c r="BG58" s="1"/>
      <c r="BH58" s="9"/>
      <c r="BI58" s="1"/>
      <c r="BJ58" s="9"/>
      <c r="BK58" s="28"/>
      <c r="BL58" s="27"/>
      <c r="BM58" s="1"/>
      <c r="BN58" s="9"/>
      <c r="BO58" s="1"/>
      <c r="BP58" s="27"/>
      <c r="BQ58" s="1"/>
      <c r="BR58" s="9"/>
      <c r="BS58" s="1"/>
      <c r="BT58" s="9"/>
      <c r="BU58" s="1"/>
      <c r="BV58" s="9"/>
      <c r="BW58" s="1"/>
      <c r="BX58" s="9"/>
      <c r="BY58" s="1"/>
      <c r="BZ58" s="9"/>
      <c r="CA58" s="1"/>
      <c r="CB58" s="9"/>
      <c r="CC58" s="28"/>
      <c r="CD58" s="9"/>
      <c r="CE58" s="1"/>
      <c r="CF58" s="9"/>
      <c r="CG58" s="1"/>
      <c r="CH58" s="27"/>
      <c r="CI58" s="1"/>
      <c r="CJ58" s="9">
        <v>0.4</v>
      </c>
      <c r="CK58" s="1"/>
      <c r="CL58" s="9"/>
      <c r="CM58" s="1"/>
      <c r="CN58" s="9"/>
      <c r="CO58" s="1"/>
      <c r="CP58" s="9"/>
      <c r="CQ58" s="1">
        <v>3</v>
      </c>
      <c r="CR58" s="9">
        <v>6</v>
      </c>
      <c r="CS58" s="1"/>
      <c r="CT58" s="9"/>
      <c r="CU58" s="1"/>
      <c r="CV58" s="9">
        <v>2</v>
      </c>
      <c r="CW58" s="1"/>
      <c r="CX58" s="9"/>
      <c r="CY58" s="1"/>
      <c r="CZ58" s="9"/>
      <c r="DA58" s="1"/>
      <c r="DB58" s="9"/>
      <c r="DC58" s="1"/>
      <c r="DD58" s="9"/>
      <c r="DE58" s="1"/>
      <c r="DF58" s="9"/>
      <c r="DG58" s="9"/>
      <c r="DH58" s="9"/>
      <c r="DI58" s="27"/>
      <c r="DJ58" s="9"/>
      <c r="DK58" s="1">
        <v>1</v>
      </c>
      <c r="DL58" s="9"/>
      <c r="DM58" s="28"/>
      <c r="DN58" s="9"/>
      <c r="DO58" s="1"/>
      <c r="DP58" s="9"/>
      <c r="DQ58" s="1"/>
      <c r="DR58" s="27"/>
      <c r="DS58" s="28"/>
      <c r="DT58" s="27"/>
      <c r="DU58" s="1"/>
      <c r="DV58" s="9"/>
      <c r="DW58" s="1"/>
      <c r="DX58" s="27"/>
      <c r="DY58" s="1"/>
      <c r="DZ58" s="9"/>
      <c r="EA58" s="28"/>
      <c r="EB58" s="9"/>
      <c r="EC58" s="1"/>
      <c r="ED58" s="9"/>
      <c r="EE58" s="1"/>
      <c r="EF58" s="9"/>
      <c r="EG58" s="1"/>
      <c r="EH58" s="9"/>
      <c r="EI58" s="28"/>
      <c r="EJ58" s="9"/>
      <c r="EK58" s="1"/>
      <c r="EL58" s="3" cm="1">
        <f t="array" ref="EL58">SUMPRODUCT(Planned[[#This Row],[GEN-1]:[EL-20]],TRANSPOSE(Arrangements[Unit Prices]))</f>
        <v>1111.8</v>
      </c>
    </row>
    <row r="59" spans="1:142" ht="14.4" x14ac:dyDescent="0.25">
      <c r="A59" s="1">
        <v>39</v>
      </c>
      <c r="B59" s="9">
        <v>27983</v>
      </c>
      <c r="C59" s="9" t="s">
        <v>435</v>
      </c>
      <c r="D59" s="9" t="s">
        <v>271</v>
      </c>
      <c r="E59" s="9" t="s">
        <v>312</v>
      </c>
      <c r="F59" s="9"/>
      <c r="G59" s="9"/>
      <c r="H59" s="1" t="s">
        <v>436</v>
      </c>
      <c r="I59" s="1" t="s">
        <v>325</v>
      </c>
      <c r="J59" s="1" t="s">
        <v>380</v>
      </c>
      <c r="K59" s="9">
        <v>70</v>
      </c>
      <c r="L59" s="1" t="s">
        <v>437</v>
      </c>
      <c r="M59" s="9" t="s">
        <v>278</v>
      </c>
      <c r="N59" s="9"/>
      <c r="O59" s="1"/>
      <c r="P59" s="9"/>
      <c r="Q59" s="1"/>
      <c r="R59" s="27"/>
      <c r="S59" s="1"/>
      <c r="T59" s="9"/>
      <c r="U59" s="1"/>
      <c r="V59" s="9"/>
      <c r="W59" s="1"/>
      <c r="X59" s="9"/>
      <c r="Y59" s="1"/>
      <c r="Z59" s="9"/>
      <c r="AA59" s="1"/>
      <c r="AB59" s="9"/>
      <c r="AC59" s="1"/>
      <c r="AD59" s="27"/>
      <c r="AE59" s="1"/>
      <c r="AF59" s="9">
        <v>235</v>
      </c>
      <c r="AG59" s="1"/>
      <c r="AH59" s="9"/>
      <c r="AI59" s="1"/>
      <c r="AJ59" s="27"/>
      <c r="AK59" s="1"/>
      <c r="AL59" s="27"/>
      <c r="AM59" s="1"/>
      <c r="AN59" s="9"/>
      <c r="AO59" s="28"/>
      <c r="AP59" s="9">
        <v>14</v>
      </c>
      <c r="AQ59" s="1"/>
      <c r="AR59" s="9"/>
      <c r="AS59" s="28"/>
      <c r="AT59" s="27"/>
      <c r="AU59" s="1"/>
      <c r="AV59" s="1"/>
      <c r="AW59" s="1"/>
      <c r="AX59" s="9"/>
      <c r="AY59" s="28"/>
      <c r="AZ59" s="9"/>
      <c r="BA59" s="1"/>
      <c r="BB59" s="27"/>
      <c r="BC59" s="1"/>
      <c r="BD59" s="9"/>
      <c r="BE59" s="28"/>
      <c r="BF59" s="9"/>
      <c r="BG59" s="1"/>
      <c r="BH59" s="9"/>
      <c r="BI59" s="1"/>
      <c r="BJ59" s="9"/>
      <c r="BK59" s="28"/>
      <c r="BL59" s="27"/>
      <c r="BM59" s="1"/>
      <c r="BN59" s="9"/>
      <c r="BO59" s="1"/>
      <c r="BP59" s="27"/>
      <c r="BQ59" s="1"/>
      <c r="BR59" s="9"/>
      <c r="BS59" s="1">
        <v>1</v>
      </c>
      <c r="BT59" s="9"/>
      <c r="BU59" s="1"/>
      <c r="BV59" s="9"/>
      <c r="BW59" s="1"/>
      <c r="BX59" s="9"/>
      <c r="BY59" s="1"/>
      <c r="BZ59" s="9"/>
      <c r="CA59" s="1"/>
      <c r="CB59" s="9"/>
      <c r="CC59" s="28"/>
      <c r="CD59" s="9"/>
      <c r="CE59" s="1"/>
      <c r="CF59" s="9"/>
      <c r="CG59" s="1"/>
      <c r="CH59" s="27"/>
      <c r="CI59" s="1"/>
      <c r="CJ59" s="9"/>
      <c r="CK59" s="1"/>
      <c r="CL59" s="9">
        <v>0.35</v>
      </c>
      <c r="CM59" s="1"/>
      <c r="CN59" s="9"/>
      <c r="CO59" s="1"/>
      <c r="CP59" s="9"/>
      <c r="CQ59" s="1">
        <v>5</v>
      </c>
      <c r="CR59" s="9">
        <v>5</v>
      </c>
      <c r="CS59" s="1">
        <v>1</v>
      </c>
      <c r="CT59" s="9"/>
      <c r="CU59" s="1">
        <v>3</v>
      </c>
      <c r="CV59" s="9"/>
      <c r="CW59" s="1">
        <v>1</v>
      </c>
      <c r="CX59" s="9">
        <v>1</v>
      </c>
      <c r="CY59" s="1"/>
      <c r="CZ59" s="9"/>
      <c r="DA59" s="1"/>
      <c r="DB59" s="9"/>
      <c r="DC59" s="1"/>
      <c r="DD59" s="9"/>
      <c r="DE59" s="1"/>
      <c r="DF59" s="9"/>
      <c r="DG59" s="9"/>
      <c r="DH59" s="9"/>
      <c r="DI59" s="27"/>
      <c r="DJ59" s="9"/>
      <c r="DK59" s="1">
        <v>1</v>
      </c>
      <c r="DL59" s="9"/>
      <c r="DM59" s="28"/>
      <c r="DN59" s="9"/>
      <c r="DO59" s="1"/>
      <c r="DP59" s="9"/>
      <c r="DQ59" s="1"/>
      <c r="DR59" s="27"/>
      <c r="DS59" s="28"/>
      <c r="DT59" s="27"/>
      <c r="DU59" s="1"/>
      <c r="DV59" s="9"/>
      <c r="DW59" s="1"/>
      <c r="DX59" s="27"/>
      <c r="DY59" s="1"/>
      <c r="DZ59" s="9"/>
      <c r="EA59" s="28"/>
      <c r="EB59" s="9"/>
      <c r="EC59" s="1"/>
      <c r="ED59" s="9"/>
      <c r="EE59" s="1"/>
      <c r="EF59" s="9"/>
      <c r="EG59" s="1"/>
      <c r="EH59" s="9"/>
      <c r="EI59" s="28"/>
      <c r="EJ59" s="9"/>
      <c r="EK59" s="1"/>
      <c r="EL59" s="3" cm="1">
        <f t="array" ref="EL59">SUMPRODUCT(Planned[[#This Row],[GEN-1]:[EL-20]],TRANSPOSE(Arrangements[Unit Prices]))</f>
        <v>1315.5</v>
      </c>
    </row>
    <row r="60" spans="1:142" ht="14.4" x14ac:dyDescent="0.25">
      <c r="A60" s="1">
        <v>40</v>
      </c>
      <c r="B60" s="9">
        <v>29428</v>
      </c>
      <c r="C60" s="9" t="s">
        <v>438</v>
      </c>
      <c r="D60" s="9" t="s">
        <v>271</v>
      </c>
      <c r="E60" s="9" t="s">
        <v>312</v>
      </c>
      <c r="F60" s="9"/>
      <c r="G60" s="9"/>
      <c r="H60" s="1" t="s">
        <v>439</v>
      </c>
      <c r="I60" s="1" t="s">
        <v>325</v>
      </c>
      <c r="J60" s="1" t="s">
        <v>380</v>
      </c>
      <c r="K60" s="9">
        <v>70</v>
      </c>
      <c r="L60" s="1" t="s">
        <v>440</v>
      </c>
      <c r="M60" s="9" t="s">
        <v>278</v>
      </c>
      <c r="N60" s="9"/>
      <c r="O60" s="1"/>
      <c r="P60" s="9"/>
      <c r="Q60" s="1"/>
      <c r="R60" s="27"/>
      <c r="S60" s="1"/>
      <c r="T60" s="9"/>
      <c r="U60" s="1"/>
      <c r="V60" s="9"/>
      <c r="W60" s="1"/>
      <c r="X60" s="9"/>
      <c r="Y60" s="1"/>
      <c r="Z60" s="9"/>
      <c r="AA60" s="1"/>
      <c r="AB60" s="9"/>
      <c r="AC60" s="1"/>
      <c r="AD60" s="27"/>
      <c r="AE60" s="1"/>
      <c r="AF60" s="9">
        <v>190</v>
      </c>
      <c r="AG60" s="1"/>
      <c r="AH60" s="9"/>
      <c r="AI60" s="1"/>
      <c r="AJ60" s="27"/>
      <c r="AK60" s="1"/>
      <c r="AL60" s="27"/>
      <c r="AM60" s="1"/>
      <c r="AN60" s="9"/>
      <c r="AO60" s="28"/>
      <c r="AP60" s="9"/>
      <c r="AQ60" s="1"/>
      <c r="AR60" s="9"/>
      <c r="AS60" s="28"/>
      <c r="AT60" s="27"/>
      <c r="AU60" s="1"/>
      <c r="AV60" s="1"/>
      <c r="AW60" s="1"/>
      <c r="AX60" s="9"/>
      <c r="AY60" s="28"/>
      <c r="AZ60" s="9"/>
      <c r="BA60" s="1"/>
      <c r="BB60" s="27"/>
      <c r="BC60" s="1"/>
      <c r="BD60" s="9"/>
      <c r="BE60" s="28"/>
      <c r="BF60" s="9"/>
      <c r="BG60" s="1"/>
      <c r="BH60" s="9"/>
      <c r="BI60" s="1"/>
      <c r="BJ60" s="9"/>
      <c r="BK60" s="28"/>
      <c r="BL60" s="27"/>
      <c r="BM60" s="1"/>
      <c r="BN60" s="9"/>
      <c r="BO60" s="1"/>
      <c r="BP60" s="27"/>
      <c r="BQ60" s="1"/>
      <c r="BR60" s="9"/>
      <c r="BS60" s="1"/>
      <c r="BT60" s="9"/>
      <c r="BU60" s="1"/>
      <c r="BV60" s="9"/>
      <c r="BW60" s="1"/>
      <c r="BX60" s="9"/>
      <c r="BY60" s="1"/>
      <c r="BZ60" s="9"/>
      <c r="CA60" s="1"/>
      <c r="CB60" s="9"/>
      <c r="CC60" s="28"/>
      <c r="CD60" s="9"/>
      <c r="CE60" s="1"/>
      <c r="CF60" s="9"/>
      <c r="CG60" s="1"/>
      <c r="CH60" s="27"/>
      <c r="CI60" s="1"/>
      <c r="CJ60" s="9"/>
      <c r="CK60" s="1"/>
      <c r="CL60" s="9"/>
      <c r="CM60" s="1"/>
      <c r="CN60" s="9"/>
      <c r="CO60" s="1"/>
      <c r="CP60" s="9"/>
      <c r="CQ60" s="1">
        <v>3</v>
      </c>
      <c r="CR60" s="9">
        <v>4</v>
      </c>
      <c r="CS60" s="1"/>
      <c r="CT60" s="9"/>
      <c r="CU60" s="1"/>
      <c r="CV60" s="9">
        <v>1</v>
      </c>
      <c r="CW60" s="1"/>
      <c r="CX60" s="9"/>
      <c r="CY60" s="1"/>
      <c r="CZ60" s="9"/>
      <c r="DA60" s="1"/>
      <c r="DB60" s="9"/>
      <c r="DC60" s="1"/>
      <c r="DD60" s="9"/>
      <c r="DE60" s="1"/>
      <c r="DF60" s="9"/>
      <c r="DG60" s="9"/>
      <c r="DH60" s="9"/>
      <c r="DI60" s="27"/>
      <c r="DJ60" s="9"/>
      <c r="DK60" s="1"/>
      <c r="DL60" s="9"/>
      <c r="DM60" s="28"/>
      <c r="DN60" s="9"/>
      <c r="DO60" s="1"/>
      <c r="DP60" s="9"/>
      <c r="DQ60" s="1"/>
      <c r="DR60" s="27"/>
      <c r="DS60" s="28"/>
      <c r="DT60" s="27"/>
      <c r="DU60" s="1"/>
      <c r="DV60" s="9"/>
      <c r="DW60" s="1"/>
      <c r="DX60" s="27"/>
      <c r="DY60" s="1"/>
      <c r="DZ60" s="9"/>
      <c r="EA60" s="28"/>
      <c r="EB60" s="9"/>
      <c r="EC60" s="1"/>
      <c r="ED60" s="9"/>
      <c r="EE60" s="1"/>
      <c r="EF60" s="9"/>
      <c r="EG60" s="1"/>
      <c r="EH60" s="9"/>
      <c r="EI60" s="28"/>
      <c r="EJ60" s="9"/>
      <c r="EK60" s="1"/>
      <c r="EL60" s="3" cm="1">
        <f t="array" ref="EL60">SUMPRODUCT(Planned[[#This Row],[GEN-1]:[EL-20]],TRANSPOSE(Arrangements[Unit Prices]))</f>
        <v>719.2</v>
      </c>
    </row>
    <row r="61" spans="1:142" ht="14.4" x14ac:dyDescent="0.25">
      <c r="A61" s="1">
        <v>41</v>
      </c>
      <c r="B61" s="9">
        <v>287056</v>
      </c>
      <c r="C61" s="9" t="s">
        <v>441</v>
      </c>
      <c r="D61" s="9" t="s">
        <v>271</v>
      </c>
      <c r="E61" s="9" t="s">
        <v>312</v>
      </c>
      <c r="F61" s="9"/>
      <c r="G61" s="9"/>
      <c r="H61" s="1" t="s">
        <v>442</v>
      </c>
      <c r="I61" s="1" t="s">
        <v>275</v>
      </c>
      <c r="J61" s="1" t="s">
        <v>380</v>
      </c>
      <c r="K61" s="9">
        <v>70</v>
      </c>
      <c r="L61" s="1" t="s">
        <v>443</v>
      </c>
      <c r="M61" s="9" t="s">
        <v>278</v>
      </c>
      <c r="N61" s="9"/>
      <c r="O61" s="1"/>
      <c r="P61" s="9"/>
      <c r="Q61" s="1"/>
      <c r="R61" s="27"/>
      <c r="S61" s="1"/>
      <c r="T61" s="9">
        <v>7</v>
      </c>
      <c r="U61" s="1"/>
      <c r="V61" s="9"/>
      <c r="W61" s="1"/>
      <c r="X61" s="9"/>
      <c r="Y61" s="1"/>
      <c r="Z61" s="9"/>
      <c r="AA61" s="1"/>
      <c r="AB61" s="9"/>
      <c r="AC61" s="1"/>
      <c r="AD61" s="27"/>
      <c r="AE61" s="1"/>
      <c r="AF61" s="9">
        <v>210</v>
      </c>
      <c r="AG61" s="1"/>
      <c r="AH61" s="9"/>
      <c r="AI61" s="1"/>
      <c r="AJ61" s="27"/>
      <c r="AK61" s="1"/>
      <c r="AL61" s="27"/>
      <c r="AM61" s="1"/>
      <c r="AN61" s="9"/>
      <c r="AO61" s="28"/>
      <c r="AP61" s="9"/>
      <c r="AQ61" s="1"/>
      <c r="AR61" s="9"/>
      <c r="AS61" s="28"/>
      <c r="AT61" s="27"/>
      <c r="AU61" s="1"/>
      <c r="AV61" s="1"/>
      <c r="AW61" s="1"/>
      <c r="AX61" s="9"/>
      <c r="AY61" s="28"/>
      <c r="AZ61" s="9"/>
      <c r="BA61" s="1"/>
      <c r="BB61" s="27"/>
      <c r="BC61" s="1"/>
      <c r="BD61" s="9"/>
      <c r="BE61" s="28"/>
      <c r="BF61" s="9"/>
      <c r="BG61" s="1"/>
      <c r="BH61" s="9"/>
      <c r="BI61" s="1"/>
      <c r="BJ61" s="9"/>
      <c r="BK61" s="28"/>
      <c r="BL61" s="27"/>
      <c r="BM61" s="1"/>
      <c r="BN61" s="9"/>
      <c r="BO61" s="1"/>
      <c r="BP61" s="27"/>
      <c r="BQ61" s="1"/>
      <c r="BR61" s="9"/>
      <c r="BS61" s="1"/>
      <c r="BT61" s="9"/>
      <c r="BU61" s="1"/>
      <c r="BV61" s="9"/>
      <c r="BW61" s="1"/>
      <c r="BX61" s="9"/>
      <c r="BY61" s="1"/>
      <c r="BZ61" s="9"/>
      <c r="CA61" s="1"/>
      <c r="CB61" s="9"/>
      <c r="CC61" s="28"/>
      <c r="CD61" s="9"/>
      <c r="CE61" s="1"/>
      <c r="CF61" s="9"/>
      <c r="CG61" s="1"/>
      <c r="CH61" s="27"/>
      <c r="CI61" s="1"/>
      <c r="CJ61" s="9">
        <v>0.5</v>
      </c>
      <c r="CK61" s="1"/>
      <c r="CL61" s="9"/>
      <c r="CM61" s="1"/>
      <c r="CN61" s="9"/>
      <c r="CO61" s="1"/>
      <c r="CP61" s="9"/>
      <c r="CQ61" s="1">
        <v>3</v>
      </c>
      <c r="CR61" s="9">
        <v>5</v>
      </c>
      <c r="CS61" s="1"/>
      <c r="CT61" s="9"/>
      <c r="CU61" s="1"/>
      <c r="CV61" s="9">
        <v>1</v>
      </c>
      <c r="CW61" s="1">
        <v>1</v>
      </c>
      <c r="CX61" s="9">
        <v>1</v>
      </c>
      <c r="CY61" s="1"/>
      <c r="CZ61" s="9"/>
      <c r="DA61" s="1"/>
      <c r="DB61" s="9"/>
      <c r="DC61" s="1">
        <v>1</v>
      </c>
      <c r="DD61" s="9"/>
      <c r="DE61" s="1"/>
      <c r="DF61" s="9"/>
      <c r="DG61" s="9"/>
      <c r="DH61" s="9"/>
      <c r="DI61" s="27"/>
      <c r="DJ61" s="9"/>
      <c r="DK61" s="1">
        <v>1</v>
      </c>
      <c r="DL61" s="9"/>
      <c r="DM61" s="28"/>
      <c r="DN61" s="9"/>
      <c r="DO61" s="1"/>
      <c r="DP61" s="9"/>
      <c r="DQ61" s="1"/>
      <c r="DR61" s="27"/>
      <c r="DS61" s="28"/>
      <c r="DT61" s="27"/>
      <c r="DU61" s="1"/>
      <c r="DV61" s="9"/>
      <c r="DW61" s="1"/>
      <c r="DX61" s="27"/>
      <c r="DY61" s="1"/>
      <c r="DZ61" s="9"/>
      <c r="EA61" s="28"/>
      <c r="EB61" s="9"/>
      <c r="EC61" s="1"/>
      <c r="ED61" s="9"/>
      <c r="EE61" s="1"/>
      <c r="EF61" s="9"/>
      <c r="EG61" s="1"/>
      <c r="EH61" s="9"/>
      <c r="EI61" s="28"/>
      <c r="EJ61" s="9"/>
      <c r="EK61" s="1"/>
      <c r="EL61" s="3" cm="1">
        <f t="array" ref="EL61">SUMPRODUCT(Planned[[#This Row],[GEN-1]:[EL-20]],TRANSPOSE(Arrangements[Unit Prices]))</f>
        <v>1237.75</v>
      </c>
    </row>
    <row r="62" spans="1:142" ht="14.4" x14ac:dyDescent="0.25">
      <c r="A62" s="1">
        <v>42</v>
      </c>
      <c r="B62" s="9">
        <v>1866</v>
      </c>
      <c r="C62" s="9" t="s">
        <v>444</v>
      </c>
      <c r="D62" s="9" t="s">
        <v>271</v>
      </c>
      <c r="E62" s="9" t="s">
        <v>312</v>
      </c>
      <c r="F62" s="9"/>
      <c r="G62" s="9"/>
      <c r="H62" s="1" t="s">
        <v>445</v>
      </c>
      <c r="I62" s="1" t="s">
        <v>446</v>
      </c>
      <c r="J62" s="1" t="s">
        <v>380</v>
      </c>
      <c r="K62" s="9">
        <v>70</v>
      </c>
      <c r="L62" s="1" t="s">
        <v>447</v>
      </c>
      <c r="M62" s="9" t="s">
        <v>278</v>
      </c>
      <c r="N62" s="9"/>
      <c r="O62" s="1"/>
      <c r="P62" s="9"/>
      <c r="Q62" s="1"/>
      <c r="R62" s="27"/>
      <c r="S62" s="1"/>
      <c r="T62" s="9">
        <v>5.2</v>
      </c>
      <c r="U62" s="1"/>
      <c r="V62" s="9"/>
      <c r="W62" s="1"/>
      <c r="X62" s="9"/>
      <c r="Y62" s="1"/>
      <c r="Z62" s="9"/>
      <c r="AA62" s="1"/>
      <c r="AB62" s="9"/>
      <c r="AC62" s="1"/>
      <c r="AD62" s="27"/>
      <c r="AE62" s="1"/>
      <c r="AF62" s="9">
        <v>208</v>
      </c>
      <c r="AG62" s="1"/>
      <c r="AH62" s="9"/>
      <c r="AI62" s="1"/>
      <c r="AJ62" s="27"/>
      <c r="AK62" s="1"/>
      <c r="AL62" s="27"/>
      <c r="AM62" s="1"/>
      <c r="AN62" s="9"/>
      <c r="AO62" s="28"/>
      <c r="AP62" s="9">
        <v>5</v>
      </c>
      <c r="AQ62" s="1"/>
      <c r="AR62" s="9"/>
      <c r="AS62" s="28"/>
      <c r="AT62" s="27"/>
      <c r="AU62" s="1"/>
      <c r="AV62" s="1"/>
      <c r="AW62" s="1"/>
      <c r="AX62" s="9"/>
      <c r="AY62" s="28"/>
      <c r="AZ62" s="9"/>
      <c r="BA62" s="1"/>
      <c r="BB62" s="27"/>
      <c r="BC62" s="1"/>
      <c r="BD62" s="9"/>
      <c r="BE62" s="28"/>
      <c r="BF62" s="9"/>
      <c r="BG62" s="1"/>
      <c r="BH62" s="9"/>
      <c r="BI62" s="1"/>
      <c r="BJ62" s="9">
        <v>2</v>
      </c>
      <c r="BK62" s="28"/>
      <c r="BL62" s="27"/>
      <c r="BM62" s="1">
        <v>1</v>
      </c>
      <c r="BN62" s="9"/>
      <c r="BO62" s="1"/>
      <c r="BP62" s="27"/>
      <c r="BQ62" s="1"/>
      <c r="BR62" s="9"/>
      <c r="BS62" s="1"/>
      <c r="BT62" s="9"/>
      <c r="BU62" s="1"/>
      <c r="BV62" s="9"/>
      <c r="BW62" s="1"/>
      <c r="BX62" s="9"/>
      <c r="BY62" s="1"/>
      <c r="BZ62" s="9"/>
      <c r="CA62" s="1"/>
      <c r="CB62" s="9"/>
      <c r="CC62" s="28"/>
      <c r="CD62" s="9"/>
      <c r="CE62" s="1"/>
      <c r="CF62" s="9"/>
      <c r="CG62" s="1"/>
      <c r="CH62" s="27"/>
      <c r="CI62" s="1"/>
      <c r="CJ62" s="9"/>
      <c r="CK62" s="1"/>
      <c r="CL62" s="9">
        <v>0.16</v>
      </c>
      <c r="CM62" s="1"/>
      <c r="CN62" s="9"/>
      <c r="CO62" s="1"/>
      <c r="CP62" s="9"/>
      <c r="CQ62" s="1">
        <v>2</v>
      </c>
      <c r="CR62" s="9">
        <v>1</v>
      </c>
      <c r="CS62" s="1"/>
      <c r="CT62" s="9">
        <v>2</v>
      </c>
      <c r="CU62" s="1"/>
      <c r="CV62" s="9">
        <v>2</v>
      </c>
      <c r="CW62" s="1"/>
      <c r="CX62" s="9">
        <v>0.5</v>
      </c>
      <c r="CY62" s="1"/>
      <c r="CZ62" s="9"/>
      <c r="DA62" s="1"/>
      <c r="DB62" s="9"/>
      <c r="DC62" s="1"/>
      <c r="DD62" s="9"/>
      <c r="DE62" s="1"/>
      <c r="DF62" s="9"/>
      <c r="DG62" s="9"/>
      <c r="DH62" s="9"/>
      <c r="DI62" s="27"/>
      <c r="DJ62" s="9"/>
      <c r="DK62" s="1"/>
      <c r="DL62" s="9"/>
      <c r="DM62" s="28"/>
      <c r="DN62" s="9"/>
      <c r="DO62" s="1"/>
      <c r="DP62" s="9"/>
      <c r="DQ62" s="1"/>
      <c r="DR62" s="27"/>
      <c r="DS62" s="28"/>
      <c r="DT62" s="27"/>
      <c r="DU62" s="1"/>
      <c r="DV62" s="9"/>
      <c r="DW62" s="1"/>
      <c r="DX62" s="27"/>
      <c r="DY62" s="1"/>
      <c r="DZ62" s="9"/>
      <c r="EA62" s="28"/>
      <c r="EB62" s="9"/>
      <c r="EC62" s="1">
        <v>1</v>
      </c>
      <c r="ED62" s="9"/>
      <c r="EE62" s="1"/>
      <c r="EF62" s="9"/>
      <c r="EG62" s="1">
        <v>1</v>
      </c>
      <c r="EH62" s="9">
        <v>1</v>
      </c>
      <c r="EI62" s="28"/>
      <c r="EJ62" s="9"/>
      <c r="EK62" s="1">
        <v>15</v>
      </c>
      <c r="EL62" s="3" cm="1">
        <f t="array" ref="EL62">SUMPRODUCT(Planned[[#This Row],[GEN-1]:[EL-20]],TRANSPOSE(Arrangements[Unit Prices]))</f>
        <v>1496.6</v>
      </c>
    </row>
    <row r="63" spans="1:142" ht="14.4" x14ac:dyDescent="0.25">
      <c r="A63" s="1">
        <v>43</v>
      </c>
      <c r="B63" s="9">
        <v>1729</v>
      </c>
      <c r="C63" s="9" t="s">
        <v>448</v>
      </c>
      <c r="D63" s="9" t="s">
        <v>271</v>
      </c>
      <c r="E63" s="9" t="s">
        <v>312</v>
      </c>
      <c r="F63" s="9"/>
      <c r="G63" s="9"/>
      <c r="H63" s="1" t="s">
        <v>449</v>
      </c>
      <c r="I63" s="1" t="s">
        <v>325</v>
      </c>
      <c r="J63" s="1" t="s">
        <v>380</v>
      </c>
      <c r="K63" s="9">
        <v>70</v>
      </c>
      <c r="L63" s="1" t="s">
        <v>450</v>
      </c>
      <c r="M63" s="9" t="s">
        <v>278</v>
      </c>
      <c r="N63" s="9"/>
      <c r="O63" s="1"/>
      <c r="P63" s="9"/>
      <c r="Q63" s="1"/>
      <c r="R63" s="27"/>
      <c r="S63" s="1"/>
      <c r="T63" s="9"/>
      <c r="U63" s="1"/>
      <c r="V63" s="9"/>
      <c r="W63" s="1"/>
      <c r="X63" s="9"/>
      <c r="Y63" s="1"/>
      <c r="Z63" s="9"/>
      <c r="AA63" s="1"/>
      <c r="AB63" s="9"/>
      <c r="AC63" s="1"/>
      <c r="AD63" s="27"/>
      <c r="AE63" s="1"/>
      <c r="AF63" s="9">
        <v>65</v>
      </c>
      <c r="AG63" s="1"/>
      <c r="AH63" s="9"/>
      <c r="AI63" s="1"/>
      <c r="AJ63" s="27"/>
      <c r="AK63" s="1"/>
      <c r="AL63" s="27"/>
      <c r="AM63" s="1"/>
      <c r="AN63" s="9"/>
      <c r="AO63" s="28"/>
      <c r="AP63" s="9"/>
      <c r="AQ63" s="1"/>
      <c r="AR63" s="9"/>
      <c r="AS63" s="28"/>
      <c r="AT63" s="27"/>
      <c r="AU63" s="1"/>
      <c r="AV63" s="1"/>
      <c r="AW63" s="1"/>
      <c r="AX63" s="9"/>
      <c r="AY63" s="28"/>
      <c r="AZ63" s="9"/>
      <c r="BA63" s="1"/>
      <c r="BB63" s="27"/>
      <c r="BC63" s="1"/>
      <c r="BD63" s="9"/>
      <c r="BE63" s="28"/>
      <c r="BF63" s="9"/>
      <c r="BG63" s="1"/>
      <c r="BH63" s="9"/>
      <c r="BI63" s="1"/>
      <c r="BJ63" s="9"/>
      <c r="BK63" s="28"/>
      <c r="BL63" s="27"/>
      <c r="BM63" s="1">
        <v>1</v>
      </c>
      <c r="BN63" s="9"/>
      <c r="BO63" s="1"/>
      <c r="BP63" s="27"/>
      <c r="BQ63" s="1"/>
      <c r="BR63" s="9"/>
      <c r="BS63" s="1"/>
      <c r="BT63" s="9"/>
      <c r="BU63" s="1"/>
      <c r="BV63" s="9"/>
      <c r="BW63" s="1"/>
      <c r="BX63" s="9"/>
      <c r="BY63" s="1"/>
      <c r="BZ63" s="9"/>
      <c r="CA63" s="1"/>
      <c r="CB63" s="9"/>
      <c r="CC63" s="28"/>
      <c r="CD63" s="9"/>
      <c r="CE63" s="1"/>
      <c r="CF63" s="9"/>
      <c r="CG63" s="1"/>
      <c r="CH63" s="27"/>
      <c r="CI63" s="1"/>
      <c r="CJ63" s="9"/>
      <c r="CK63" s="1"/>
      <c r="CL63" s="9"/>
      <c r="CM63" s="1"/>
      <c r="CN63" s="9"/>
      <c r="CO63" s="1"/>
      <c r="CP63" s="9"/>
      <c r="CQ63" s="1">
        <v>4</v>
      </c>
      <c r="CR63" s="9">
        <v>4</v>
      </c>
      <c r="CS63" s="1"/>
      <c r="CT63" s="9"/>
      <c r="CU63" s="1">
        <v>1</v>
      </c>
      <c r="CV63" s="9"/>
      <c r="CW63" s="1">
        <v>1</v>
      </c>
      <c r="CX63" s="9"/>
      <c r="CY63" s="1"/>
      <c r="CZ63" s="9"/>
      <c r="DA63" s="1"/>
      <c r="DB63" s="9"/>
      <c r="DC63" s="1">
        <v>1</v>
      </c>
      <c r="DD63" s="9"/>
      <c r="DE63" s="1"/>
      <c r="DF63" s="9"/>
      <c r="DG63" s="9"/>
      <c r="DH63" s="9"/>
      <c r="DI63" s="27"/>
      <c r="DJ63" s="9"/>
      <c r="DK63" s="1">
        <v>1</v>
      </c>
      <c r="DL63" s="9"/>
      <c r="DM63" s="28"/>
      <c r="DN63" s="9"/>
      <c r="DO63" s="1"/>
      <c r="DP63" s="9"/>
      <c r="DQ63" s="1"/>
      <c r="DR63" s="27"/>
      <c r="DS63" s="28"/>
      <c r="DT63" s="27"/>
      <c r="DU63" s="1"/>
      <c r="DV63" s="9"/>
      <c r="DW63" s="1"/>
      <c r="DX63" s="27"/>
      <c r="DY63" s="1"/>
      <c r="DZ63" s="9"/>
      <c r="EA63" s="28"/>
      <c r="EB63" s="9"/>
      <c r="EC63" s="1">
        <v>1</v>
      </c>
      <c r="ED63" s="9"/>
      <c r="EE63" s="1"/>
      <c r="EF63" s="9"/>
      <c r="EG63" s="1">
        <v>1</v>
      </c>
      <c r="EH63" s="9"/>
      <c r="EI63" s="28"/>
      <c r="EJ63" s="9"/>
      <c r="EK63" s="1"/>
      <c r="EL63" s="3" cm="1">
        <f t="array" ref="EL63">SUMPRODUCT(Planned[[#This Row],[GEN-1]:[EL-20]],TRANSPOSE(Arrangements[Unit Prices]))</f>
        <v>957.45</v>
      </c>
    </row>
    <row r="64" spans="1:142" ht="14.4" x14ac:dyDescent="0.25">
      <c r="A64" s="1">
        <v>44</v>
      </c>
      <c r="B64" s="9">
        <v>146983</v>
      </c>
      <c r="C64" s="9" t="s">
        <v>451</v>
      </c>
      <c r="D64" s="9" t="s">
        <v>271</v>
      </c>
      <c r="E64" s="9" t="s">
        <v>312</v>
      </c>
      <c r="F64" s="9"/>
      <c r="G64" s="9"/>
      <c r="H64" s="1" t="s">
        <v>452</v>
      </c>
      <c r="I64" s="1" t="s">
        <v>275</v>
      </c>
      <c r="J64" s="1" t="s">
        <v>380</v>
      </c>
      <c r="K64" s="9">
        <v>70</v>
      </c>
      <c r="L64" s="1" t="s">
        <v>431</v>
      </c>
      <c r="M64" s="9" t="s">
        <v>278</v>
      </c>
      <c r="N64" s="9"/>
      <c r="O64" s="1"/>
      <c r="P64" s="9"/>
      <c r="Q64" s="1"/>
      <c r="R64" s="27"/>
      <c r="S64" s="1"/>
      <c r="T64" s="9">
        <v>5.5</v>
      </c>
      <c r="U64" s="1"/>
      <c r="V64" s="9"/>
      <c r="W64" s="1"/>
      <c r="X64" s="9"/>
      <c r="Y64" s="1"/>
      <c r="Z64" s="9">
        <v>180</v>
      </c>
      <c r="AA64" s="1"/>
      <c r="AB64" s="9"/>
      <c r="AC64" s="1"/>
      <c r="AD64" s="27"/>
      <c r="AE64" s="1"/>
      <c r="AF64" s="9">
        <v>165</v>
      </c>
      <c r="AG64" s="1"/>
      <c r="AH64" s="9"/>
      <c r="AI64" s="1"/>
      <c r="AJ64" s="27"/>
      <c r="AK64" s="1"/>
      <c r="AL64" s="27"/>
      <c r="AM64" s="1"/>
      <c r="AN64" s="9"/>
      <c r="AO64" s="28"/>
      <c r="AP64" s="9"/>
      <c r="AQ64" s="1"/>
      <c r="AR64" s="9"/>
      <c r="AS64" s="28"/>
      <c r="AT64" s="27"/>
      <c r="AU64" s="1"/>
      <c r="AV64" s="1"/>
      <c r="AW64" s="1"/>
      <c r="AX64" s="9"/>
      <c r="AY64" s="28"/>
      <c r="AZ64" s="9"/>
      <c r="BA64" s="1"/>
      <c r="BB64" s="27"/>
      <c r="BC64" s="1"/>
      <c r="BD64" s="9"/>
      <c r="BE64" s="28"/>
      <c r="BF64" s="9"/>
      <c r="BG64" s="1"/>
      <c r="BH64" s="9"/>
      <c r="BI64" s="1"/>
      <c r="BJ64" s="9"/>
      <c r="BK64" s="28"/>
      <c r="BL64" s="27"/>
      <c r="BM64" s="1">
        <v>1</v>
      </c>
      <c r="BN64" s="9"/>
      <c r="BO64" s="1"/>
      <c r="BP64" s="27"/>
      <c r="BQ64" s="1"/>
      <c r="BR64" s="9"/>
      <c r="BS64" s="1"/>
      <c r="BT64" s="9"/>
      <c r="BU64" s="1"/>
      <c r="BV64" s="9"/>
      <c r="BW64" s="1"/>
      <c r="BX64" s="9"/>
      <c r="BY64" s="1"/>
      <c r="BZ64" s="9"/>
      <c r="CA64" s="1"/>
      <c r="CB64" s="9"/>
      <c r="CC64" s="28"/>
      <c r="CD64" s="9"/>
      <c r="CE64" s="1"/>
      <c r="CF64" s="9"/>
      <c r="CG64" s="1"/>
      <c r="CH64" s="27"/>
      <c r="CI64" s="1"/>
      <c r="CJ64" s="9"/>
      <c r="CK64" s="1"/>
      <c r="CL64" s="9"/>
      <c r="CM64" s="1"/>
      <c r="CN64" s="9"/>
      <c r="CO64" s="1"/>
      <c r="CP64" s="9"/>
      <c r="CQ64" s="1">
        <v>3</v>
      </c>
      <c r="CR64" s="9">
        <v>1</v>
      </c>
      <c r="CS64" s="1"/>
      <c r="CT64" s="9"/>
      <c r="CU64" s="1"/>
      <c r="CV64" s="9"/>
      <c r="CW64" s="1"/>
      <c r="CX64" s="9"/>
      <c r="CY64" s="1"/>
      <c r="CZ64" s="9"/>
      <c r="DA64" s="1"/>
      <c r="DB64" s="9"/>
      <c r="DC64" s="1"/>
      <c r="DD64" s="9"/>
      <c r="DE64" s="1"/>
      <c r="DF64" s="9"/>
      <c r="DG64" s="9"/>
      <c r="DH64" s="9"/>
      <c r="DI64" s="27"/>
      <c r="DJ64" s="9"/>
      <c r="DK64" s="1">
        <v>1</v>
      </c>
      <c r="DL64" s="9"/>
      <c r="DM64" s="28"/>
      <c r="DN64" s="9"/>
      <c r="DO64" s="1"/>
      <c r="DP64" s="9"/>
      <c r="DQ64" s="1"/>
      <c r="DR64" s="27"/>
      <c r="DS64" s="28"/>
      <c r="DT64" s="27"/>
      <c r="DU64" s="1"/>
      <c r="DV64" s="9"/>
      <c r="DW64" s="1"/>
      <c r="DX64" s="27"/>
      <c r="DY64" s="1"/>
      <c r="DZ64" s="9"/>
      <c r="EA64" s="28"/>
      <c r="EB64" s="9"/>
      <c r="EC64" s="1"/>
      <c r="ED64" s="9"/>
      <c r="EE64" s="1"/>
      <c r="EF64" s="9"/>
      <c r="EG64" s="1"/>
      <c r="EH64" s="9"/>
      <c r="EI64" s="28"/>
      <c r="EJ64" s="9"/>
      <c r="EK64" s="1"/>
      <c r="EL64" s="3" cm="1">
        <f t="array" ref="EL64">SUMPRODUCT(Planned[[#This Row],[GEN-1]:[EL-20]],TRANSPOSE(Arrangements[Unit Prices]))</f>
        <v>1010.8999999999999</v>
      </c>
    </row>
    <row r="65" spans="1:142" ht="14.4" x14ac:dyDescent="0.25">
      <c r="A65" s="1">
        <v>45</v>
      </c>
      <c r="B65" s="9">
        <v>295386</v>
      </c>
      <c r="C65" s="9" t="s">
        <v>453</v>
      </c>
      <c r="D65" s="9" t="s">
        <v>271</v>
      </c>
      <c r="E65" s="9" t="s">
        <v>312</v>
      </c>
      <c r="F65" s="9"/>
      <c r="G65" s="9"/>
      <c r="H65" s="1" t="s">
        <v>454</v>
      </c>
      <c r="I65" s="1" t="s">
        <v>275</v>
      </c>
      <c r="J65" s="1" t="s">
        <v>380</v>
      </c>
      <c r="K65" s="9">
        <v>70</v>
      </c>
      <c r="L65" s="1" t="s">
        <v>455</v>
      </c>
      <c r="M65" s="9" t="s">
        <v>278</v>
      </c>
      <c r="N65" s="9"/>
      <c r="O65" s="1"/>
      <c r="P65" s="9"/>
      <c r="Q65" s="1"/>
      <c r="R65" s="27"/>
      <c r="S65" s="1"/>
      <c r="T65" s="9"/>
      <c r="U65" s="1"/>
      <c r="V65" s="9"/>
      <c r="W65" s="1"/>
      <c r="X65" s="9"/>
      <c r="Y65" s="1"/>
      <c r="Z65" s="9"/>
      <c r="AA65" s="1"/>
      <c r="AB65" s="9"/>
      <c r="AC65" s="1"/>
      <c r="AD65" s="27"/>
      <c r="AE65" s="1"/>
      <c r="AF65" s="9">
        <v>190</v>
      </c>
      <c r="AG65" s="1"/>
      <c r="AH65" s="9"/>
      <c r="AI65" s="1"/>
      <c r="AJ65" s="27"/>
      <c r="AK65" s="1"/>
      <c r="AL65" s="27"/>
      <c r="AM65" s="1"/>
      <c r="AN65" s="9"/>
      <c r="AO65" s="28"/>
      <c r="AP65" s="9"/>
      <c r="AQ65" s="1"/>
      <c r="AR65" s="9"/>
      <c r="AS65" s="28"/>
      <c r="AT65" s="27"/>
      <c r="AU65" s="1"/>
      <c r="AV65" s="1"/>
      <c r="AW65" s="1"/>
      <c r="AX65" s="9"/>
      <c r="AY65" s="28"/>
      <c r="AZ65" s="9"/>
      <c r="BA65" s="1"/>
      <c r="BB65" s="27"/>
      <c r="BC65" s="1"/>
      <c r="BD65" s="9"/>
      <c r="BE65" s="28"/>
      <c r="BF65" s="9"/>
      <c r="BG65" s="1"/>
      <c r="BH65" s="9"/>
      <c r="BI65" s="1"/>
      <c r="BJ65" s="9"/>
      <c r="BK65" s="28"/>
      <c r="BL65" s="27"/>
      <c r="BM65" s="1"/>
      <c r="BN65" s="9"/>
      <c r="BO65" s="1"/>
      <c r="BP65" s="27"/>
      <c r="BQ65" s="1"/>
      <c r="BR65" s="9">
        <v>1</v>
      </c>
      <c r="BS65" s="1"/>
      <c r="BT65" s="9"/>
      <c r="BU65" s="1"/>
      <c r="BV65" s="9"/>
      <c r="BW65" s="1"/>
      <c r="BX65" s="9"/>
      <c r="BY65" s="1"/>
      <c r="BZ65" s="9"/>
      <c r="CA65" s="1"/>
      <c r="CB65" s="9"/>
      <c r="CC65" s="28"/>
      <c r="CD65" s="9"/>
      <c r="CE65" s="1"/>
      <c r="CF65" s="9"/>
      <c r="CG65" s="1"/>
      <c r="CH65" s="27"/>
      <c r="CI65" s="1"/>
      <c r="CJ65" s="9"/>
      <c r="CK65" s="1"/>
      <c r="CL65" s="9">
        <v>0.25</v>
      </c>
      <c r="CM65" s="1"/>
      <c r="CN65" s="9"/>
      <c r="CO65" s="1"/>
      <c r="CP65" s="9"/>
      <c r="CQ65" s="1">
        <v>5</v>
      </c>
      <c r="CR65" s="9">
        <v>2</v>
      </c>
      <c r="CS65" s="1"/>
      <c r="CT65" s="9"/>
      <c r="CU65" s="1"/>
      <c r="CV65" s="9">
        <v>2</v>
      </c>
      <c r="CW65" s="1">
        <v>1</v>
      </c>
      <c r="CX65" s="9">
        <v>1.2</v>
      </c>
      <c r="CY65" s="1"/>
      <c r="CZ65" s="9"/>
      <c r="DA65" s="1"/>
      <c r="DB65" s="9">
        <v>2</v>
      </c>
      <c r="DC65" s="1">
        <v>18</v>
      </c>
      <c r="DD65" s="9"/>
      <c r="DE65" s="1"/>
      <c r="DF65" s="9">
        <v>7</v>
      </c>
      <c r="DG65" s="9">
        <v>15</v>
      </c>
      <c r="DH65" s="9"/>
      <c r="DI65" s="27"/>
      <c r="DJ65" s="9"/>
      <c r="DK65" s="1">
        <v>1</v>
      </c>
      <c r="DL65" s="9"/>
      <c r="DM65" s="28"/>
      <c r="DN65" s="9"/>
      <c r="DO65" s="1"/>
      <c r="DP65" s="9"/>
      <c r="DQ65" s="1"/>
      <c r="DR65" s="27"/>
      <c r="DS65" s="28"/>
      <c r="DT65" s="27"/>
      <c r="DU65" s="1"/>
      <c r="DV65" s="9"/>
      <c r="DW65" s="1"/>
      <c r="DX65" s="27"/>
      <c r="DY65" s="1"/>
      <c r="DZ65" s="9"/>
      <c r="EA65" s="28"/>
      <c r="EB65" s="9"/>
      <c r="EC65" s="1">
        <v>1</v>
      </c>
      <c r="ED65" s="9"/>
      <c r="EE65" s="1">
        <v>1</v>
      </c>
      <c r="EF65" s="9"/>
      <c r="EG65" s="1">
        <v>1</v>
      </c>
      <c r="EH65" s="9"/>
      <c r="EI65" s="28"/>
      <c r="EJ65" s="9"/>
      <c r="EK65" s="1"/>
      <c r="EL65" s="3" cm="1">
        <f t="array" ref="EL65">SUMPRODUCT(Planned[[#This Row],[GEN-1]:[EL-20]],TRANSPOSE(Arrangements[Unit Prices]))</f>
        <v>1248.0500000000002</v>
      </c>
    </row>
    <row r="66" spans="1:142" ht="14.4" x14ac:dyDescent="0.25">
      <c r="A66" s="1">
        <v>46</v>
      </c>
      <c r="B66" s="9">
        <v>284877</v>
      </c>
      <c r="C66" s="9" t="s">
        <v>456</v>
      </c>
      <c r="D66" s="9" t="s">
        <v>271</v>
      </c>
      <c r="E66" s="9" t="s">
        <v>272</v>
      </c>
      <c r="F66" s="9"/>
      <c r="G66" s="9"/>
      <c r="H66" s="1" t="s">
        <v>457</v>
      </c>
      <c r="I66" s="1" t="s">
        <v>275</v>
      </c>
      <c r="J66" s="1" t="s">
        <v>380</v>
      </c>
      <c r="K66" s="9">
        <v>70</v>
      </c>
      <c r="L66" s="1" t="s">
        <v>458</v>
      </c>
      <c r="M66" s="9" t="s">
        <v>278</v>
      </c>
      <c r="N66" s="9"/>
      <c r="O66" s="1"/>
      <c r="P66" s="9"/>
      <c r="Q66" s="1"/>
      <c r="R66" s="27"/>
      <c r="S66" s="1"/>
      <c r="T66" s="9"/>
      <c r="U66" s="1"/>
      <c r="V66" s="9"/>
      <c r="W66" s="1"/>
      <c r="X66" s="9"/>
      <c r="Y66" s="1"/>
      <c r="Z66" s="9"/>
      <c r="AA66" s="1"/>
      <c r="AB66" s="9"/>
      <c r="AC66" s="1"/>
      <c r="AD66" s="27"/>
      <c r="AE66" s="1"/>
      <c r="AF66" s="9"/>
      <c r="AG66" s="1"/>
      <c r="AH66" s="9"/>
      <c r="AI66" s="1"/>
      <c r="AJ66" s="27"/>
      <c r="AK66" s="1"/>
      <c r="AL66" s="27"/>
      <c r="AM66" s="1"/>
      <c r="AN66" s="9"/>
      <c r="AO66" s="28"/>
      <c r="AP66" s="9"/>
      <c r="AQ66" s="1"/>
      <c r="AR66" s="9"/>
      <c r="AS66" s="28"/>
      <c r="AT66" s="27"/>
      <c r="AU66" s="1"/>
      <c r="AV66" s="1"/>
      <c r="AW66" s="1"/>
      <c r="AX66" s="9"/>
      <c r="AY66" s="28"/>
      <c r="AZ66" s="9"/>
      <c r="BA66" s="1"/>
      <c r="BB66" s="27"/>
      <c r="BC66" s="1"/>
      <c r="BD66" s="9"/>
      <c r="BE66" s="28"/>
      <c r="BF66" s="9"/>
      <c r="BG66" s="1"/>
      <c r="BH66" s="9"/>
      <c r="BI66" s="1"/>
      <c r="BJ66" s="9"/>
      <c r="BK66" s="28"/>
      <c r="BL66" s="27"/>
      <c r="BM66" s="1"/>
      <c r="BN66" s="9"/>
      <c r="BO66" s="1"/>
      <c r="BP66" s="27"/>
      <c r="BQ66" s="1"/>
      <c r="BR66" s="9"/>
      <c r="BS66" s="1"/>
      <c r="BT66" s="9"/>
      <c r="BU66" s="1"/>
      <c r="BV66" s="9"/>
      <c r="BW66" s="1"/>
      <c r="BX66" s="9"/>
      <c r="BY66" s="1"/>
      <c r="BZ66" s="9"/>
      <c r="CA66" s="1"/>
      <c r="CB66" s="9"/>
      <c r="CC66" s="28"/>
      <c r="CD66" s="9"/>
      <c r="CE66" s="1"/>
      <c r="CF66" s="9"/>
      <c r="CG66" s="1"/>
      <c r="CH66" s="27"/>
      <c r="CI66" s="1"/>
      <c r="CJ66" s="9"/>
      <c r="CK66" s="1"/>
      <c r="CL66" s="9"/>
      <c r="CM66" s="1"/>
      <c r="CN66" s="9"/>
      <c r="CO66" s="1"/>
      <c r="CP66" s="9"/>
      <c r="CQ66" s="1">
        <v>5</v>
      </c>
      <c r="CR66" s="9">
        <v>7</v>
      </c>
      <c r="CS66" s="1"/>
      <c r="CT66" s="9"/>
      <c r="CU66" s="1"/>
      <c r="CV66" s="9"/>
      <c r="CW66" s="1">
        <v>1</v>
      </c>
      <c r="CX66" s="9">
        <v>1</v>
      </c>
      <c r="CY66" s="1"/>
      <c r="CZ66" s="9"/>
      <c r="DA66" s="1"/>
      <c r="DB66" s="9"/>
      <c r="DC66" s="1"/>
      <c r="DD66" s="9"/>
      <c r="DE66" s="1"/>
      <c r="DF66" s="9"/>
      <c r="DG66" s="9"/>
      <c r="DH66" s="9"/>
      <c r="DI66" s="27"/>
      <c r="DJ66" s="9"/>
      <c r="DK66" s="1"/>
      <c r="DL66" s="9"/>
      <c r="DM66" s="28"/>
      <c r="DN66" s="9"/>
      <c r="DO66" s="1"/>
      <c r="DP66" s="9"/>
      <c r="DQ66" s="1"/>
      <c r="DR66" s="27"/>
      <c r="DS66" s="28"/>
      <c r="DT66" s="27"/>
      <c r="DU66" s="1"/>
      <c r="DV66" s="9"/>
      <c r="DW66" s="1"/>
      <c r="DX66" s="27"/>
      <c r="DY66" s="1"/>
      <c r="DZ66" s="9"/>
      <c r="EA66" s="28"/>
      <c r="EB66" s="9"/>
      <c r="EC66" s="1"/>
      <c r="ED66" s="9"/>
      <c r="EE66" s="1"/>
      <c r="EF66" s="9"/>
      <c r="EG66" s="1"/>
      <c r="EH66" s="9"/>
      <c r="EI66" s="28"/>
      <c r="EJ66" s="9"/>
      <c r="EK66" s="1"/>
      <c r="EL66" s="3" cm="1">
        <f t="array" ref="EL66">SUMPRODUCT(Planned[[#This Row],[GEN-1]:[EL-20]],TRANSPOSE(Arrangements[Unit Prices]))</f>
        <v>557.59999999999991</v>
      </c>
    </row>
    <row r="67" spans="1:142" ht="14.4" x14ac:dyDescent="0.25">
      <c r="A67" s="1">
        <v>47</v>
      </c>
      <c r="B67" s="9">
        <v>11066</v>
      </c>
      <c r="C67" s="9" t="s">
        <v>459</v>
      </c>
      <c r="D67" s="9" t="s">
        <v>271</v>
      </c>
      <c r="E67" s="9" t="s">
        <v>312</v>
      </c>
      <c r="F67" s="9"/>
      <c r="G67" s="9"/>
      <c r="H67" s="1" t="s">
        <v>460</v>
      </c>
      <c r="I67" s="1" t="s">
        <v>325</v>
      </c>
      <c r="J67" s="1" t="s">
        <v>380</v>
      </c>
      <c r="K67" s="9">
        <v>70</v>
      </c>
      <c r="L67" s="1" t="s">
        <v>461</v>
      </c>
      <c r="M67" s="9" t="s">
        <v>278</v>
      </c>
      <c r="N67" s="9"/>
      <c r="O67" s="1"/>
      <c r="P67" s="9"/>
      <c r="Q67" s="1"/>
      <c r="R67" s="27"/>
      <c r="S67" s="1"/>
      <c r="T67" s="9"/>
      <c r="U67" s="1"/>
      <c r="V67" s="9"/>
      <c r="W67" s="1"/>
      <c r="X67" s="9"/>
      <c r="Y67" s="1"/>
      <c r="Z67" s="9"/>
      <c r="AA67" s="1"/>
      <c r="AB67" s="9"/>
      <c r="AC67" s="1"/>
      <c r="AD67" s="27"/>
      <c r="AE67" s="1"/>
      <c r="AF67" s="9"/>
      <c r="AG67" s="1"/>
      <c r="AH67" s="9"/>
      <c r="AI67" s="1"/>
      <c r="AJ67" s="27"/>
      <c r="AK67" s="1"/>
      <c r="AL67" s="27"/>
      <c r="AM67" s="1"/>
      <c r="AN67" s="9"/>
      <c r="AO67" s="28"/>
      <c r="AP67" s="9"/>
      <c r="AQ67" s="1"/>
      <c r="AR67" s="9"/>
      <c r="AS67" s="28"/>
      <c r="AT67" s="27"/>
      <c r="AU67" s="1"/>
      <c r="AV67" s="1"/>
      <c r="AW67" s="1"/>
      <c r="AX67" s="9"/>
      <c r="AY67" s="28"/>
      <c r="AZ67" s="9"/>
      <c r="BA67" s="1"/>
      <c r="BB67" s="27"/>
      <c r="BC67" s="1"/>
      <c r="BD67" s="9"/>
      <c r="BE67" s="28"/>
      <c r="BF67" s="9"/>
      <c r="BG67" s="1"/>
      <c r="BH67" s="9"/>
      <c r="BI67" s="1"/>
      <c r="BJ67" s="9"/>
      <c r="BK67" s="28"/>
      <c r="BL67" s="27"/>
      <c r="BM67" s="1"/>
      <c r="BN67" s="9"/>
      <c r="BO67" s="1"/>
      <c r="BP67" s="27"/>
      <c r="BQ67" s="1"/>
      <c r="BR67" s="9"/>
      <c r="BS67" s="1"/>
      <c r="BT67" s="9"/>
      <c r="BU67" s="1"/>
      <c r="BV67" s="9"/>
      <c r="BW67" s="1"/>
      <c r="BX67" s="9"/>
      <c r="BY67" s="1"/>
      <c r="BZ67" s="9"/>
      <c r="CA67" s="1"/>
      <c r="CB67" s="9"/>
      <c r="CC67" s="28"/>
      <c r="CD67" s="9"/>
      <c r="CE67" s="1"/>
      <c r="CF67" s="9"/>
      <c r="CG67" s="1"/>
      <c r="CH67" s="27"/>
      <c r="CI67" s="1"/>
      <c r="CJ67" s="9"/>
      <c r="CK67" s="1"/>
      <c r="CL67" s="9"/>
      <c r="CM67" s="1"/>
      <c r="CN67" s="9"/>
      <c r="CO67" s="1"/>
      <c r="CP67" s="9"/>
      <c r="CQ67" s="1">
        <v>6</v>
      </c>
      <c r="CR67" s="9">
        <v>8</v>
      </c>
      <c r="CS67" s="1"/>
      <c r="CT67" s="9"/>
      <c r="CU67" s="1"/>
      <c r="CV67" s="9"/>
      <c r="CW67" s="1"/>
      <c r="CX67" s="9"/>
      <c r="CY67" s="1"/>
      <c r="CZ67" s="9"/>
      <c r="DA67" s="1"/>
      <c r="DB67" s="9"/>
      <c r="DC67" s="1"/>
      <c r="DD67" s="9"/>
      <c r="DE67" s="1"/>
      <c r="DF67" s="9"/>
      <c r="DG67" s="9"/>
      <c r="DH67" s="9"/>
      <c r="DI67" s="27"/>
      <c r="DJ67" s="9"/>
      <c r="DK67" s="1">
        <v>1</v>
      </c>
      <c r="DL67" s="9"/>
      <c r="DM67" s="28"/>
      <c r="DN67" s="9"/>
      <c r="DO67" s="1"/>
      <c r="DP67" s="9"/>
      <c r="DQ67" s="1"/>
      <c r="DR67" s="27"/>
      <c r="DS67" s="28"/>
      <c r="DT67" s="27"/>
      <c r="DU67" s="1"/>
      <c r="DV67" s="9"/>
      <c r="DW67" s="1"/>
      <c r="DX67" s="27"/>
      <c r="DY67" s="1"/>
      <c r="DZ67" s="9"/>
      <c r="EA67" s="28"/>
      <c r="EB67" s="9"/>
      <c r="EC67" s="1"/>
      <c r="ED67" s="9"/>
      <c r="EE67" s="1"/>
      <c r="EF67" s="9"/>
      <c r="EG67" s="1"/>
      <c r="EH67" s="9"/>
      <c r="EI67" s="28"/>
      <c r="EJ67" s="9"/>
      <c r="EK67" s="1"/>
      <c r="EL67" s="3" cm="1">
        <f t="array" ref="EL67">SUMPRODUCT(Planned[[#This Row],[GEN-1]:[EL-20]],TRANSPOSE(Arrangements[Unit Prices]))</f>
        <v>634.4</v>
      </c>
    </row>
    <row r="68" spans="1:142" ht="14.4" x14ac:dyDescent="0.25">
      <c r="A68" s="1">
        <v>48</v>
      </c>
      <c r="B68" s="9">
        <v>217881</v>
      </c>
      <c r="C68" s="9" t="s">
        <v>462</v>
      </c>
      <c r="D68" s="9" t="s">
        <v>271</v>
      </c>
      <c r="E68" s="9" t="s">
        <v>312</v>
      </c>
      <c r="F68" s="9"/>
      <c r="G68" s="9"/>
      <c r="H68" s="1" t="s">
        <v>463</v>
      </c>
      <c r="I68" s="1" t="s">
        <v>275</v>
      </c>
      <c r="J68" s="1" t="s">
        <v>380</v>
      </c>
      <c r="K68" s="9">
        <v>70</v>
      </c>
      <c r="L68" s="1" t="s">
        <v>431</v>
      </c>
      <c r="M68" s="9" t="s">
        <v>278</v>
      </c>
      <c r="N68" s="9"/>
      <c r="O68" s="1"/>
      <c r="P68" s="9"/>
      <c r="Q68" s="1"/>
      <c r="R68" s="27"/>
      <c r="S68" s="1"/>
      <c r="T68" s="9"/>
      <c r="U68" s="1"/>
      <c r="V68" s="9"/>
      <c r="W68" s="1"/>
      <c r="X68" s="9"/>
      <c r="Y68" s="1"/>
      <c r="Z68" s="9"/>
      <c r="AA68" s="1"/>
      <c r="AB68" s="9"/>
      <c r="AC68" s="1"/>
      <c r="AD68" s="27"/>
      <c r="AE68" s="1"/>
      <c r="AF68" s="9">
        <v>275</v>
      </c>
      <c r="AG68" s="1"/>
      <c r="AH68" s="9"/>
      <c r="AI68" s="1"/>
      <c r="AJ68" s="27"/>
      <c r="AK68" s="1"/>
      <c r="AL68" s="27"/>
      <c r="AM68" s="1"/>
      <c r="AN68" s="9"/>
      <c r="AO68" s="28"/>
      <c r="AP68" s="9"/>
      <c r="AQ68" s="1"/>
      <c r="AR68" s="9"/>
      <c r="AS68" s="28"/>
      <c r="AT68" s="27"/>
      <c r="AU68" s="1"/>
      <c r="AV68" s="1"/>
      <c r="AW68" s="1"/>
      <c r="AX68" s="9"/>
      <c r="AY68" s="28"/>
      <c r="AZ68" s="9"/>
      <c r="BA68" s="1"/>
      <c r="BB68" s="27"/>
      <c r="BC68" s="1"/>
      <c r="BD68" s="9"/>
      <c r="BE68" s="28"/>
      <c r="BF68" s="9"/>
      <c r="BG68" s="1"/>
      <c r="BH68" s="9"/>
      <c r="BI68" s="1"/>
      <c r="BJ68" s="9"/>
      <c r="BK68" s="28"/>
      <c r="BL68" s="27"/>
      <c r="BM68" s="1">
        <v>1</v>
      </c>
      <c r="BN68" s="9"/>
      <c r="BO68" s="1"/>
      <c r="BP68" s="27"/>
      <c r="BQ68" s="1"/>
      <c r="BR68" s="9"/>
      <c r="BS68" s="1"/>
      <c r="BT68" s="9"/>
      <c r="BU68" s="1"/>
      <c r="BV68" s="9"/>
      <c r="BW68" s="1"/>
      <c r="BX68" s="9"/>
      <c r="BY68" s="1"/>
      <c r="BZ68" s="9"/>
      <c r="CA68" s="1"/>
      <c r="CB68" s="9"/>
      <c r="CC68" s="28"/>
      <c r="CD68" s="9"/>
      <c r="CE68" s="1"/>
      <c r="CF68" s="9"/>
      <c r="CG68" s="1"/>
      <c r="CH68" s="27"/>
      <c r="CI68" s="1"/>
      <c r="CJ68" s="9"/>
      <c r="CK68" s="1"/>
      <c r="CL68" s="9"/>
      <c r="CM68" s="1"/>
      <c r="CN68" s="9"/>
      <c r="CO68" s="1"/>
      <c r="CP68" s="9"/>
      <c r="CQ68" s="1">
        <v>5</v>
      </c>
      <c r="CR68" s="9">
        <v>7</v>
      </c>
      <c r="CS68" s="1"/>
      <c r="CT68" s="9"/>
      <c r="CU68" s="1"/>
      <c r="CV68" s="9"/>
      <c r="CW68" s="1"/>
      <c r="CX68" s="9"/>
      <c r="CY68" s="1"/>
      <c r="CZ68" s="9"/>
      <c r="DA68" s="1"/>
      <c r="DB68" s="9"/>
      <c r="DC68" s="1"/>
      <c r="DD68" s="9"/>
      <c r="DE68" s="1"/>
      <c r="DF68" s="9"/>
      <c r="DG68" s="9"/>
      <c r="DH68" s="9"/>
      <c r="DI68" s="27"/>
      <c r="DJ68" s="9"/>
      <c r="DK68" s="1"/>
      <c r="DL68" s="9"/>
      <c r="DM68" s="28"/>
      <c r="DN68" s="9"/>
      <c r="DO68" s="1"/>
      <c r="DP68" s="9"/>
      <c r="DQ68" s="1"/>
      <c r="DR68" s="27"/>
      <c r="DS68" s="28"/>
      <c r="DT68" s="27"/>
      <c r="DU68" s="1"/>
      <c r="DV68" s="9"/>
      <c r="DW68" s="1"/>
      <c r="DX68" s="27"/>
      <c r="DY68" s="1"/>
      <c r="DZ68" s="9"/>
      <c r="EA68" s="28"/>
      <c r="EB68" s="9"/>
      <c r="EC68" s="1"/>
      <c r="ED68" s="9"/>
      <c r="EE68" s="1"/>
      <c r="EF68" s="9"/>
      <c r="EG68" s="1"/>
      <c r="EH68" s="9"/>
      <c r="EI68" s="28"/>
      <c r="EJ68" s="9"/>
      <c r="EK68" s="1"/>
      <c r="EL68" s="3" cm="1">
        <f t="array" ref="EL68">SUMPRODUCT(Planned[[#This Row],[GEN-1]:[EL-20]],TRANSPOSE(Arrangements[Unit Prices]))</f>
        <v>1215.0999999999999</v>
      </c>
    </row>
    <row r="69" spans="1:142" ht="14.4" x14ac:dyDescent="0.25">
      <c r="A69" s="1">
        <v>49</v>
      </c>
      <c r="B69" s="9">
        <v>140409</v>
      </c>
      <c r="C69" s="9" t="s">
        <v>464</v>
      </c>
      <c r="D69" s="9" t="s">
        <v>271</v>
      </c>
      <c r="E69" s="9" t="s">
        <v>312</v>
      </c>
      <c r="F69" s="9"/>
      <c r="G69" s="9"/>
      <c r="H69" s="1" t="s">
        <v>465</v>
      </c>
      <c r="I69" s="1" t="s">
        <v>275</v>
      </c>
      <c r="J69" s="1" t="s">
        <v>380</v>
      </c>
      <c r="K69" s="9">
        <v>70</v>
      </c>
      <c r="L69" s="1" t="s">
        <v>431</v>
      </c>
      <c r="M69" s="9" t="s">
        <v>278</v>
      </c>
      <c r="N69" s="9"/>
      <c r="O69" s="1"/>
      <c r="P69" s="9"/>
      <c r="Q69" s="1"/>
      <c r="R69" s="27"/>
      <c r="S69" s="1"/>
      <c r="T69" s="9"/>
      <c r="U69" s="1"/>
      <c r="V69" s="9"/>
      <c r="W69" s="1"/>
      <c r="X69" s="9"/>
      <c r="Y69" s="1"/>
      <c r="Z69" s="9"/>
      <c r="AA69" s="1"/>
      <c r="AB69" s="9"/>
      <c r="AC69" s="1"/>
      <c r="AD69" s="27"/>
      <c r="AE69" s="1"/>
      <c r="AF69" s="9">
        <v>245</v>
      </c>
      <c r="AG69" s="1"/>
      <c r="AH69" s="9"/>
      <c r="AI69" s="1"/>
      <c r="AJ69" s="27"/>
      <c r="AK69" s="1"/>
      <c r="AL69" s="27"/>
      <c r="AM69" s="1"/>
      <c r="AN69" s="9"/>
      <c r="AO69" s="28"/>
      <c r="AP69" s="9"/>
      <c r="AQ69" s="1"/>
      <c r="AR69" s="9"/>
      <c r="AS69" s="28"/>
      <c r="AT69" s="27"/>
      <c r="AU69" s="1"/>
      <c r="AV69" s="1"/>
      <c r="AW69" s="1"/>
      <c r="AX69" s="9"/>
      <c r="AY69" s="28"/>
      <c r="AZ69" s="9"/>
      <c r="BA69" s="1"/>
      <c r="BB69" s="27"/>
      <c r="BC69" s="1"/>
      <c r="BD69" s="9"/>
      <c r="BE69" s="28"/>
      <c r="BF69" s="9"/>
      <c r="BG69" s="1"/>
      <c r="BH69" s="9"/>
      <c r="BI69" s="1"/>
      <c r="BJ69" s="9"/>
      <c r="BK69" s="28"/>
      <c r="BL69" s="27"/>
      <c r="BM69" s="1"/>
      <c r="BN69" s="9"/>
      <c r="BO69" s="1"/>
      <c r="BP69" s="27"/>
      <c r="BQ69" s="1"/>
      <c r="BR69" s="9"/>
      <c r="BS69" s="1"/>
      <c r="BT69" s="9"/>
      <c r="BU69" s="1"/>
      <c r="BV69" s="9"/>
      <c r="BW69" s="1"/>
      <c r="BX69" s="9"/>
      <c r="BY69" s="1"/>
      <c r="BZ69" s="9"/>
      <c r="CA69" s="1"/>
      <c r="CB69" s="9"/>
      <c r="CC69" s="28"/>
      <c r="CD69" s="9"/>
      <c r="CE69" s="1"/>
      <c r="CF69" s="9"/>
      <c r="CG69" s="1"/>
      <c r="CH69" s="27"/>
      <c r="CI69" s="1"/>
      <c r="CJ69" s="9"/>
      <c r="CK69" s="1"/>
      <c r="CL69" s="9"/>
      <c r="CM69" s="1"/>
      <c r="CN69" s="9"/>
      <c r="CO69" s="1"/>
      <c r="CP69" s="9"/>
      <c r="CQ69" s="1">
        <v>4</v>
      </c>
      <c r="CR69" s="9">
        <v>7</v>
      </c>
      <c r="CS69" s="1"/>
      <c r="CT69" s="9"/>
      <c r="CU69" s="1"/>
      <c r="CV69" s="9"/>
      <c r="CW69" s="1"/>
      <c r="CX69" s="9"/>
      <c r="CY69" s="1"/>
      <c r="CZ69" s="9"/>
      <c r="DA69" s="1"/>
      <c r="DB69" s="9"/>
      <c r="DC69" s="1"/>
      <c r="DD69" s="9"/>
      <c r="DE69" s="1"/>
      <c r="DF69" s="9"/>
      <c r="DG69" s="9"/>
      <c r="DH69" s="9"/>
      <c r="DI69" s="27"/>
      <c r="DJ69" s="9"/>
      <c r="DK69" s="1"/>
      <c r="DL69" s="9"/>
      <c r="DM69" s="28"/>
      <c r="DN69" s="9"/>
      <c r="DO69" s="1"/>
      <c r="DP69" s="9"/>
      <c r="DQ69" s="1"/>
      <c r="DR69" s="27"/>
      <c r="DS69" s="28"/>
      <c r="DT69" s="27"/>
      <c r="DU69" s="1"/>
      <c r="DV69" s="9"/>
      <c r="DW69" s="1"/>
      <c r="DX69" s="27"/>
      <c r="DY69" s="1"/>
      <c r="DZ69" s="9"/>
      <c r="EA69" s="28"/>
      <c r="EB69" s="9"/>
      <c r="EC69" s="1"/>
      <c r="ED69" s="9"/>
      <c r="EE69" s="1"/>
      <c r="EF69" s="9"/>
      <c r="EG69" s="1"/>
      <c r="EH69" s="9"/>
      <c r="EI69" s="28"/>
      <c r="EJ69" s="9"/>
      <c r="EK69" s="1"/>
      <c r="EL69" s="3" cm="1">
        <f t="array" ref="EL69">SUMPRODUCT(Planned[[#This Row],[GEN-1]:[EL-20]],TRANSPOSE(Arrangements[Unit Prices]))</f>
        <v>981.09999999999991</v>
      </c>
    </row>
    <row r="70" spans="1:142" ht="14.4" x14ac:dyDescent="0.25">
      <c r="A70" s="1">
        <v>50</v>
      </c>
      <c r="B70" s="9">
        <v>274766</v>
      </c>
      <c r="C70" s="9" t="s">
        <v>466</v>
      </c>
      <c r="D70" s="9" t="s">
        <v>271</v>
      </c>
      <c r="E70" s="9" t="s">
        <v>312</v>
      </c>
      <c r="F70" s="9"/>
      <c r="G70" s="9"/>
      <c r="H70" s="1" t="s">
        <v>467</v>
      </c>
      <c r="I70" s="1" t="s">
        <v>275</v>
      </c>
      <c r="J70" s="1" t="s">
        <v>380</v>
      </c>
      <c r="K70" s="9">
        <v>70</v>
      </c>
      <c r="L70" s="1" t="s">
        <v>468</v>
      </c>
      <c r="M70" s="9" t="s">
        <v>278</v>
      </c>
      <c r="N70" s="9"/>
      <c r="O70" s="1"/>
      <c r="P70" s="9"/>
      <c r="Q70" s="1"/>
      <c r="R70" s="27"/>
      <c r="S70" s="1">
        <v>3</v>
      </c>
      <c r="T70" s="9"/>
      <c r="U70" s="1"/>
      <c r="V70" s="9"/>
      <c r="W70" s="1"/>
      <c r="X70" s="9"/>
      <c r="Y70" s="1"/>
      <c r="Z70" s="9">
        <v>55</v>
      </c>
      <c r="AA70" s="1"/>
      <c r="AB70" s="9"/>
      <c r="AC70" s="1"/>
      <c r="AD70" s="27"/>
      <c r="AE70" s="1"/>
      <c r="AF70" s="9">
        <v>130</v>
      </c>
      <c r="AG70" s="1"/>
      <c r="AH70" s="9"/>
      <c r="AI70" s="1"/>
      <c r="AJ70" s="27"/>
      <c r="AK70" s="1"/>
      <c r="AL70" s="27"/>
      <c r="AM70" s="1"/>
      <c r="AN70" s="9"/>
      <c r="AO70" s="28"/>
      <c r="AP70" s="9">
        <v>11.5</v>
      </c>
      <c r="AQ70" s="1"/>
      <c r="AR70" s="9"/>
      <c r="AS70" s="28"/>
      <c r="AT70" s="27"/>
      <c r="AU70" s="1"/>
      <c r="AV70" s="1"/>
      <c r="AW70" s="1"/>
      <c r="AX70" s="9"/>
      <c r="AY70" s="28"/>
      <c r="AZ70" s="9"/>
      <c r="BA70" s="1"/>
      <c r="BB70" s="27"/>
      <c r="BC70" s="1"/>
      <c r="BD70" s="9"/>
      <c r="BE70" s="28"/>
      <c r="BF70" s="9"/>
      <c r="BG70" s="1"/>
      <c r="BH70" s="9"/>
      <c r="BI70" s="1"/>
      <c r="BJ70" s="9"/>
      <c r="BK70" s="28"/>
      <c r="BL70" s="27"/>
      <c r="BM70" s="1"/>
      <c r="BN70" s="9"/>
      <c r="BO70" s="1"/>
      <c r="BP70" s="27"/>
      <c r="BQ70" s="1">
        <v>1</v>
      </c>
      <c r="BR70" s="9"/>
      <c r="BS70" s="1"/>
      <c r="BT70" s="9"/>
      <c r="BU70" s="1"/>
      <c r="BV70" s="9"/>
      <c r="BW70" s="1"/>
      <c r="BX70" s="9"/>
      <c r="BY70" s="1">
        <v>22</v>
      </c>
      <c r="BZ70" s="9"/>
      <c r="CA70" s="1"/>
      <c r="CB70" s="9"/>
      <c r="CC70" s="28"/>
      <c r="CD70" s="9"/>
      <c r="CE70" s="1"/>
      <c r="CF70" s="9"/>
      <c r="CG70" s="1"/>
      <c r="CH70" s="27"/>
      <c r="CI70" s="1"/>
      <c r="CJ70" s="9"/>
      <c r="CK70" s="1"/>
      <c r="CL70" s="9">
        <v>0.4</v>
      </c>
      <c r="CM70" s="1"/>
      <c r="CN70" s="9"/>
      <c r="CO70" s="1"/>
      <c r="CP70" s="9"/>
      <c r="CQ70" s="1">
        <v>3</v>
      </c>
      <c r="CR70" s="9">
        <v>3</v>
      </c>
      <c r="CS70" s="1">
        <v>1</v>
      </c>
      <c r="CT70" s="9"/>
      <c r="CU70" s="1">
        <v>4</v>
      </c>
      <c r="CV70" s="9"/>
      <c r="CW70" s="1">
        <v>1</v>
      </c>
      <c r="CX70" s="9">
        <v>1</v>
      </c>
      <c r="CY70" s="1"/>
      <c r="CZ70" s="9"/>
      <c r="DA70" s="1"/>
      <c r="DB70" s="9"/>
      <c r="DC70" s="1">
        <v>20</v>
      </c>
      <c r="DD70" s="9"/>
      <c r="DE70" s="1"/>
      <c r="DF70" s="9"/>
      <c r="DG70" s="9"/>
      <c r="DH70" s="9"/>
      <c r="DI70" s="27"/>
      <c r="DJ70" s="9">
        <v>1</v>
      </c>
      <c r="DK70" s="1">
        <v>1</v>
      </c>
      <c r="DL70" s="9"/>
      <c r="DM70" s="28"/>
      <c r="DN70" s="9"/>
      <c r="DO70" s="1"/>
      <c r="DP70" s="9"/>
      <c r="DQ70" s="1"/>
      <c r="DR70" s="27"/>
      <c r="DS70" s="28"/>
      <c r="DT70" s="27"/>
      <c r="DU70" s="1"/>
      <c r="DV70" s="9"/>
      <c r="DW70" s="1"/>
      <c r="DX70" s="27"/>
      <c r="DY70" s="1"/>
      <c r="DZ70" s="9"/>
      <c r="EA70" s="28"/>
      <c r="EB70" s="9"/>
      <c r="EC70" s="1"/>
      <c r="ED70" s="9"/>
      <c r="EE70" s="1"/>
      <c r="EF70" s="9"/>
      <c r="EG70" s="1"/>
      <c r="EH70" s="9"/>
      <c r="EI70" s="28"/>
      <c r="EJ70" s="9"/>
      <c r="EK70" s="1"/>
      <c r="EL70" s="3" cm="1">
        <f t="array" ref="EL70">SUMPRODUCT(Planned[[#This Row],[GEN-1]:[EL-20]],TRANSPOSE(Arrangements[Unit Prices]))</f>
        <v>1127.25</v>
      </c>
    </row>
    <row r="71" spans="1:142" ht="14.4" x14ac:dyDescent="0.25">
      <c r="A71" s="1">
        <v>51</v>
      </c>
      <c r="B71" s="9">
        <v>250634</v>
      </c>
      <c r="C71" s="9" t="s">
        <v>469</v>
      </c>
      <c r="D71" s="9" t="s">
        <v>271</v>
      </c>
      <c r="E71" s="9" t="s">
        <v>312</v>
      </c>
      <c r="F71" s="9"/>
      <c r="G71" s="9"/>
      <c r="H71" s="1" t="s">
        <v>470</v>
      </c>
      <c r="I71" s="1" t="s">
        <v>275</v>
      </c>
      <c r="J71" s="1" t="s">
        <v>380</v>
      </c>
      <c r="K71" s="9">
        <v>70</v>
      </c>
      <c r="L71" s="1" t="s">
        <v>471</v>
      </c>
      <c r="M71" s="9" t="s">
        <v>278</v>
      </c>
      <c r="N71" s="9"/>
      <c r="O71" s="1"/>
      <c r="P71" s="9"/>
      <c r="Q71" s="1"/>
      <c r="R71" s="27"/>
      <c r="S71" s="1"/>
      <c r="T71" s="9"/>
      <c r="U71" s="1"/>
      <c r="V71" s="9"/>
      <c r="W71" s="1">
        <v>1</v>
      </c>
      <c r="X71" s="9"/>
      <c r="Y71" s="1"/>
      <c r="Z71" s="9"/>
      <c r="AA71" s="1"/>
      <c r="AB71" s="9"/>
      <c r="AC71" s="1"/>
      <c r="AD71" s="27"/>
      <c r="AE71" s="1"/>
      <c r="AF71" s="9">
        <v>92</v>
      </c>
      <c r="AG71" s="1"/>
      <c r="AH71" s="9"/>
      <c r="AI71" s="1"/>
      <c r="AJ71" s="27"/>
      <c r="AK71" s="1"/>
      <c r="AL71" s="27"/>
      <c r="AM71" s="1"/>
      <c r="AN71" s="9"/>
      <c r="AO71" s="28"/>
      <c r="AP71" s="9"/>
      <c r="AQ71" s="1"/>
      <c r="AR71" s="9"/>
      <c r="AS71" s="28"/>
      <c r="AT71" s="27"/>
      <c r="AU71" s="1"/>
      <c r="AV71" s="1"/>
      <c r="AW71" s="1"/>
      <c r="AX71" s="9"/>
      <c r="AY71" s="28"/>
      <c r="AZ71" s="9"/>
      <c r="BA71" s="1"/>
      <c r="BB71" s="27"/>
      <c r="BC71" s="1"/>
      <c r="BD71" s="9"/>
      <c r="BE71" s="28"/>
      <c r="BF71" s="9"/>
      <c r="BG71" s="1"/>
      <c r="BH71" s="9"/>
      <c r="BI71" s="1"/>
      <c r="BJ71" s="9"/>
      <c r="BK71" s="28"/>
      <c r="BL71" s="27"/>
      <c r="BM71" s="1"/>
      <c r="BN71" s="9"/>
      <c r="BO71" s="1"/>
      <c r="BP71" s="27"/>
      <c r="BQ71" s="1"/>
      <c r="BR71" s="9"/>
      <c r="BS71" s="1"/>
      <c r="BT71" s="9"/>
      <c r="BU71" s="1"/>
      <c r="BV71" s="9"/>
      <c r="BW71" s="1"/>
      <c r="BX71" s="9"/>
      <c r="BY71" s="1"/>
      <c r="BZ71" s="9"/>
      <c r="CA71" s="1"/>
      <c r="CB71" s="9"/>
      <c r="CC71" s="28"/>
      <c r="CD71" s="9"/>
      <c r="CE71" s="1"/>
      <c r="CF71" s="9"/>
      <c r="CG71" s="1"/>
      <c r="CH71" s="27"/>
      <c r="CI71" s="1"/>
      <c r="CJ71" s="9"/>
      <c r="CK71" s="1"/>
      <c r="CL71" s="9"/>
      <c r="CM71" s="1"/>
      <c r="CN71" s="9"/>
      <c r="CO71" s="1"/>
      <c r="CP71" s="9"/>
      <c r="CQ71" s="1">
        <v>1</v>
      </c>
      <c r="CR71" s="9">
        <v>3</v>
      </c>
      <c r="CS71" s="1"/>
      <c r="CT71" s="9"/>
      <c r="CU71" s="1"/>
      <c r="CV71" s="9">
        <v>1</v>
      </c>
      <c r="CW71" s="1">
        <v>1</v>
      </c>
      <c r="CX71" s="9">
        <v>1.2</v>
      </c>
      <c r="CY71" s="1"/>
      <c r="CZ71" s="9"/>
      <c r="DA71" s="1"/>
      <c r="DB71" s="9"/>
      <c r="DC71" s="1"/>
      <c r="DD71" s="9"/>
      <c r="DE71" s="1"/>
      <c r="DF71" s="9"/>
      <c r="DG71" s="9"/>
      <c r="DH71" s="9"/>
      <c r="DI71" s="27"/>
      <c r="DJ71" s="9"/>
      <c r="DK71" s="1">
        <v>1</v>
      </c>
      <c r="DL71" s="9"/>
      <c r="DM71" s="28"/>
      <c r="DN71" s="9"/>
      <c r="DO71" s="1"/>
      <c r="DP71" s="9"/>
      <c r="DQ71" s="1"/>
      <c r="DR71" s="27"/>
      <c r="DS71" s="28"/>
      <c r="DT71" s="27"/>
      <c r="DU71" s="1"/>
      <c r="DV71" s="9"/>
      <c r="DW71" s="1"/>
      <c r="DX71" s="27"/>
      <c r="DY71" s="1"/>
      <c r="DZ71" s="9"/>
      <c r="EA71" s="28"/>
      <c r="EB71" s="9"/>
      <c r="EC71" s="1">
        <v>1</v>
      </c>
      <c r="ED71" s="9"/>
      <c r="EE71" s="1">
        <v>1</v>
      </c>
      <c r="EF71" s="9"/>
      <c r="EG71" s="1">
        <v>1</v>
      </c>
      <c r="EH71" s="9"/>
      <c r="EI71" s="28"/>
      <c r="EJ71" s="9"/>
      <c r="EK71" s="1"/>
      <c r="EL71" s="3" cm="1">
        <f t="array" ref="EL71">SUMPRODUCT(Planned[[#This Row],[GEN-1]:[EL-20]],TRANSPOSE(Arrangements[Unit Prices]))</f>
        <v>909</v>
      </c>
    </row>
    <row r="72" spans="1:142" ht="14.4" x14ac:dyDescent="0.25">
      <c r="A72" s="1">
        <v>52</v>
      </c>
      <c r="B72" s="9">
        <v>224156</v>
      </c>
      <c r="C72" s="9" t="s">
        <v>472</v>
      </c>
      <c r="D72" s="9" t="s">
        <v>271</v>
      </c>
      <c r="E72" s="9" t="s">
        <v>272</v>
      </c>
      <c r="F72" s="9"/>
      <c r="G72" s="9"/>
      <c r="H72" s="1" t="s">
        <v>473</v>
      </c>
      <c r="I72" s="1" t="s">
        <v>275</v>
      </c>
      <c r="J72" s="1" t="s">
        <v>380</v>
      </c>
      <c r="K72" s="9">
        <v>70</v>
      </c>
      <c r="L72" s="1" t="s">
        <v>461</v>
      </c>
      <c r="M72" s="9" t="s">
        <v>278</v>
      </c>
      <c r="N72" s="9"/>
      <c r="O72" s="1"/>
      <c r="P72" s="9"/>
      <c r="Q72" s="1"/>
      <c r="R72" s="27"/>
      <c r="S72" s="1"/>
      <c r="T72" s="9"/>
      <c r="U72" s="1"/>
      <c r="V72" s="9"/>
      <c r="W72" s="1">
        <v>0.3</v>
      </c>
      <c r="X72" s="9"/>
      <c r="Y72" s="1"/>
      <c r="Z72" s="9"/>
      <c r="AA72" s="1"/>
      <c r="AB72" s="9"/>
      <c r="AC72" s="1"/>
      <c r="AD72" s="27"/>
      <c r="AE72" s="1"/>
      <c r="AF72" s="9">
        <v>200</v>
      </c>
      <c r="AG72" s="1"/>
      <c r="AH72" s="9"/>
      <c r="AI72" s="1"/>
      <c r="AJ72" s="27"/>
      <c r="AK72" s="1"/>
      <c r="AL72" s="27"/>
      <c r="AM72" s="1"/>
      <c r="AN72" s="9"/>
      <c r="AO72" s="28"/>
      <c r="AP72" s="9"/>
      <c r="AQ72" s="1"/>
      <c r="AR72" s="9"/>
      <c r="AS72" s="28"/>
      <c r="AT72" s="27"/>
      <c r="AU72" s="1"/>
      <c r="AV72" s="1"/>
      <c r="AW72" s="1"/>
      <c r="AX72" s="9"/>
      <c r="AY72" s="28"/>
      <c r="AZ72" s="9"/>
      <c r="BA72" s="1"/>
      <c r="BB72" s="27"/>
      <c r="BC72" s="1"/>
      <c r="BD72" s="9"/>
      <c r="BE72" s="28"/>
      <c r="BF72" s="9"/>
      <c r="BG72" s="1"/>
      <c r="BH72" s="9"/>
      <c r="BI72" s="1"/>
      <c r="BJ72" s="9"/>
      <c r="BK72" s="28"/>
      <c r="BL72" s="27"/>
      <c r="BM72" s="1"/>
      <c r="BN72" s="9"/>
      <c r="BO72" s="1"/>
      <c r="BP72" s="27"/>
      <c r="BQ72" s="1"/>
      <c r="BR72" s="9"/>
      <c r="BS72" s="1"/>
      <c r="BT72" s="9"/>
      <c r="BU72" s="1"/>
      <c r="BV72" s="9"/>
      <c r="BW72" s="1"/>
      <c r="BX72" s="9"/>
      <c r="BY72" s="1"/>
      <c r="BZ72" s="9"/>
      <c r="CA72" s="1"/>
      <c r="CB72" s="9"/>
      <c r="CC72" s="28"/>
      <c r="CD72" s="9"/>
      <c r="CE72" s="1"/>
      <c r="CF72" s="9"/>
      <c r="CG72" s="1"/>
      <c r="CH72" s="27"/>
      <c r="CI72" s="1"/>
      <c r="CJ72" s="9"/>
      <c r="CK72" s="1"/>
      <c r="CL72" s="9"/>
      <c r="CM72" s="1"/>
      <c r="CN72" s="9"/>
      <c r="CO72" s="1"/>
      <c r="CP72" s="9"/>
      <c r="CQ72" s="1">
        <v>5</v>
      </c>
      <c r="CR72" s="9">
        <v>3</v>
      </c>
      <c r="CS72" s="1"/>
      <c r="CT72" s="9"/>
      <c r="CU72" s="1">
        <v>2</v>
      </c>
      <c r="CV72" s="9"/>
      <c r="CW72" s="1"/>
      <c r="CX72" s="9"/>
      <c r="CY72" s="1"/>
      <c r="CZ72" s="9"/>
      <c r="DA72" s="1"/>
      <c r="DB72" s="9"/>
      <c r="DC72" s="1">
        <v>25</v>
      </c>
      <c r="DD72" s="9"/>
      <c r="DE72" s="1"/>
      <c r="DF72" s="9"/>
      <c r="DG72" s="9"/>
      <c r="DH72" s="9"/>
      <c r="DI72" s="27"/>
      <c r="DJ72" s="9"/>
      <c r="DK72" s="1">
        <v>1</v>
      </c>
      <c r="DL72" s="9"/>
      <c r="DM72" s="28"/>
      <c r="DN72" s="9"/>
      <c r="DO72" s="1"/>
      <c r="DP72" s="9"/>
      <c r="DQ72" s="1"/>
      <c r="DR72" s="27"/>
      <c r="DS72" s="28"/>
      <c r="DT72" s="27"/>
      <c r="DU72" s="1"/>
      <c r="DV72" s="9"/>
      <c r="DW72" s="1"/>
      <c r="DX72" s="27"/>
      <c r="DY72" s="1"/>
      <c r="DZ72" s="9"/>
      <c r="EA72" s="28"/>
      <c r="EB72" s="9"/>
      <c r="EC72" s="1"/>
      <c r="ED72" s="9"/>
      <c r="EE72" s="1"/>
      <c r="EF72" s="9"/>
      <c r="EG72" s="1"/>
      <c r="EH72" s="9"/>
      <c r="EI72" s="28"/>
      <c r="EJ72" s="9"/>
      <c r="EK72" s="1"/>
      <c r="EL72" s="3" cm="1">
        <f t="array" ref="EL72">SUMPRODUCT(Planned[[#This Row],[GEN-1]:[EL-20]],TRANSPOSE(Arrangements[Unit Prices]))</f>
        <v>929.15</v>
      </c>
    </row>
    <row r="73" spans="1:142" ht="14.4" x14ac:dyDescent="0.25">
      <c r="A73" s="1">
        <v>53</v>
      </c>
      <c r="B73" s="9">
        <v>29480</v>
      </c>
      <c r="C73" s="9" t="s">
        <v>474</v>
      </c>
      <c r="D73" s="9" t="s">
        <v>271</v>
      </c>
      <c r="E73" s="9" t="s">
        <v>312</v>
      </c>
      <c r="F73" s="9"/>
      <c r="G73" s="9"/>
      <c r="H73" s="1" t="s">
        <v>475</v>
      </c>
      <c r="I73" s="1" t="s">
        <v>325</v>
      </c>
      <c r="J73" s="1" t="s">
        <v>380</v>
      </c>
      <c r="K73" s="9">
        <v>70</v>
      </c>
      <c r="L73" s="1" t="s">
        <v>443</v>
      </c>
      <c r="M73" s="9" t="s">
        <v>278</v>
      </c>
      <c r="N73" s="9"/>
      <c r="O73" s="1"/>
      <c r="P73" s="9"/>
      <c r="Q73" s="1"/>
      <c r="R73" s="27"/>
      <c r="S73" s="1">
        <v>6</v>
      </c>
      <c r="T73" s="9"/>
      <c r="U73" s="1"/>
      <c r="V73" s="9"/>
      <c r="W73" s="1"/>
      <c r="X73" s="9"/>
      <c r="Y73" s="1"/>
      <c r="Z73" s="9"/>
      <c r="AA73" s="1"/>
      <c r="AB73" s="9"/>
      <c r="AC73" s="1"/>
      <c r="AD73" s="27"/>
      <c r="AE73" s="1"/>
      <c r="AF73" s="9">
        <v>173</v>
      </c>
      <c r="AG73" s="1"/>
      <c r="AH73" s="9"/>
      <c r="AI73" s="1"/>
      <c r="AJ73" s="27"/>
      <c r="AK73" s="1"/>
      <c r="AL73" s="27"/>
      <c r="AM73" s="1"/>
      <c r="AN73" s="9"/>
      <c r="AO73" s="28"/>
      <c r="AP73" s="9"/>
      <c r="AQ73" s="1"/>
      <c r="AR73" s="9"/>
      <c r="AS73" s="28"/>
      <c r="AT73" s="27"/>
      <c r="AU73" s="1"/>
      <c r="AV73" s="1"/>
      <c r="AW73" s="1"/>
      <c r="AX73" s="9"/>
      <c r="AY73" s="28"/>
      <c r="AZ73" s="9"/>
      <c r="BA73" s="1"/>
      <c r="BB73" s="27"/>
      <c r="BC73" s="1"/>
      <c r="BD73" s="9"/>
      <c r="BE73" s="28"/>
      <c r="BF73" s="9"/>
      <c r="BG73" s="1"/>
      <c r="BH73" s="9"/>
      <c r="BI73" s="1"/>
      <c r="BJ73" s="9"/>
      <c r="BK73" s="28"/>
      <c r="BL73" s="27"/>
      <c r="BM73" s="1"/>
      <c r="BN73" s="9"/>
      <c r="BO73" s="1"/>
      <c r="BP73" s="27"/>
      <c r="BQ73" s="1"/>
      <c r="BR73" s="9"/>
      <c r="BS73" s="1"/>
      <c r="BT73" s="9"/>
      <c r="BU73" s="1"/>
      <c r="BV73" s="9"/>
      <c r="BW73" s="1"/>
      <c r="BX73" s="9"/>
      <c r="BY73" s="1"/>
      <c r="BZ73" s="9"/>
      <c r="CA73" s="1"/>
      <c r="CB73" s="9"/>
      <c r="CC73" s="28"/>
      <c r="CD73" s="9"/>
      <c r="CE73" s="1"/>
      <c r="CF73" s="9"/>
      <c r="CG73" s="1"/>
      <c r="CH73" s="27"/>
      <c r="CI73" s="1"/>
      <c r="CJ73" s="9"/>
      <c r="CK73" s="1"/>
      <c r="CL73" s="9">
        <v>0.4</v>
      </c>
      <c r="CM73" s="1"/>
      <c r="CN73" s="9"/>
      <c r="CO73" s="1"/>
      <c r="CP73" s="9"/>
      <c r="CQ73" s="1">
        <v>4</v>
      </c>
      <c r="CR73" s="9">
        <v>3</v>
      </c>
      <c r="CS73" s="1"/>
      <c r="CT73" s="9"/>
      <c r="CU73" s="1"/>
      <c r="CV73" s="9"/>
      <c r="CW73" s="1">
        <v>1</v>
      </c>
      <c r="CX73" s="9">
        <v>1</v>
      </c>
      <c r="CY73" s="1"/>
      <c r="CZ73" s="9"/>
      <c r="DA73" s="1"/>
      <c r="DB73" s="9"/>
      <c r="DC73" s="1"/>
      <c r="DD73" s="9">
        <v>1</v>
      </c>
      <c r="DE73" s="1"/>
      <c r="DF73" s="9"/>
      <c r="DG73" s="9"/>
      <c r="DH73" s="9"/>
      <c r="DI73" s="27"/>
      <c r="DJ73" s="9"/>
      <c r="DK73" s="1">
        <v>1</v>
      </c>
      <c r="DL73" s="9"/>
      <c r="DM73" s="28"/>
      <c r="DN73" s="9"/>
      <c r="DO73" s="1"/>
      <c r="DP73" s="9"/>
      <c r="DQ73" s="1"/>
      <c r="DR73" s="27"/>
      <c r="DS73" s="28"/>
      <c r="DT73" s="27"/>
      <c r="DU73" s="1"/>
      <c r="DV73" s="9"/>
      <c r="DW73" s="1"/>
      <c r="DX73" s="27"/>
      <c r="DY73" s="1"/>
      <c r="DZ73" s="9"/>
      <c r="EA73" s="28"/>
      <c r="EB73" s="9"/>
      <c r="EC73" s="1"/>
      <c r="ED73" s="9"/>
      <c r="EE73" s="1"/>
      <c r="EF73" s="9"/>
      <c r="EG73" s="1"/>
      <c r="EH73" s="9"/>
      <c r="EI73" s="28"/>
      <c r="EJ73" s="9"/>
      <c r="EK73" s="1"/>
      <c r="EL73" s="3" cm="1">
        <f t="array" ref="EL73">SUMPRODUCT(Planned[[#This Row],[GEN-1]:[EL-20]],TRANSPOSE(Arrangements[Unit Prices]))</f>
        <v>1125.3</v>
      </c>
    </row>
    <row r="74" spans="1:142" ht="14.4" x14ac:dyDescent="0.25">
      <c r="A74" s="1">
        <v>54</v>
      </c>
      <c r="B74" s="9">
        <v>285673</v>
      </c>
      <c r="C74" s="9" t="s">
        <v>476</v>
      </c>
      <c r="D74" s="9" t="s">
        <v>271</v>
      </c>
      <c r="E74" s="9" t="s">
        <v>312</v>
      </c>
      <c r="F74" s="9"/>
      <c r="G74" s="9"/>
      <c r="H74" s="1" t="s">
        <v>477</v>
      </c>
      <c r="I74" s="1" t="s">
        <v>275</v>
      </c>
      <c r="J74" s="1" t="s">
        <v>380</v>
      </c>
      <c r="K74" s="9">
        <v>70</v>
      </c>
      <c r="L74" s="1" t="s">
        <v>434</v>
      </c>
      <c r="M74" s="9" t="s">
        <v>278</v>
      </c>
      <c r="N74" s="9"/>
      <c r="O74" s="1"/>
      <c r="P74" s="9"/>
      <c r="Q74" s="1"/>
      <c r="R74" s="27"/>
      <c r="S74" s="1">
        <v>2.5</v>
      </c>
      <c r="T74" s="9"/>
      <c r="U74" s="1"/>
      <c r="V74" s="9"/>
      <c r="W74" s="1"/>
      <c r="X74" s="9"/>
      <c r="Y74" s="1"/>
      <c r="Z74" s="9"/>
      <c r="AA74" s="1"/>
      <c r="AB74" s="9"/>
      <c r="AC74" s="1"/>
      <c r="AD74" s="27"/>
      <c r="AE74" s="1"/>
      <c r="AF74" s="9">
        <v>120</v>
      </c>
      <c r="AG74" s="1"/>
      <c r="AH74" s="9"/>
      <c r="AI74" s="1"/>
      <c r="AJ74" s="27"/>
      <c r="AK74" s="1"/>
      <c r="AL74" s="27"/>
      <c r="AM74" s="1"/>
      <c r="AN74" s="9"/>
      <c r="AO74" s="28"/>
      <c r="AP74" s="9"/>
      <c r="AQ74" s="1"/>
      <c r="AR74" s="9"/>
      <c r="AS74" s="28"/>
      <c r="AT74" s="27"/>
      <c r="AU74" s="1"/>
      <c r="AV74" s="1"/>
      <c r="AW74" s="1"/>
      <c r="AX74" s="9"/>
      <c r="AY74" s="28"/>
      <c r="AZ74" s="9"/>
      <c r="BA74" s="1"/>
      <c r="BB74" s="27"/>
      <c r="BC74" s="1"/>
      <c r="BD74" s="9"/>
      <c r="BE74" s="28"/>
      <c r="BF74" s="9"/>
      <c r="BG74" s="1"/>
      <c r="BH74" s="9"/>
      <c r="BI74" s="1"/>
      <c r="BJ74" s="9"/>
      <c r="BK74" s="28"/>
      <c r="BL74" s="27"/>
      <c r="BM74" s="1">
        <v>1</v>
      </c>
      <c r="BN74" s="9"/>
      <c r="BO74" s="1"/>
      <c r="BP74" s="27"/>
      <c r="BQ74" s="1"/>
      <c r="BR74" s="9"/>
      <c r="BS74" s="1"/>
      <c r="BT74" s="9"/>
      <c r="BU74" s="1"/>
      <c r="BV74" s="9"/>
      <c r="BW74" s="1"/>
      <c r="BX74" s="9"/>
      <c r="BY74" s="1"/>
      <c r="BZ74" s="9"/>
      <c r="CA74" s="1"/>
      <c r="CB74" s="9"/>
      <c r="CC74" s="28"/>
      <c r="CD74" s="9"/>
      <c r="CE74" s="1"/>
      <c r="CF74" s="9"/>
      <c r="CG74" s="1"/>
      <c r="CH74" s="27"/>
      <c r="CI74" s="1"/>
      <c r="CJ74" s="9"/>
      <c r="CK74" s="1"/>
      <c r="CL74" s="9"/>
      <c r="CM74" s="1"/>
      <c r="CN74" s="9"/>
      <c r="CO74" s="1"/>
      <c r="CP74" s="9"/>
      <c r="CQ74" s="1">
        <v>4</v>
      </c>
      <c r="CR74" s="9">
        <v>8</v>
      </c>
      <c r="CS74" s="1"/>
      <c r="CT74" s="9"/>
      <c r="CU74" s="1"/>
      <c r="CV74" s="9">
        <v>1</v>
      </c>
      <c r="CW74" s="1"/>
      <c r="CX74" s="9"/>
      <c r="CY74" s="1"/>
      <c r="CZ74" s="9"/>
      <c r="DA74" s="1"/>
      <c r="DB74" s="9"/>
      <c r="DC74" s="1"/>
      <c r="DD74" s="9"/>
      <c r="DE74" s="1"/>
      <c r="DF74" s="9"/>
      <c r="DG74" s="9"/>
      <c r="DH74" s="9"/>
      <c r="DI74" s="27"/>
      <c r="DJ74" s="9"/>
      <c r="DK74" s="1"/>
      <c r="DL74" s="9"/>
      <c r="DM74" s="28"/>
      <c r="DN74" s="9"/>
      <c r="DO74" s="1"/>
      <c r="DP74" s="9"/>
      <c r="DQ74" s="1"/>
      <c r="DR74" s="27"/>
      <c r="DS74" s="28"/>
      <c r="DT74" s="27"/>
      <c r="DU74" s="1"/>
      <c r="DV74" s="9"/>
      <c r="DW74" s="1"/>
      <c r="DX74" s="27"/>
      <c r="DY74" s="1"/>
      <c r="DZ74" s="9"/>
      <c r="EA74" s="28"/>
      <c r="EB74" s="9"/>
      <c r="EC74" s="1"/>
      <c r="ED74" s="9"/>
      <c r="EE74" s="1"/>
      <c r="EF74" s="9"/>
      <c r="EG74" s="1"/>
      <c r="EH74" s="9"/>
      <c r="EI74" s="28"/>
      <c r="EJ74" s="9"/>
      <c r="EK74" s="1"/>
      <c r="EL74" s="3" cm="1">
        <f t="array" ref="EL74">SUMPRODUCT(Planned[[#This Row],[GEN-1]:[EL-20]],TRANSPOSE(Arrangements[Unit Prices]))</f>
        <v>970.4</v>
      </c>
    </row>
    <row r="75" spans="1:142" ht="14.4" x14ac:dyDescent="0.25">
      <c r="A75" s="1">
        <v>55</v>
      </c>
      <c r="B75" s="9">
        <v>227555</v>
      </c>
      <c r="C75" s="9" t="s">
        <v>478</v>
      </c>
      <c r="D75" s="9" t="s">
        <v>271</v>
      </c>
      <c r="E75" s="9" t="s">
        <v>312</v>
      </c>
      <c r="F75" s="9"/>
      <c r="G75" s="9"/>
      <c r="H75" s="1" t="s">
        <v>479</v>
      </c>
      <c r="I75" s="1" t="s">
        <v>275</v>
      </c>
      <c r="J75" s="1" t="s">
        <v>380</v>
      </c>
      <c r="K75" s="9">
        <v>70</v>
      </c>
      <c r="L75" s="1" t="s">
        <v>431</v>
      </c>
      <c r="M75" s="9" t="s">
        <v>278</v>
      </c>
      <c r="N75" s="9"/>
      <c r="O75" s="1"/>
      <c r="P75" s="9"/>
      <c r="Q75" s="1"/>
      <c r="R75" s="27"/>
      <c r="S75" s="1"/>
      <c r="T75" s="9">
        <v>2.7</v>
      </c>
      <c r="U75" s="1"/>
      <c r="V75" s="9"/>
      <c r="W75" s="1">
        <v>5</v>
      </c>
      <c r="X75" s="9"/>
      <c r="Y75" s="1"/>
      <c r="Z75" s="9"/>
      <c r="AA75" s="1"/>
      <c r="AB75" s="9"/>
      <c r="AC75" s="1"/>
      <c r="AD75" s="27"/>
      <c r="AE75" s="1"/>
      <c r="AF75" s="9">
        <v>40</v>
      </c>
      <c r="AG75" s="1"/>
      <c r="AH75" s="9"/>
      <c r="AI75" s="1"/>
      <c r="AJ75" s="27"/>
      <c r="AK75" s="1"/>
      <c r="AL75" s="27"/>
      <c r="AM75" s="1"/>
      <c r="AN75" s="9"/>
      <c r="AO75" s="28"/>
      <c r="AP75" s="9"/>
      <c r="AQ75" s="1"/>
      <c r="AR75" s="9"/>
      <c r="AS75" s="28"/>
      <c r="AT75" s="27"/>
      <c r="AU75" s="1"/>
      <c r="AV75" s="1"/>
      <c r="AW75" s="1"/>
      <c r="AX75" s="9"/>
      <c r="AY75" s="28"/>
      <c r="AZ75" s="9"/>
      <c r="BA75" s="1"/>
      <c r="BB75" s="27"/>
      <c r="BC75" s="1"/>
      <c r="BD75" s="9"/>
      <c r="BE75" s="28"/>
      <c r="BF75" s="9"/>
      <c r="BG75" s="1"/>
      <c r="BH75" s="9"/>
      <c r="BI75" s="1"/>
      <c r="BJ75" s="9"/>
      <c r="BK75" s="28"/>
      <c r="BL75" s="27"/>
      <c r="BM75" s="1">
        <v>1</v>
      </c>
      <c r="BN75" s="9"/>
      <c r="BO75" s="1"/>
      <c r="BP75" s="27"/>
      <c r="BQ75" s="1"/>
      <c r="BR75" s="9"/>
      <c r="BS75" s="1"/>
      <c r="BT75" s="9"/>
      <c r="BU75" s="1"/>
      <c r="BV75" s="9"/>
      <c r="BW75" s="1"/>
      <c r="BX75" s="9"/>
      <c r="BY75" s="1"/>
      <c r="BZ75" s="9"/>
      <c r="CA75" s="1"/>
      <c r="CB75" s="9"/>
      <c r="CC75" s="28"/>
      <c r="CD75" s="9"/>
      <c r="CE75" s="1"/>
      <c r="CF75" s="9"/>
      <c r="CG75" s="1"/>
      <c r="CH75" s="27"/>
      <c r="CI75" s="1"/>
      <c r="CJ75" s="9"/>
      <c r="CK75" s="1"/>
      <c r="CL75" s="9"/>
      <c r="CM75" s="1"/>
      <c r="CN75" s="9"/>
      <c r="CO75" s="1"/>
      <c r="CP75" s="9"/>
      <c r="CQ75" s="1">
        <v>5</v>
      </c>
      <c r="CR75" s="9">
        <v>2</v>
      </c>
      <c r="CS75" s="1"/>
      <c r="CT75" s="9"/>
      <c r="CU75" s="1"/>
      <c r="CV75" s="9"/>
      <c r="CW75" s="1"/>
      <c r="CX75" s="9"/>
      <c r="CY75" s="1"/>
      <c r="CZ75" s="9"/>
      <c r="DA75" s="1"/>
      <c r="DB75" s="9"/>
      <c r="DC75" s="1"/>
      <c r="DD75" s="9"/>
      <c r="DE75" s="1"/>
      <c r="DF75" s="9"/>
      <c r="DG75" s="9"/>
      <c r="DH75" s="9"/>
      <c r="DI75" s="27"/>
      <c r="DJ75" s="9"/>
      <c r="DK75" s="1">
        <v>1</v>
      </c>
      <c r="DL75" s="9"/>
      <c r="DM75" s="28"/>
      <c r="DN75" s="9"/>
      <c r="DO75" s="1"/>
      <c r="DP75" s="9"/>
      <c r="DQ75" s="1"/>
      <c r="DR75" s="27"/>
      <c r="DS75" s="28"/>
      <c r="DT75" s="27"/>
      <c r="DU75" s="1"/>
      <c r="DV75" s="9"/>
      <c r="DW75" s="1"/>
      <c r="DX75" s="27"/>
      <c r="DY75" s="1"/>
      <c r="DZ75" s="9"/>
      <c r="EA75" s="28"/>
      <c r="EB75" s="9"/>
      <c r="EC75" s="1"/>
      <c r="ED75" s="9"/>
      <c r="EE75" s="1"/>
      <c r="EF75" s="9"/>
      <c r="EG75" s="1"/>
      <c r="EH75" s="9"/>
      <c r="EI75" s="28"/>
      <c r="EJ75" s="9"/>
      <c r="EK75" s="1"/>
      <c r="EL75" s="3" cm="1">
        <f t="array" ref="EL75">SUMPRODUCT(Planned[[#This Row],[GEN-1]:[EL-20]],TRANSPOSE(Arrangements[Unit Prices]))</f>
        <v>1171.5999999999999</v>
      </c>
    </row>
    <row r="76" spans="1:142" ht="14.4" x14ac:dyDescent="0.25">
      <c r="A76" s="1">
        <v>56</v>
      </c>
      <c r="B76" s="9">
        <v>230054</v>
      </c>
      <c r="C76" s="9" t="s">
        <v>480</v>
      </c>
      <c r="D76" s="9" t="s">
        <v>271</v>
      </c>
      <c r="E76" s="9" t="s">
        <v>312</v>
      </c>
      <c r="F76" s="9"/>
      <c r="G76" s="9"/>
      <c r="H76" s="1" t="s">
        <v>481</v>
      </c>
      <c r="I76" s="1" t="s">
        <v>275</v>
      </c>
      <c r="J76" s="1" t="s">
        <v>380</v>
      </c>
      <c r="K76" s="9">
        <v>70</v>
      </c>
      <c r="L76" s="1" t="s">
        <v>482</v>
      </c>
      <c r="M76" s="9" t="s">
        <v>278</v>
      </c>
      <c r="N76" s="9"/>
      <c r="O76" s="1"/>
      <c r="P76" s="9"/>
      <c r="Q76" s="1"/>
      <c r="R76" s="27"/>
      <c r="S76" s="1"/>
      <c r="T76" s="9"/>
      <c r="U76" s="1"/>
      <c r="V76" s="9"/>
      <c r="W76" s="1"/>
      <c r="X76" s="9"/>
      <c r="Y76" s="1"/>
      <c r="Z76" s="9"/>
      <c r="AA76" s="1"/>
      <c r="AB76" s="9"/>
      <c r="AC76" s="1"/>
      <c r="AD76" s="27"/>
      <c r="AE76" s="1"/>
      <c r="AF76" s="9">
        <v>210</v>
      </c>
      <c r="AG76" s="1"/>
      <c r="AH76" s="9"/>
      <c r="AI76" s="1"/>
      <c r="AJ76" s="27"/>
      <c r="AK76" s="1"/>
      <c r="AL76" s="27"/>
      <c r="AM76" s="1"/>
      <c r="AN76" s="9"/>
      <c r="AO76" s="28"/>
      <c r="AP76" s="9"/>
      <c r="AQ76" s="1"/>
      <c r="AR76" s="9"/>
      <c r="AS76" s="28"/>
      <c r="AT76" s="27"/>
      <c r="AU76" s="1"/>
      <c r="AV76" s="1"/>
      <c r="AW76" s="1"/>
      <c r="AX76" s="9"/>
      <c r="AY76" s="28"/>
      <c r="AZ76" s="9"/>
      <c r="BA76" s="1"/>
      <c r="BB76" s="27"/>
      <c r="BC76" s="1"/>
      <c r="BD76" s="9"/>
      <c r="BE76" s="28"/>
      <c r="BF76" s="9"/>
      <c r="BG76" s="1"/>
      <c r="BH76" s="9"/>
      <c r="BI76" s="1"/>
      <c r="BJ76" s="9"/>
      <c r="BK76" s="28"/>
      <c r="BL76" s="27"/>
      <c r="BM76" s="1"/>
      <c r="BN76" s="9"/>
      <c r="BO76" s="1"/>
      <c r="BP76" s="27"/>
      <c r="BQ76" s="1"/>
      <c r="BR76" s="9"/>
      <c r="BS76" s="1"/>
      <c r="BT76" s="9"/>
      <c r="BU76" s="1"/>
      <c r="BV76" s="9"/>
      <c r="BW76" s="1"/>
      <c r="BX76" s="9"/>
      <c r="BY76" s="1"/>
      <c r="BZ76" s="9"/>
      <c r="CA76" s="1"/>
      <c r="CB76" s="9"/>
      <c r="CC76" s="28"/>
      <c r="CD76" s="9"/>
      <c r="CE76" s="1"/>
      <c r="CF76" s="9"/>
      <c r="CG76" s="1"/>
      <c r="CH76" s="27"/>
      <c r="CI76" s="1"/>
      <c r="CJ76" s="9">
        <v>0.4</v>
      </c>
      <c r="CK76" s="1"/>
      <c r="CL76" s="9"/>
      <c r="CM76" s="1"/>
      <c r="CN76" s="9"/>
      <c r="CO76" s="1"/>
      <c r="CP76" s="9"/>
      <c r="CQ76" s="1">
        <v>4</v>
      </c>
      <c r="CR76" s="9">
        <v>6</v>
      </c>
      <c r="CS76" s="1"/>
      <c r="CT76" s="9"/>
      <c r="CU76" s="1"/>
      <c r="CV76" s="9">
        <v>1</v>
      </c>
      <c r="CW76" s="1"/>
      <c r="CX76" s="9"/>
      <c r="CY76" s="1"/>
      <c r="CZ76" s="9"/>
      <c r="DA76" s="1"/>
      <c r="DB76" s="9"/>
      <c r="DC76" s="1"/>
      <c r="DD76" s="9"/>
      <c r="DE76" s="1"/>
      <c r="DF76" s="9"/>
      <c r="DG76" s="9"/>
      <c r="DH76" s="9"/>
      <c r="DI76" s="27"/>
      <c r="DJ76" s="9"/>
      <c r="DK76" s="1"/>
      <c r="DL76" s="9"/>
      <c r="DM76" s="28"/>
      <c r="DN76" s="9"/>
      <c r="DO76" s="1"/>
      <c r="DP76" s="9"/>
      <c r="DQ76" s="1"/>
      <c r="DR76" s="27"/>
      <c r="DS76" s="28"/>
      <c r="DT76" s="27"/>
      <c r="DU76" s="1"/>
      <c r="DV76" s="9"/>
      <c r="DW76" s="1"/>
      <c r="DX76" s="27"/>
      <c r="DY76" s="1"/>
      <c r="DZ76" s="9"/>
      <c r="EA76" s="28"/>
      <c r="EB76" s="9"/>
      <c r="EC76" s="1"/>
      <c r="ED76" s="9"/>
      <c r="EE76" s="1"/>
      <c r="EF76" s="9"/>
      <c r="EG76" s="1"/>
      <c r="EH76" s="9"/>
      <c r="EI76" s="28"/>
      <c r="EJ76" s="9"/>
      <c r="EK76" s="1"/>
      <c r="EL76" s="3" cm="1">
        <f t="array" ref="EL76">SUMPRODUCT(Planned[[#This Row],[GEN-1]:[EL-20]],TRANSPOSE(Arrangements[Unit Prices]))</f>
        <v>898.8</v>
      </c>
    </row>
    <row r="77" spans="1:142" ht="14.4" x14ac:dyDescent="0.25">
      <c r="A77" s="1">
        <v>57</v>
      </c>
      <c r="B77" s="9">
        <v>315620</v>
      </c>
      <c r="C77" s="9" t="s">
        <v>483</v>
      </c>
      <c r="D77" s="9" t="s">
        <v>271</v>
      </c>
      <c r="E77" s="9" t="s">
        <v>312</v>
      </c>
      <c r="F77" s="9"/>
      <c r="G77" s="9"/>
      <c r="H77" s="1" t="s">
        <v>484</v>
      </c>
      <c r="I77" s="1" t="s">
        <v>275</v>
      </c>
      <c r="J77" s="1" t="s">
        <v>380</v>
      </c>
      <c r="K77" s="9">
        <v>70</v>
      </c>
      <c r="L77" s="1" t="s">
        <v>434</v>
      </c>
      <c r="M77" s="9" t="s">
        <v>278</v>
      </c>
      <c r="N77" s="9"/>
      <c r="O77" s="1"/>
      <c r="P77" s="9"/>
      <c r="Q77" s="1"/>
      <c r="R77" s="27"/>
      <c r="S77" s="1"/>
      <c r="T77" s="9"/>
      <c r="U77" s="1"/>
      <c r="V77" s="9"/>
      <c r="W77" s="1"/>
      <c r="X77" s="9"/>
      <c r="Y77" s="1"/>
      <c r="Z77" s="9"/>
      <c r="AA77" s="1"/>
      <c r="AB77" s="9"/>
      <c r="AC77" s="1"/>
      <c r="AD77" s="27"/>
      <c r="AE77" s="1"/>
      <c r="AF77" s="9">
        <v>245</v>
      </c>
      <c r="AG77" s="1"/>
      <c r="AH77" s="9"/>
      <c r="AI77" s="1"/>
      <c r="AJ77" s="27"/>
      <c r="AK77" s="1"/>
      <c r="AL77" s="27"/>
      <c r="AM77" s="1"/>
      <c r="AN77" s="9"/>
      <c r="AO77" s="28"/>
      <c r="AP77" s="9"/>
      <c r="AQ77" s="1"/>
      <c r="AR77" s="9"/>
      <c r="AS77" s="28"/>
      <c r="AT77" s="27"/>
      <c r="AU77" s="1"/>
      <c r="AV77" s="1"/>
      <c r="AW77" s="1"/>
      <c r="AX77" s="9"/>
      <c r="AY77" s="28"/>
      <c r="AZ77" s="9"/>
      <c r="BA77" s="1"/>
      <c r="BB77" s="27"/>
      <c r="BC77" s="1"/>
      <c r="BD77" s="9"/>
      <c r="BE77" s="28"/>
      <c r="BF77" s="9"/>
      <c r="BG77" s="1"/>
      <c r="BH77" s="9"/>
      <c r="BI77" s="1"/>
      <c r="BJ77" s="9"/>
      <c r="BK77" s="28"/>
      <c r="BL77" s="27"/>
      <c r="BM77" s="1"/>
      <c r="BN77" s="9"/>
      <c r="BO77" s="1"/>
      <c r="BP77" s="27"/>
      <c r="BQ77" s="1"/>
      <c r="BR77" s="9"/>
      <c r="BS77" s="1"/>
      <c r="BT77" s="9"/>
      <c r="BU77" s="1"/>
      <c r="BV77" s="9"/>
      <c r="BW77" s="1"/>
      <c r="BX77" s="9"/>
      <c r="BY77" s="1"/>
      <c r="BZ77" s="9"/>
      <c r="CA77" s="1"/>
      <c r="CB77" s="9"/>
      <c r="CC77" s="28"/>
      <c r="CD77" s="9"/>
      <c r="CE77" s="1"/>
      <c r="CF77" s="9"/>
      <c r="CG77" s="1"/>
      <c r="CH77" s="27"/>
      <c r="CI77" s="1"/>
      <c r="CJ77" s="9"/>
      <c r="CK77" s="1"/>
      <c r="CL77" s="9">
        <v>0.4</v>
      </c>
      <c r="CM77" s="1"/>
      <c r="CN77" s="9"/>
      <c r="CO77" s="1"/>
      <c r="CP77" s="9"/>
      <c r="CQ77" s="1">
        <v>4</v>
      </c>
      <c r="CR77" s="9">
        <v>6</v>
      </c>
      <c r="CS77" s="1"/>
      <c r="CT77" s="9"/>
      <c r="CU77" s="1"/>
      <c r="CV77" s="9">
        <v>2</v>
      </c>
      <c r="CW77" s="1">
        <v>1</v>
      </c>
      <c r="CX77" s="9">
        <v>2</v>
      </c>
      <c r="CY77" s="1"/>
      <c r="CZ77" s="9"/>
      <c r="DA77" s="1"/>
      <c r="DB77" s="9"/>
      <c r="DC77" s="1"/>
      <c r="DD77" s="9">
        <v>15</v>
      </c>
      <c r="DE77" s="1"/>
      <c r="DF77" s="9"/>
      <c r="DG77" s="9"/>
      <c r="DH77" s="9"/>
      <c r="DI77" s="27"/>
      <c r="DJ77" s="9"/>
      <c r="DK77" s="1"/>
      <c r="DL77" s="9"/>
      <c r="DM77" s="28"/>
      <c r="DN77" s="9"/>
      <c r="DO77" s="1"/>
      <c r="DP77" s="9"/>
      <c r="DQ77" s="1"/>
      <c r="DR77" s="27"/>
      <c r="DS77" s="28"/>
      <c r="DT77" s="27"/>
      <c r="DU77" s="1"/>
      <c r="DV77" s="9"/>
      <c r="DW77" s="1"/>
      <c r="DX77" s="27"/>
      <c r="DY77" s="1"/>
      <c r="DZ77" s="9"/>
      <c r="EA77" s="28"/>
      <c r="EB77" s="9"/>
      <c r="EC77" s="1"/>
      <c r="ED77" s="9"/>
      <c r="EE77" s="1"/>
      <c r="EF77" s="9"/>
      <c r="EG77" s="1"/>
      <c r="EH77" s="9"/>
      <c r="EI77" s="28"/>
      <c r="EJ77" s="9"/>
      <c r="EK77" s="1"/>
      <c r="EL77" s="3" cm="1">
        <f t="array" ref="EL77">SUMPRODUCT(Planned[[#This Row],[GEN-1]:[EL-20]],TRANSPOSE(Arrangements[Unit Prices]))</f>
        <v>1145.3</v>
      </c>
    </row>
    <row r="78" spans="1:142" ht="14.4" x14ac:dyDescent="0.25">
      <c r="A78" s="1">
        <v>58</v>
      </c>
      <c r="B78" s="9">
        <v>3254</v>
      </c>
      <c r="C78" s="9" t="s">
        <v>485</v>
      </c>
      <c r="D78" s="9" t="s">
        <v>271</v>
      </c>
      <c r="E78" s="9" t="s">
        <v>312</v>
      </c>
      <c r="F78" s="9"/>
      <c r="G78" s="9"/>
      <c r="H78" s="1" t="s">
        <v>486</v>
      </c>
      <c r="I78" s="1" t="s">
        <v>325</v>
      </c>
      <c r="J78" s="1" t="s">
        <v>380</v>
      </c>
      <c r="K78" s="9">
        <v>70</v>
      </c>
      <c r="L78" s="1" t="s">
        <v>458</v>
      </c>
      <c r="M78" s="9" t="s">
        <v>278</v>
      </c>
      <c r="N78" s="9"/>
      <c r="O78" s="1"/>
      <c r="P78" s="9"/>
      <c r="Q78" s="1"/>
      <c r="R78" s="27"/>
      <c r="S78" s="1"/>
      <c r="T78" s="9"/>
      <c r="U78" s="1"/>
      <c r="V78" s="9"/>
      <c r="W78" s="1"/>
      <c r="X78" s="9"/>
      <c r="Y78" s="1"/>
      <c r="Z78" s="9"/>
      <c r="AA78" s="1"/>
      <c r="AB78" s="9"/>
      <c r="AC78" s="1"/>
      <c r="AD78" s="27"/>
      <c r="AE78" s="1"/>
      <c r="AF78" s="9"/>
      <c r="AG78" s="1"/>
      <c r="AH78" s="9"/>
      <c r="AI78" s="1"/>
      <c r="AJ78" s="27"/>
      <c r="AK78" s="1"/>
      <c r="AL78" s="27"/>
      <c r="AM78" s="1"/>
      <c r="AN78" s="9"/>
      <c r="AO78" s="28"/>
      <c r="AP78" s="9"/>
      <c r="AQ78" s="1"/>
      <c r="AR78" s="9"/>
      <c r="AS78" s="28"/>
      <c r="AT78" s="27"/>
      <c r="AU78" s="1"/>
      <c r="AV78" s="1"/>
      <c r="AW78" s="1"/>
      <c r="AX78" s="9"/>
      <c r="AY78" s="28"/>
      <c r="AZ78" s="9"/>
      <c r="BA78" s="1"/>
      <c r="BB78" s="27"/>
      <c r="BC78" s="1"/>
      <c r="BD78" s="9"/>
      <c r="BE78" s="28"/>
      <c r="BF78" s="9"/>
      <c r="BG78" s="1"/>
      <c r="BH78" s="9"/>
      <c r="BI78" s="1"/>
      <c r="BJ78" s="9"/>
      <c r="BK78" s="28"/>
      <c r="BL78" s="27"/>
      <c r="BM78" s="1"/>
      <c r="BN78" s="9"/>
      <c r="BO78" s="1"/>
      <c r="BP78" s="27"/>
      <c r="BQ78" s="1"/>
      <c r="BR78" s="9"/>
      <c r="BS78" s="1"/>
      <c r="BT78" s="9"/>
      <c r="BU78" s="1"/>
      <c r="BV78" s="9"/>
      <c r="BW78" s="1"/>
      <c r="BX78" s="9"/>
      <c r="BY78" s="1"/>
      <c r="BZ78" s="9"/>
      <c r="CA78" s="1"/>
      <c r="CB78" s="9"/>
      <c r="CC78" s="28"/>
      <c r="CD78" s="9"/>
      <c r="CE78" s="1"/>
      <c r="CF78" s="9"/>
      <c r="CG78" s="1"/>
      <c r="CH78" s="27"/>
      <c r="CI78" s="1"/>
      <c r="CJ78" s="9"/>
      <c r="CK78" s="1"/>
      <c r="CL78" s="9"/>
      <c r="CM78" s="1"/>
      <c r="CN78" s="9"/>
      <c r="CO78" s="1"/>
      <c r="CP78" s="9"/>
      <c r="CQ78" s="1">
        <v>5</v>
      </c>
      <c r="CR78" s="9">
        <v>6</v>
      </c>
      <c r="CS78" s="1"/>
      <c r="CT78" s="9"/>
      <c r="CU78" s="1">
        <v>1</v>
      </c>
      <c r="CV78" s="9"/>
      <c r="CW78" s="1"/>
      <c r="CX78" s="9"/>
      <c r="CY78" s="1"/>
      <c r="CZ78" s="9"/>
      <c r="DA78" s="1"/>
      <c r="DB78" s="9"/>
      <c r="DC78" s="1">
        <v>10</v>
      </c>
      <c r="DD78" s="9"/>
      <c r="DE78" s="1"/>
      <c r="DF78" s="9"/>
      <c r="DG78" s="9"/>
      <c r="DH78" s="9"/>
      <c r="DI78" s="27"/>
      <c r="DJ78" s="9"/>
      <c r="DK78" s="1">
        <v>1</v>
      </c>
      <c r="DL78" s="9"/>
      <c r="DM78" s="28"/>
      <c r="DN78" s="9"/>
      <c r="DO78" s="1"/>
      <c r="DP78" s="9"/>
      <c r="DQ78" s="1"/>
      <c r="DR78" s="27"/>
      <c r="DS78" s="28"/>
      <c r="DT78" s="27"/>
      <c r="DU78" s="1"/>
      <c r="DV78" s="9"/>
      <c r="DW78" s="1"/>
      <c r="DX78" s="27"/>
      <c r="DY78" s="1"/>
      <c r="DZ78" s="9"/>
      <c r="EA78" s="28"/>
      <c r="EB78" s="9"/>
      <c r="EC78" s="1">
        <v>1</v>
      </c>
      <c r="ED78" s="9"/>
      <c r="EE78" s="1"/>
      <c r="EF78" s="9"/>
      <c r="EG78" s="1">
        <v>1</v>
      </c>
      <c r="EH78" s="9"/>
      <c r="EI78" s="28"/>
      <c r="EJ78" s="9"/>
      <c r="EK78" s="1"/>
      <c r="EL78" s="3" cm="1">
        <f t="array" ref="EL78">SUMPRODUCT(Planned[[#This Row],[GEN-1]:[EL-20]],TRANSPOSE(Arrangements[Unit Prices]))</f>
        <v>743.3</v>
      </c>
    </row>
    <row r="79" spans="1:142" ht="14.4" x14ac:dyDescent="0.25">
      <c r="A79" s="1">
        <v>59</v>
      </c>
      <c r="B79" s="9">
        <v>207854</v>
      </c>
      <c r="C79" s="9" t="s">
        <v>487</v>
      </c>
      <c r="D79" s="9" t="s">
        <v>271</v>
      </c>
      <c r="E79" s="9" t="s">
        <v>312</v>
      </c>
      <c r="F79" s="9"/>
      <c r="G79" s="9"/>
      <c r="H79" s="1" t="s">
        <v>488</v>
      </c>
      <c r="I79" s="1" t="s">
        <v>275</v>
      </c>
      <c r="J79" s="1" t="s">
        <v>380</v>
      </c>
      <c r="K79" s="9">
        <v>70</v>
      </c>
      <c r="L79" s="1" t="s">
        <v>450</v>
      </c>
      <c r="M79" s="9" t="s">
        <v>278</v>
      </c>
      <c r="N79" s="9"/>
      <c r="O79" s="1"/>
      <c r="P79" s="9"/>
      <c r="Q79" s="1"/>
      <c r="R79" s="27"/>
      <c r="S79" s="1"/>
      <c r="T79" s="9"/>
      <c r="U79" s="1"/>
      <c r="V79" s="9"/>
      <c r="W79" s="1">
        <v>1.2</v>
      </c>
      <c r="X79" s="9"/>
      <c r="Y79" s="1"/>
      <c r="Z79" s="9"/>
      <c r="AA79" s="1"/>
      <c r="AB79" s="9"/>
      <c r="AC79" s="1"/>
      <c r="AD79" s="27"/>
      <c r="AE79" s="1"/>
      <c r="AF79" s="9">
        <v>155</v>
      </c>
      <c r="AG79" s="1"/>
      <c r="AH79" s="9"/>
      <c r="AI79" s="1"/>
      <c r="AJ79" s="27"/>
      <c r="AK79" s="1"/>
      <c r="AL79" s="27"/>
      <c r="AM79" s="1"/>
      <c r="AN79" s="9"/>
      <c r="AO79" s="28"/>
      <c r="AP79" s="9"/>
      <c r="AQ79" s="1"/>
      <c r="AR79" s="9"/>
      <c r="AS79" s="28"/>
      <c r="AT79" s="27"/>
      <c r="AU79" s="1"/>
      <c r="AV79" s="1"/>
      <c r="AW79" s="1"/>
      <c r="AX79" s="9"/>
      <c r="AY79" s="28"/>
      <c r="AZ79" s="9"/>
      <c r="BA79" s="1"/>
      <c r="BB79" s="27"/>
      <c r="BC79" s="1"/>
      <c r="BD79" s="9"/>
      <c r="BE79" s="28"/>
      <c r="BF79" s="9"/>
      <c r="BG79" s="1"/>
      <c r="BH79" s="9"/>
      <c r="BI79" s="1"/>
      <c r="BJ79" s="9"/>
      <c r="BK79" s="28"/>
      <c r="BL79" s="27"/>
      <c r="BM79" s="1">
        <v>1</v>
      </c>
      <c r="BN79" s="9"/>
      <c r="BO79" s="1"/>
      <c r="BP79" s="27"/>
      <c r="BQ79" s="1"/>
      <c r="BR79" s="9"/>
      <c r="BS79" s="1"/>
      <c r="BT79" s="9"/>
      <c r="BU79" s="1"/>
      <c r="BV79" s="9"/>
      <c r="BW79" s="1"/>
      <c r="BX79" s="9"/>
      <c r="BY79" s="1"/>
      <c r="BZ79" s="9"/>
      <c r="CA79" s="1"/>
      <c r="CB79" s="9"/>
      <c r="CC79" s="28"/>
      <c r="CD79" s="9"/>
      <c r="CE79" s="1"/>
      <c r="CF79" s="9"/>
      <c r="CG79" s="1"/>
      <c r="CH79" s="27"/>
      <c r="CI79" s="1"/>
      <c r="CJ79" s="9"/>
      <c r="CK79" s="1"/>
      <c r="CL79" s="9"/>
      <c r="CM79" s="1"/>
      <c r="CN79" s="9"/>
      <c r="CO79" s="1"/>
      <c r="CP79" s="9"/>
      <c r="CQ79" s="1">
        <v>3</v>
      </c>
      <c r="CR79" s="9">
        <v>5</v>
      </c>
      <c r="CS79" s="1"/>
      <c r="CT79" s="9"/>
      <c r="CU79" s="1"/>
      <c r="CV79" s="9"/>
      <c r="CW79" s="1">
        <v>1</v>
      </c>
      <c r="CX79" s="9">
        <v>1</v>
      </c>
      <c r="CY79" s="1"/>
      <c r="CZ79" s="9"/>
      <c r="DA79" s="1"/>
      <c r="DB79" s="9"/>
      <c r="DC79" s="1">
        <v>10</v>
      </c>
      <c r="DD79" s="9"/>
      <c r="DE79" s="1"/>
      <c r="DF79" s="9"/>
      <c r="DG79" s="9"/>
      <c r="DH79" s="9"/>
      <c r="DI79" s="27"/>
      <c r="DJ79" s="9"/>
      <c r="DK79" s="1">
        <v>1</v>
      </c>
      <c r="DL79" s="9"/>
      <c r="DM79" s="28"/>
      <c r="DN79" s="9"/>
      <c r="DO79" s="1"/>
      <c r="DP79" s="9"/>
      <c r="DQ79" s="1"/>
      <c r="DR79" s="27"/>
      <c r="DS79" s="28"/>
      <c r="DT79" s="27"/>
      <c r="DU79" s="1"/>
      <c r="DV79" s="9"/>
      <c r="DW79" s="1"/>
      <c r="DX79" s="27"/>
      <c r="DY79" s="1"/>
      <c r="DZ79" s="9"/>
      <c r="EA79" s="28"/>
      <c r="EB79" s="9"/>
      <c r="EC79" s="1"/>
      <c r="ED79" s="9"/>
      <c r="EE79" s="1"/>
      <c r="EF79" s="9"/>
      <c r="EG79" s="1"/>
      <c r="EH79" s="9"/>
      <c r="EI79" s="28"/>
      <c r="EJ79" s="9"/>
      <c r="EK79" s="1"/>
      <c r="EL79" s="3" cm="1">
        <f t="array" ref="EL79">SUMPRODUCT(Planned[[#This Row],[GEN-1]:[EL-20]],TRANSPOSE(Arrangements[Unit Prices]))</f>
        <v>1113</v>
      </c>
    </row>
    <row r="80" spans="1:142" ht="14.4" x14ac:dyDescent="0.25">
      <c r="A80" s="1">
        <v>60</v>
      </c>
      <c r="B80" s="9">
        <v>12277</v>
      </c>
      <c r="C80" s="9" t="s">
        <v>489</v>
      </c>
      <c r="D80" s="9" t="s">
        <v>271</v>
      </c>
      <c r="E80" s="9" t="s">
        <v>312</v>
      </c>
      <c r="F80" s="9"/>
      <c r="G80" s="9"/>
      <c r="H80" s="1" t="s">
        <v>490</v>
      </c>
      <c r="I80" s="1" t="s">
        <v>275</v>
      </c>
      <c r="J80" s="1" t="s">
        <v>380</v>
      </c>
      <c r="K80" s="9">
        <v>70</v>
      </c>
      <c r="L80" s="1" t="s">
        <v>434</v>
      </c>
      <c r="M80" s="9" t="s">
        <v>278</v>
      </c>
      <c r="N80" s="9"/>
      <c r="O80" s="1"/>
      <c r="P80" s="9"/>
      <c r="Q80" s="1"/>
      <c r="R80" s="27"/>
      <c r="S80" s="1"/>
      <c r="T80" s="9"/>
      <c r="U80" s="1"/>
      <c r="V80" s="9"/>
      <c r="W80" s="1"/>
      <c r="X80" s="9"/>
      <c r="Y80" s="1"/>
      <c r="Z80" s="9">
        <v>50</v>
      </c>
      <c r="AA80" s="1"/>
      <c r="AB80" s="9"/>
      <c r="AC80" s="1"/>
      <c r="AD80" s="27"/>
      <c r="AE80" s="1"/>
      <c r="AF80" s="9">
        <v>19</v>
      </c>
      <c r="AG80" s="1"/>
      <c r="AH80" s="9"/>
      <c r="AI80" s="1"/>
      <c r="AJ80" s="27"/>
      <c r="AK80" s="1"/>
      <c r="AL80" s="27"/>
      <c r="AM80" s="1"/>
      <c r="AN80" s="9"/>
      <c r="AO80" s="28"/>
      <c r="AP80" s="9"/>
      <c r="AQ80" s="1"/>
      <c r="AR80" s="9"/>
      <c r="AS80" s="28"/>
      <c r="AT80" s="27"/>
      <c r="AU80" s="1"/>
      <c r="AV80" s="1"/>
      <c r="AW80" s="1"/>
      <c r="AX80" s="9"/>
      <c r="AY80" s="28"/>
      <c r="AZ80" s="9"/>
      <c r="BA80" s="1"/>
      <c r="BB80" s="27"/>
      <c r="BC80" s="1"/>
      <c r="BD80" s="9"/>
      <c r="BE80" s="28"/>
      <c r="BF80" s="9"/>
      <c r="BG80" s="1"/>
      <c r="BH80" s="9"/>
      <c r="BI80" s="1"/>
      <c r="BJ80" s="9"/>
      <c r="BK80" s="28"/>
      <c r="BL80" s="27"/>
      <c r="BM80" s="1"/>
      <c r="BN80" s="9"/>
      <c r="BO80" s="1"/>
      <c r="BP80" s="27"/>
      <c r="BQ80" s="1"/>
      <c r="BR80" s="9"/>
      <c r="BS80" s="1"/>
      <c r="BT80" s="9"/>
      <c r="BU80" s="1"/>
      <c r="BV80" s="9"/>
      <c r="BW80" s="1"/>
      <c r="BX80" s="9"/>
      <c r="BY80" s="1"/>
      <c r="BZ80" s="9"/>
      <c r="CA80" s="1"/>
      <c r="CB80" s="9"/>
      <c r="CC80" s="28"/>
      <c r="CD80" s="9"/>
      <c r="CE80" s="1"/>
      <c r="CF80" s="9"/>
      <c r="CG80" s="1"/>
      <c r="CH80" s="27"/>
      <c r="CI80" s="1"/>
      <c r="CJ80" s="9"/>
      <c r="CK80" s="1"/>
      <c r="CL80" s="9"/>
      <c r="CM80" s="1"/>
      <c r="CN80" s="9"/>
      <c r="CO80" s="1"/>
      <c r="CP80" s="9"/>
      <c r="CQ80" s="1">
        <v>4</v>
      </c>
      <c r="CR80" s="9">
        <v>3</v>
      </c>
      <c r="CS80" s="1">
        <v>1</v>
      </c>
      <c r="CT80" s="9"/>
      <c r="CU80" s="1">
        <v>1</v>
      </c>
      <c r="CV80" s="9">
        <v>1</v>
      </c>
      <c r="CW80" s="1">
        <v>1</v>
      </c>
      <c r="CX80" s="9">
        <v>1</v>
      </c>
      <c r="CY80" s="1"/>
      <c r="CZ80" s="9"/>
      <c r="DA80" s="1"/>
      <c r="DB80" s="9"/>
      <c r="DC80" s="1">
        <v>10</v>
      </c>
      <c r="DD80" s="9"/>
      <c r="DE80" s="1"/>
      <c r="DF80" s="9"/>
      <c r="DG80" s="9"/>
      <c r="DH80" s="9"/>
      <c r="DI80" s="27"/>
      <c r="DJ80" s="9"/>
      <c r="DK80" s="1"/>
      <c r="DL80" s="9"/>
      <c r="DM80" s="28"/>
      <c r="DN80" s="9"/>
      <c r="DO80" s="1"/>
      <c r="DP80" s="9"/>
      <c r="DQ80" s="1"/>
      <c r="DR80" s="27"/>
      <c r="DS80" s="28"/>
      <c r="DT80" s="27"/>
      <c r="DU80" s="1"/>
      <c r="DV80" s="9"/>
      <c r="DW80" s="1"/>
      <c r="DX80" s="27"/>
      <c r="DY80" s="1"/>
      <c r="DZ80" s="9"/>
      <c r="EA80" s="28"/>
      <c r="EB80" s="9"/>
      <c r="EC80" s="1"/>
      <c r="ED80" s="9"/>
      <c r="EE80" s="1"/>
      <c r="EF80" s="9"/>
      <c r="EG80" s="1"/>
      <c r="EH80" s="9"/>
      <c r="EI80" s="28"/>
      <c r="EJ80" s="9"/>
      <c r="EK80" s="1"/>
      <c r="EL80" s="3" cm="1">
        <f t="array" ref="EL80">SUMPRODUCT(Planned[[#This Row],[GEN-1]:[EL-20]],TRANSPOSE(Arrangements[Unit Prices]))</f>
        <v>490.09999999999997</v>
      </c>
    </row>
    <row r="81" spans="1:142" ht="14.4" x14ac:dyDescent="0.25">
      <c r="A81" s="1">
        <v>61</v>
      </c>
      <c r="B81" s="9">
        <v>250753</v>
      </c>
      <c r="C81" s="9" t="s">
        <v>491</v>
      </c>
      <c r="D81" s="9" t="s">
        <v>271</v>
      </c>
      <c r="E81" s="9" t="s">
        <v>312</v>
      </c>
      <c r="F81" s="9"/>
      <c r="G81" s="9"/>
      <c r="H81" s="1" t="s">
        <v>492</v>
      </c>
      <c r="I81" s="1" t="s">
        <v>275</v>
      </c>
      <c r="J81" s="1" t="s">
        <v>380</v>
      </c>
      <c r="K81" s="9">
        <v>70</v>
      </c>
      <c r="L81" s="1" t="s">
        <v>493</v>
      </c>
      <c r="M81" s="9" t="s">
        <v>278</v>
      </c>
      <c r="N81" s="9"/>
      <c r="O81" s="1"/>
      <c r="P81" s="9"/>
      <c r="Q81" s="1"/>
      <c r="R81" s="27"/>
      <c r="S81" s="1"/>
      <c r="T81" s="9">
        <v>2</v>
      </c>
      <c r="U81" s="1"/>
      <c r="V81" s="9"/>
      <c r="W81" s="1"/>
      <c r="X81" s="9"/>
      <c r="Y81" s="1"/>
      <c r="Z81" s="9"/>
      <c r="AA81" s="1"/>
      <c r="AB81" s="9"/>
      <c r="AC81" s="1"/>
      <c r="AD81" s="27"/>
      <c r="AE81" s="1"/>
      <c r="AF81" s="9">
        <v>210</v>
      </c>
      <c r="AG81" s="1"/>
      <c r="AH81" s="9"/>
      <c r="AI81" s="1"/>
      <c r="AJ81" s="27"/>
      <c r="AK81" s="1"/>
      <c r="AL81" s="27"/>
      <c r="AM81" s="1"/>
      <c r="AN81" s="9"/>
      <c r="AO81" s="28"/>
      <c r="AP81" s="9"/>
      <c r="AQ81" s="1"/>
      <c r="AR81" s="9"/>
      <c r="AS81" s="28"/>
      <c r="AT81" s="27"/>
      <c r="AU81" s="1"/>
      <c r="AV81" s="1"/>
      <c r="AW81" s="1"/>
      <c r="AX81" s="9"/>
      <c r="AY81" s="28"/>
      <c r="AZ81" s="9"/>
      <c r="BA81" s="1"/>
      <c r="BB81" s="27"/>
      <c r="BC81" s="1"/>
      <c r="BD81" s="9"/>
      <c r="BE81" s="28"/>
      <c r="BF81" s="9"/>
      <c r="BG81" s="1"/>
      <c r="BH81" s="9"/>
      <c r="BI81" s="1"/>
      <c r="BJ81" s="9"/>
      <c r="BK81" s="28"/>
      <c r="BL81" s="27"/>
      <c r="BM81" s="1">
        <v>1</v>
      </c>
      <c r="BN81" s="9"/>
      <c r="BO81" s="1"/>
      <c r="BP81" s="27"/>
      <c r="BQ81" s="1"/>
      <c r="BR81" s="9"/>
      <c r="BS81" s="1"/>
      <c r="BT81" s="9"/>
      <c r="BU81" s="1"/>
      <c r="BV81" s="9"/>
      <c r="BW81" s="1"/>
      <c r="BX81" s="9"/>
      <c r="BY81" s="1"/>
      <c r="BZ81" s="9"/>
      <c r="CA81" s="1"/>
      <c r="CB81" s="9"/>
      <c r="CC81" s="28"/>
      <c r="CD81" s="9"/>
      <c r="CE81" s="1"/>
      <c r="CF81" s="9"/>
      <c r="CG81" s="1"/>
      <c r="CH81" s="27"/>
      <c r="CI81" s="1"/>
      <c r="CJ81" s="9">
        <v>0.4</v>
      </c>
      <c r="CK81" s="1"/>
      <c r="CL81" s="9"/>
      <c r="CM81" s="1"/>
      <c r="CN81" s="9"/>
      <c r="CO81" s="1"/>
      <c r="CP81" s="9"/>
      <c r="CQ81" s="1">
        <v>4</v>
      </c>
      <c r="CR81" s="9">
        <v>4</v>
      </c>
      <c r="CS81" s="1"/>
      <c r="CT81" s="9"/>
      <c r="CU81" s="1">
        <v>1</v>
      </c>
      <c r="CV81" s="9">
        <v>1</v>
      </c>
      <c r="CW81" s="1">
        <v>1</v>
      </c>
      <c r="CX81" s="9">
        <v>1</v>
      </c>
      <c r="CY81" s="1"/>
      <c r="CZ81" s="9"/>
      <c r="DA81" s="1"/>
      <c r="DB81" s="9"/>
      <c r="DC81" s="1"/>
      <c r="DD81" s="9"/>
      <c r="DE81" s="1"/>
      <c r="DF81" s="9"/>
      <c r="DG81" s="9"/>
      <c r="DH81" s="9"/>
      <c r="DI81" s="27"/>
      <c r="DJ81" s="9"/>
      <c r="DK81" s="1">
        <v>1</v>
      </c>
      <c r="DL81" s="9"/>
      <c r="DM81" s="28"/>
      <c r="DN81" s="9"/>
      <c r="DO81" s="1"/>
      <c r="DP81" s="9"/>
      <c r="DQ81" s="1"/>
      <c r="DR81" s="27"/>
      <c r="DS81" s="28"/>
      <c r="DT81" s="27"/>
      <c r="DU81" s="1"/>
      <c r="DV81" s="9"/>
      <c r="DW81" s="1"/>
      <c r="DX81" s="27"/>
      <c r="DY81" s="1"/>
      <c r="DZ81" s="9"/>
      <c r="EA81" s="28"/>
      <c r="EB81" s="9"/>
      <c r="EC81" s="1"/>
      <c r="ED81" s="9"/>
      <c r="EE81" s="1"/>
      <c r="EF81" s="9"/>
      <c r="EG81" s="1"/>
      <c r="EH81" s="9"/>
      <c r="EI81" s="28"/>
      <c r="EJ81" s="9"/>
      <c r="EK81" s="1"/>
      <c r="EL81" s="3" cm="1">
        <f t="array" ref="EL81">SUMPRODUCT(Planned[[#This Row],[GEN-1]:[EL-20]],TRANSPOSE(Arrangements[Unit Prices]))</f>
        <v>1215.2</v>
      </c>
    </row>
    <row r="82" spans="1:142" ht="14.4" x14ac:dyDescent="0.25">
      <c r="A82" s="1">
        <v>62</v>
      </c>
      <c r="B82" s="9">
        <v>230175</v>
      </c>
      <c r="C82" s="9" t="s">
        <v>494</v>
      </c>
      <c r="D82" s="9" t="s">
        <v>271</v>
      </c>
      <c r="E82" s="9" t="s">
        <v>312</v>
      </c>
      <c r="F82" s="9"/>
      <c r="G82" s="9"/>
      <c r="H82" s="1" t="s">
        <v>495</v>
      </c>
      <c r="I82" s="1" t="s">
        <v>325</v>
      </c>
      <c r="J82" s="1" t="s">
        <v>380</v>
      </c>
      <c r="K82" s="9">
        <v>70</v>
      </c>
      <c r="L82" s="1" t="s">
        <v>496</v>
      </c>
      <c r="M82" s="9" t="s">
        <v>278</v>
      </c>
      <c r="N82" s="9"/>
      <c r="O82" s="1"/>
      <c r="P82" s="9"/>
      <c r="Q82" s="1"/>
      <c r="R82" s="27"/>
      <c r="S82" s="1"/>
      <c r="T82" s="9"/>
      <c r="U82" s="1"/>
      <c r="V82" s="9"/>
      <c r="W82" s="1">
        <v>0.4</v>
      </c>
      <c r="X82" s="9"/>
      <c r="Y82" s="1"/>
      <c r="Z82" s="9"/>
      <c r="AA82" s="1"/>
      <c r="AB82" s="9"/>
      <c r="AC82" s="1"/>
      <c r="AD82" s="27"/>
      <c r="AE82" s="1"/>
      <c r="AF82" s="9">
        <v>170</v>
      </c>
      <c r="AG82" s="1"/>
      <c r="AH82" s="9"/>
      <c r="AI82" s="1"/>
      <c r="AJ82" s="27"/>
      <c r="AK82" s="1"/>
      <c r="AL82" s="27"/>
      <c r="AM82" s="1"/>
      <c r="AN82" s="9"/>
      <c r="AO82" s="28"/>
      <c r="AP82" s="9"/>
      <c r="AQ82" s="1"/>
      <c r="AR82" s="9"/>
      <c r="AS82" s="28"/>
      <c r="AT82" s="27"/>
      <c r="AU82" s="1"/>
      <c r="AV82" s="1"/>
      <c r="AW82" s="1"/>
      <c r="AX82" s="9"/>
      <c r="AY82" s="28"/>
      <c r="AZ82" s="9"/>
      <c r="BA82" s="1"/>
      <c r="BB82" s="27"/>
      <c r="BC82" s="1"/>
      <c r="BD82" s="9"/>
      <c r="BE82" s="28"/>
      <c r="BF82" s="9"/>
      <c r="BG82" s="1"/>
      <c r="BH82" s="9"/>
      <c r="BI82" s="1"/>
      <c r="BJ82" s="9"/>
      <c r="BK82" s="28"/>
      <c r="BL82" s="27"/>
      <c r="BM82" s="1">
        <v>1</v>
      </c>
      <c r="BN82" s="9"/>
      <c r="BO82" s="1"/>
      <c r="BP82" s="27"/>
      <c r="BQ82" s="1"/>
      <c r="BR82" s="9"/>
      <c r="BS82" s="1"/>
      <c r="BT82" s="9"/>
      <c r="BU82" s="1"/>
      <c r="BV82" s="9"/>
      <c r="BW82" s="1"/>
      <c r="BX82" s="9"/>
      <c r="BY82" s="1"/>
      <c r="BZ82" s="9"/>
      <c r="CA82" s="1"/>
      <c r="CB82" s="9"/>
      <c r="CC82" s="28"/>
      <c r="CD82" s="9"/>
      <c r="CE82" s="1"/>
      <c r="CF82" s="9"/>
      <c r="CG82" s="1"/>
      <c r="CH82" s="27"/>
      <c r="CI82" s="1"/>
      <c r="CJ82" s="9"/>
      <c r="CK82" s="1"/>
      <c r="CL82" s="9"/>
      <c r="CM82" s="1"/>
      <c r="CN82" s="9"/>
      <c r="CO82" s="1"/>
      <c r="CP82" s="9"/>
      <c r="CQ82" s="1">
        <v>2</v>
      </c>
      <c r="CR82" s="9">
        <v>2</v>
      </c>
      <c r="CS82" s="1"/>
      <c r="CT82" s="9"/>
      <c r="CU82" s="1">
        <v>2</v>
      </c>
      <c r="CV82" s="9">
        <v>1</v>
      </c>
      <c r="CW82" s="1">
        <v>1</v>
      </c>
      <c r="CX82" s="9">
        <v>1</v>
      </c>
      <c r="CY82" s="1"/>
      <c r="CZ82" s="9"/>
      <c r="DA82" s="1"/>
      <c r="DB82" s="9"/>
      <c r="DC82" s="1">
        <v>1</v>
      </c>
      <c r="DD82" s="9"/>
      <c r="DE82" s="1"/>
      <c r="DF82" s="9"/>
      <c r="DG82" s="9"/>
      <c r="DH82" s="9"/>
      <c r="DI82" s="27"/>
      <c r="DJ82" s="9"/>
      <c r="DK82" s="1"/>
      <c r="DL82" s="9"/>
      <c r="DM82" s="28"/>
      <c r="DN82" s="9"/>
      <c r="DO82" s="1"/>
      <c r="DP82" s="9"/>
      <c r="DQ82" s="1"/>
      <c r="DR82" s="27"/>
      <c r="DS82" s="28"/>
      <c r="DT82" s="27"/>
      <c r="DU82" s="1"/>
      <c r="DV82" s="9"/>
      <c r="DW82" s="1"/>
      <c r="DX82" s="27"/>
      <c r="DY82" s="1"/>
      <c r="DZ82" s="9"/>
      <c r="EA82" s="28"/>
      <c r="EB82" s="9"/>
      <c r="EC82" s="1"/>
      <c r="ED82" s="9"/>
      <c r="EE82" s="1"/>
      <c r="EF82" s="9"/>
      <c r="EG82" s="1"/>
      <c r="EH82" s="9"/>
      <c r="EI82" s="28"/>
      <c r="EJ82" s="9"/>
      <c r="EK82" s="1"/>
      <c r="EL82" s="3" cm="1">
        <f t="array" ref="EL82">SUMPRODUCT(Planned[[#This Row],[GEN-1]:[EL-20]],TRANSPOSE(Arrangements[Unit Prices]))</f>
        <v>835.35</v>
      </c>
    </row>
    <row r="83" spans="1:142" ht="14.4" x14ac:dyDescent="0.25">
      <c r="A83" s="1">
        <v>63</v>
      </c>
      <c r="B83" s="9">
        <v>217966</v>
      </c>
      <c r="C83" s="9" t="s">
        <v>497</v>
      </c>
      <c r="D83" s="9" t="s">
        <v>271</v>
      </c>
      <c r="E83" s="9" t="s">
        <v>312</v>
      </c>
      <c r="F83" s="9"/>
      <c r="G83" s="9"/>
      <c r="H83" s="1" t="s">
        <v>498</v>
      </c>
      <c r="I83" s="1" t="s">
        <v>275</v>
      </c>
      <c r="J83" s="1" t="s">
        <v>380</v>
      </c>
      <c r="K83" s="9">
        <v>70</v>
      </c>
      <c r="L83" s="1" t="s">
        <v>499</v>
      </c>
      <c r="M83" s="9" t="s">
        <v>278</v>
      </c>
      <c r="N83" s="9"/>
      <c r="O83" s="1"/>
      <c r="P83" s="9"/>
      <c r="Q83" s="1"/>
      <c r="R83" s="27"/>
      <c r="S83" s="1"/>
      <c r="T83" s="9"/>
      <c r="U83" s="1"/>
      <c r="V83" s="9"/>
      <c r="W83" s="1"/>
      <c r="X83" s="9"/>
      <c r="Y83" s="1"/>
      <c r="Z83" s="9"/>
      <c r="AA83" s="1"/>
      <c r="AB83" s="9"/>
      <c r="AC83" s="1"/>
      <c r="AD83" s="27"/>
      <c r="AE83" s="1"/>
      <c r="AF83" s="9">
        <v>175</v>
      </c>
      <c r="AG83" s="1"/>
      <c r="AH83" s="9"/>
      <c r="AI83" s="1"/>
      <c r="AJ83" s="27"/>
      <c r="AK83" s="1"/>
      <c r="AL83" s="27"/>
      <c r="AM83" s="1"/>
      <c r="AN83" s="9"/>
      <c r="AO83" s="28"/>
      <c r="AP83" s="9">
        <v>15</v>
      </c>
      <c r="AQ83" s="1"/>
      <c r="AR83" s="9"/>
      <c r="AS83" s="28"/>
      <c r="AT83" s="27"/>
      <c r="AU83" s="1"/>
      <c r="AV83" s="1"/>
      <c r="AW83" s="1"/>
      <c r="AX83" s="9"/>
      <c r="AY83" s="28"/>
      <c r="AZ83" s="9"/>
      <c r="BA83" s="1"/>
      <c r="BB83" s="27"/>
      <c r="BC83" s="1"/>
      <c r="BD83" s="9"/>
      <c r="BE83" s="28"/>
      <c r="BF83" s="9"/>
      <c r="BG83" s="1"/>
      <c r="BH83" s="9"/>
      <c r="BI83" s="1"/>
      <c r="BJ83" s="9"/>
      <c r="BK83" s="28"/>
      <c r="BL83" s="27"/>
      <c r="BM83" s="1"/>
      <c r="BN83" s="9"/>
      <c r="BO83" s="1"/>
      <c r="BP83" s="27"/>
      <c r="BQ83" s="1"/>
      <c r="BR83" s="9"/>
      <c r="BS83" s="1"/>
      <c r="BT83" s="9"/>
      <c r="BU83" s="1"/>
      <c r="BV83" s="9"/>
      <c r="BW83" s="1"/>
      <c r="BX83" s="9"/>
      <c r="BY83" s="1">
        <v>53</v>
      </c>
      <c r="BZ83" s="9"/>
      <c r="CA83" s="1"/>
      <c r="CB83" s="9"/>
      <c r="CC83" s="28"/>
      <c r="CD83" s="9"/>
      <c r="CE83" s="1"/>
      <c r="CF83" s="9"/>
      <c r="CG83" s="1"/>
      <c r="CH83" s="27"/>
      <c r="CI83" s="1"/>
      <c r="CJ83" s="9"/>
      <c r="CK83" s="1"/>
      <c r="CL83" s="9">
        <v>0.4</v>
      </c>
      <c r="CM83" s="1"/>
      <c r="CN83" s="9"/>
      <c r="CO83" s="1"/>
      <c r="CP83" s="9"/>
      <c r="CQ83" s="1">
        <v>5</v>
      </c>
      <c r="CR83" s="9">
        <v>2</v>
      </c>
      <c r="CS83" s="1">
        <v>1</v>
      </c>
      <c r="CT83" s="9"/>
      <c r="CU83" s="1">
        <v>4</v>
      </c>
      <c r="CV83" s="9"/>
      <c r="CW83" s="1">
        <v>1</v>
      </c>
      <c r="CX83" s="9">
        <v>1.2</v>
      </c>
      <c r="CY83" s="1"/>
      <c r="CZ83" s="9"/>
      <c r="DA83" s="1"/>
      <c r="DB83" s="9"/>
      <c r="DC83" s="1">
        <v>10</v>
      </c>
      <c r="DD83" s="9"/>
      <c r="DE83" s="1"/>
      <c r="DF83" s="9"/>
      <c r="DG83" s="9">
        <v>10</v>
      </c>
      <c r="DH83" s="9"/>
      <c r="DI83" s="27"/>
      <c r="DJ83" s="9"/>
      <c r="DK83" s="1">
        <v>1</v>
      </c>
      <c r="DL83" s="9"/>
      <c r="DM83" s="28"/>
      <c r="DN83" s="9"/>
      <c r="DO83" s="1"/>
      <c r="DP83" s="9"/>
      <c r="DQ83" s="1"/>
      <c r="DR83" s="27"/>
      <c r="DS83" s="28"/>
      <c r="DT83" s="27"/>
      <c r="DU83" s="1"/>
      <c r="DV83" s="9"/>
      <c r="DW83" s="1"/>
      <c r="DX83" s="27"/>
      <c r="DY83" s="1"/>
      <c r="DZ83" s="9"/>
      <c r="EA83" s="28"/>
      <c r="EB83" s="9"/>
      <c r="EC83" s="1"/>
      <c r="ED83" s="9"/>
      <c r="EE83" s="1"/>
      <c r="EF83" s="9"/>
      <c r="EG83" s="1"/>
      <c r="EH83" s="9"/>
      <c r="EI83" s="28"/>
      <c r="EJ83" s="9"/>
      <c r="EK83" s="1"/>
      <c r="EL83" s="3" cm="1">
        <f t="array" ref="EL83">SUMPRODUCT(Planned[[#This Row],[GEN-1]:[EL-20]],TRANSPOSE(Arrangements[Unit Prices]))</f>
        <v>1169.5999999999999</v>
      </c>
    </row>
    <row r="84" spans="1:142" ht="14.4" x14ac:dyDescent="0.25">
      <c r="A84" s="1">
        <v>64</v>
      </c>
      <c r="B84" s="9">
        <v>16145</v>
      </c>
      <c r="C84" s="9" t="s">
        <v>500</v>
      </c>
      <c r="D84" s="9" t="s">
        <v>271</v>
      </c>
      <c r="E84" s="9" t="s">
        <v>312</v>
      </c>
      <c r="F84" s="9"/>
      <c r="G84" s="9"/>
      <c r="H84" s="1" t="s">
        <v>501</v>
      </c>
      <c r="I84" s="1" t="s">
        <v>325</v>
      </c>
      <c r="J84" s="1" t="s">
        <v>380</v>
      </c>
      <c r="K84" s="9">
        <v>70</v>
      </c>
      <c r="L84" s="1" t="s">
        <v>431</v>
      </c>
      <c r="M84" s="9" t="s">
        <v>278</v>
      </c>
      <c r="N84" s="9"/>
      <c r="O84" s="1"/>
      <c r="P84" s="9"/>
      <c r="Q84" s="1"/>
      <c r="R84" s="27"/>
      <c r="S84" s="1"/>
      <c r="T84" s="9">
        <v>4.4000000000000004</v>
      </c>
      <c r="U84" s="1"/>
      <c r="V84" s="9"/>
      <c r="W84" s="1"/>
      <c r="X84" s="9"/>
      <c r="Y84" s="1"/>
      <c r="Z84" s="9"/>
      <c r="AA84" s="1"/>
      <c r="AB84" s="9"/>
      <c r="AC84" s="1"/>
      <c r="AD84" s="27"/>
      <c r="AE84" s="1"/>
      <c r="AF84" s="9">
        <v>140</v>
      </c>
      <c r="AG84" s="1"/>
      <c r="AH84" s="9"/>
      <c r="AI84" s="1"/>
      <c r="AJ84" s="27"/>
      <c r="AK84" s="1"/>
      <c r="AL84" s="27"/>
      <c r="AM84" s="1"/>
      <c r="AN84" s="9"/>
      <c r="AO84" s="28"/>
      <c r="AP84" s="9"/>
      <c r="AQ84" s="1"/>
      <c r="AR84" s="9"/>
      <c r="AS84" s="28"/>
      <c r="AT84" s="27"/>
      <c r="AU84" s="1"/>
      <c r="AV84" s="1"/>
      <c r="AW84" s="1"/>
      <c r="AX84" s="9"/>
      <c r="AY84" s="28"/>
      <c r="AZ84" s="9"/>
      <c r="BA84" s="1"/>
      <c r="BB84" s="27"/>
      <c r="BC84" s="1"/>
      <c r="BD84" s="9"/>
      <c r="BE84" s="28"/>
      <c r="BF84" s="9"/>
      <c r="BG84" s="1"/>
      <c r="BH84" s="9"/>
      <c r="BI84" s="1"/>
      <c r="BJ84" s="9"/>
      <c r="BK84" s="28"/>
      <c r="BL84" s="27"/>
      <c r="BM84" s="1">
        <v>1</v>
      </c>
      <c r="BN84" s="9"/>
      <c r="BO84" s="1"/>
      <c r="BP84" s="27"/>
      <c r="BQ84" s="1"/>
      <c r="BR84" s="9"/>
      <c r="BS84" s="1"/>
      <c r="BT84" s="9"/>
      <c r="BU84" s="1"/>
      <c r="BV84" s="9"/>
      <c r="BW84" s="1"/>
      <c r="BX84" s="9"/>
      <c r="BY84" s="1"/>
      <c r="BZ84" s="9"/>
      <c r="CA84" s="1"/>
      <c r="CB84" s="9"/>
      <c r="CC84" s="28"/>
      <c r="CD84" s="9"/>
      <c r="CE84" s="1"/>
      <c r="CF84" s="9"/>
      <c r="CG84" s="1"/>
      <c r="CH84" s="27"/>
      <c r="CI84" s="1"/>
      <c r="CJ84" s="9"/>
      <c r="CK84" s="1"/>
      <c r="CL84" s="9"/>
      <c r="CM84" s="1"/>
      <c r="CN84" s="9"/>
      <c r="CO84" s="1"/>
      <c r="CP84" s="9"/>
      <c r="CQ84" s="1">
        <v>1</v>
      </c>
      <c r="CR84" s="9">
        <v>4</v>
      </c>
      <c r="CS84" s="1"/>
      <c r="CT84" s="9"/>
      <c r="CU84" s="1">
        <v>1</v>
      </c>
      <c r="CV84" s="9"/>
      <c r="CW84" s="1"/>
      <c r="CX84" s="9"/>
      <c r="CY84" s="1"/>
      <c r="CZ84" s="9"/>
      <c r="DA84" s="1"/>
      <c r="DB84" s="9"/>
      <c r="DC84" s="1">
        <v>10</v>
      </c>
      <c r="DD84" s="9"/>
      <c r="DE84" s="1"/>
      <c r="DF84" s="9"/>
      <c r="DG84" s="9"/>
      <c r="DH84" s="9"/>
      <c r="DI84" s="27"/>
      <c r="DJ84" s="9"/>
      <c r="DK84" s="1">
        <v>1</v>
      </c>
      <c r="DL84" s="9"/>
      <c r="DM84" s="28"/>
      <c r="DN84" s="9"/>
      <c r="DO84" s="1"/>
      <c r="DP84" s="9"/>
      <c r="DQ84" s="1"/>
      <c r="DR84" s="27"/>
      <c r="DS84" s="28"/>
      <c r="DT84" s="27"/>
      <c r="DU84" s="1"/>
      <c r="DV84" s="9"/>
      <c r="DW84" s="1"/>
      <c r="DX84" s="27"/>
      <c r="DY84" s="1"/>
      <c r="DZ84" s="9"/>
      <c r="EA84" s="28"/>
      <c r="EB84" s="9"/>
      <c r="EC84" s="1"/>
      <c r="ED84" s="9"/>
      <c r="EE84" s="1"/>
      <c r="EF84" s="9"/>
      <c r="EG84" s="1"/>
      <c r="EH84" s="9"/>
      <c r="EI84" s="28"/>
      <c r="EJ84" s="9"/>
      <c r="EK84" s="1"/>
      <c r="EL84" s="3" cm="1">
        <f t="array" ref="EL84">SUMPRODUCT(Planned[[#This Row],[GEN-1]:[EL-20]],TRANSPOSE(Arrangements[Unit Prices]))</f>
        <v>878.7</v>
      </c>
    </row>
    <row r="85" spans="1:142" ht="14.4" x14ac:dyDescent="0.25">
      <c r="A85" s="1">
        <v>65</v>
      </c>
      <c r="B85" s="9">
        <v>18442</v>
      </c>
      <c r="C85" s="9" t="s">
        <v>502</v>
      </c>
      <c r="D85" s="9" t="s">
        <v>271</v>
      </c>
      <c r="E85" s="9" t="s">
        <v>272</v>
      </c>
      <c r="F85" s="9"/>
      <c r="G85" s="9"/>
      <c r="H85" s="1" t="s">
        <v>503</v>
      </c>
      <c r="I85" s="1" t="s">
        <v>325</v>
      </c>
      <c r="J85" s="1" t="s">
        <v>380</v>
      </c>
      <c r="K85" s="9">
        <v>70</v>
      </c>
      <c r="L85" s="1" t="s">
        <v>504</v>
      </c>
      <c r="M85" s="9" t="s">
        <v>278</v>
      </c>
      <c r="N85" s="9"/>
      <c r="O85" s="1"/>
      <c r="P85" s="9"/>
      <c r="Q85" s="1"/>
      <c r="R85" s="27"/>
      <c r="S85" s="1"/>
      <c r="T85" s="9"/>
      <c r="U85" s="1"/>
      <c r="V85" s="9"/>
      <c r="W85" s="1"/>
      <c r="X85" s="9"/>
      <c r="Y85" s="1"/>
      <c r="Z85" s="9"/>
      <c r="AA85" s="1"/>
      <c r="AB85" s="9"/>
      <c r="AC85" s="1"/>
      <c r="AD85" s="27"/>
      <c r="AE85" s="1"/>
      <c r="AF85" s="9">
        <v>200</v>
      </c>
      <c r="AG85" s="1"/>
      <c r="AH85" s="9"/>
      <c r="AI85" s="1"/>
      <c r="AJ85" s="27"/>
      <c r="AK85" s="1"/>
      <c r="AL85" s="27"/>
      <c r="AM85" s="1"/>
      <c r="AN85" s="9"/>
      <c r="AO85" s="28"/>
      <c r="AP85" s="9"/>
      <c r="AQ85" s="1"/>
      <c r="AR85" s="9"/>
      <c r="AS85" s="28"/>
      <c r="AT85" s="27"/>
      <c r="AU85" s="1"/>
      <c r="AV85" s="1"/>
      <c r="AW85" s="1"/>
      <c r="AX85" s="9"/>
      <c r="AY85" s="28"/>
      <c r="AZ85" s="9"/>
      <c r="BA85" s="1"/>
      <c r="BB85" s="27"/>
      <c r="BC85" s="1"/>
      <c r="BD85" s="9"/>
      <c r="BE85" s="28"/>
      <c r="BF85" s="9"/>
      <c r="BG85" s="1"/>
      <c r="BH85" s="9"/>
      <c r="BI85" s="1"/>
      <c r="BJ85" s="9"/>
      <c r="BK85" s="28"/>
      <c r="BL85" s="27"/>
      <c r="BM85" s="1"/>
      <c r="BN85" s="9"/>
      <c r="BO85" s="1"/>
      <c r="BP85" s="27"/>
      <c r="BQ85" s="1"/>
      <c r="BR85" s="9"/>
      <c r="BS85" s="1"/>
      <c r="BT85" s="9"/>
      <c r="BU85" s="1"/>
      <c r="BV85" s="9"/>
      <c r="BW85" s="1"/>
      <c r="BX85" s="9"/>
      <c r="BY85" s="1"/>
      <c r="BZ85" s="9"/>
      <c r="CA85" s="1"/>
      <c r="CB85" s="9"/>
      <c r="CC85" s="28"/>
      <c r="CD85" s="9"/>
      <c r="CE85" s="1"/>
      <c r="CF85" s="9"/>
      <c r="CG85" s="1"/>
      <c r="CH85" s="27"/>
      <c r="CI85" s="1"/>
      <c r="CJ85" s="9"/>
      <c r="CK85" s="1"/>
      <c r="CL85" s="9"/>
      <c r="CM85" s="1"/>
      <c r="CN85" s="9"/>
      <c r="CO85" s="1"/>
      <c r="CP85" s="9"/>
      <c r="CQ85" s="1">
        <v>4</v>
      </c>
      <c r="CR85" s="9">
        <v>5</v>
      </c>
      <c r="CS85" s="1"/>
      <c r="CT85" s="9"/>
      <c r="CU85" s="1">
        <v>1</v>
      </c>
      <c r="CV85" s="9"/>
      <c r="CW85" s="1"/>
      <c r="CX85" s="9"/>
      <c r="CY85" s="1"/>
      <c r="CZ85" s="9"/>
      <c r="DA85" s="1"/>
      <c r="DB85" s="9"/>
      <c r="DC85" s="1">
        <v>10</v>
      </c>
      <c r="DD85" s="9"/>
      <c r="DE85" s="1"/>
      <c r="DF85" s="9"/>
      <c r="DG85" s="9"/>
      <c r="DH85" s="9"/>
      <c r="DI85" s="27"/>
      <c r="DJ85" s="9"/>
      <c r="DK85" s="1">
        <v>1</v>
      </c>
      <c r="DL85" s="9"/>
      <c r="DM85" s="28"/>
      <c r="DN85" s="9"/>
      <c r="DO85" s="1"/>
      <c r="DP85" s="9"/>
      <c r="DQ85" s="1"/>
      <c r="DR85" s="27"/>
      <c r="DS85" s="28"/>
      <c r="DT85" s="27"/>
      <c r="DU85" s="1"/>
      <c r="DV85" s="9"/>
      <c r="DW85" s="1"/>
      <c r="DX85" s="27"/>
      <c r="DY85" s="1"/>
      <c r="DZ85" s="9"/>
      <c r="EA85" s="28"/>
      <c r="EB85" s="9"/>
      <c r="EC85" s="1"/>
      <c r="ED85" s="9"/>
      <c r="EE85" s="1"/>
      <c r="EF85" s="9"/>
      <c r="EG85" s="1"/>
      <c r="EH85" s="9"/>
      <c r="EI85" s="28"/>
      <c r="EJ85" s="9"/>
      <c r="EK85" s="1"/>
      <c r="EL85" s="3" cm="1">
        <f t="array" ref="EL85">SUMPRODUCT(Planned[[#This Row],[GEN-1]:[EL-20]],TRANSPOSE(Arrangements[Unit Prices]))</f>
        <v>916.5</v>
      </c>
    </row>
    <row r="86" spans="1:142" ht="14.4" x14ac:dyDescent="0.25">
      <c r="A86" s="1">
        <v>66</v>
      </c>
      <c r="B86" s="9">
        <v>250702</v>
      </c>
      <c r="C86" s="9" t="s">
        <v>505</v>
      </c>
      <c r="D86" s="9" t="s">
        <v>271</v>
      </c>
      <c r="E86" s="9" t="s">
        <v>312</v>
      </c>
      <c r="F86" s="9"/>
      <c r="G86" s="9"/>
      <c r="H86" s="1" t="s">
        <v>506</v>
      </c>
      <c r="I86" s="1" t="s">
        <v>325</v>
      </c>
      <c r="J86" s="1" t="s">
        <v>380</v>
      </c>
      <c r="K86" s="9">
        <v>70</v>
      </c>
      <c r="L86" s="1" t="s">
        <v>493</v>
      </c>
      <c r="M86" s="9" t="s">
        <v>278</v>
      </c>
      <c r="N86" s="9"/>
      <c r="O86" s="1"/>
      <c r="P86" s="9"/>
      <c r="Q86" s="1"/>
      <c r="R86" s="27"/>
      <c r="S86" s="1"/>
      <c r="T86" s="9"/>
      <c r="U86" s="1"/>
      <c r="V86" s="9"/>
      <c r="W86" s="1"/>
      <c r="X86" s="9"/>
      <c r="Y86" s="1"/>
      <c r="Z86" s="9"/>
      <c r="AA86" s="1"/>
      <c r="AB86" s="9"/>
      <c r="AC86" s="1"/>
      <c r="AD86" s="27"/>
      <c r="AE86" s="1"/>
      <c r="AF86" s="9">
        <v>150</v>
      </c>
      <c r="AG86" s="1"/>
      <c r="AH86" s="9"/>
      <c r="AI86" s="1"/>
      <c r="AJ86" s="27"/>
      <c r="AK86" s="1"/>
      <c r="AL86" s="27"/>
      <c r="AM86" s="1"/>
      <c r="AN86" s="9"/>
      <c r="AO86" s="28"/>
      <c r="AP86" s="9"/>
      <c r="AQ86" s="1"/>
      <c r="AR86" s="9"/>
      <c r="AS86" s="28"/>
      <c r="AT86" s="27"/>
      <c r="AU86" s="1"/>
      <c r="AV86" s="1"/>
      <c r="AW86" s="1"/>
      <c r="AX86" s="9"/>
      <c r="AY86" s="28"/>
      <c r="AZ86" s="9"/>
      <c r="BA86" s="1"/>
      <c r="BB86" s="27"/>
      <c r="BC86" s="1"/>
      <c r="BD86" s="9"/>
      <c r="BE86" s="28"/>
      <c r="BF86" s="9"/>
      <c r="BG86" s="1"/>
      <c r="BH86" s="9"/>
      <c r="BI86" s="1"/>
      <c r="BJ86" s="9"/>
      <c r="BK86" s="28"/>
      <c r="BL86" s="27"/>
      <c r="BM86" s="1"/>
      <c r="BN86" s="9"/>
      <c r="BO86" s="1"/>
      <c r="BP86" s="27"/>
      <c r="BQ86" s="1"/>
      <c r="BR86" s="9"/>
      <c r="BS86" s="1"/>
      <c r="BT86" s="9"/>
      <c r="BU86" s="1"/>
      <c r="BV86" s="9"/>
      <c r="BW86" s="1"/>
      <c r="BX86" s="9"/>
      <c r="BY86" s="1"/>
      <c r="BZ86" s="9"/>
      <c r="CA86" s="1"/>
      <c r="CB86" s="9"/>
      <c r="CC86" s="28"/>
      <c r="CD86" s="9"/>
      <c r="CE86" s="1"/>
      <c r="CF86" s="9"/>
      <c r="CG86" s="1"/>
      <c r="CH86" s="27"/>
      <c r="CI86" s="1"/>
      <c r="CJ86" s="9"/>
      <c r="CK86" s="1"/>
      <c r="CL86" s="9"/>
      <c r="CM86" s="1"/>
      <c r="CN86" s="9"/>
      <c r="CO86" s="1"/>
      <c r="CP86" s="9"/>
      <c r="CQ86" s="1">
        <v>3</v>
      </c>
      <c r="CR86" s="9">
        <v>2</v>
      </c>
      <c r="CS86" s="1"/>
      <c r="CT86" s="9"/>
      <c r="CU86" s="1">
        <v>1</v>
      </c>
      <c r="CV86" s="9"/>
      <c r="CW86" s="1">
        <v>1</v>
      </c>
      <c r="CX86" s="9">
        <v>1</v>
      </c>
      <c r="CY86" s="1"/>
      <c r="CZ86" s="9"/>
      <c r="DA86" s="1"/>
      <c r="DB86" s="9">
        <v>3</v>
      </c>
      <c r="DC86" s="1"/>
      <c r="DD86" s="9">
        <v>10</v>
      </c>
      <c r="DE86" s="1"/>
      <c r="DF86" s="9"/>
      <c r="DG86" s="9">
        <v>10</v>
      </c>
      <c r="DH86" s="9"/>
      <c r="DI86" s="27"/>
      <c r="DJ86" s="9"/>
      <c r="DK86" s="1"/>
      <c r="DL86" s="9"/>
      <c r="DM86" s="28"/>
      <c r="DN86" s="9"/>
      <c r="DO86" s="1"/>
      <c r="DP86" s="9"/>
      <c r="DQ86" s="1"/>
      <c r="DR86" s="27"/>
      <c r="DS86" s="28"/>
      <c r="DT86" s="27"/>
      <c r="DU86" s="1"/>
      <c r="DV86" s="9"/>
      <c r="DW86" s="1"/>
      <c r="DX86" s="27"/>
      <c r="DY86" s="1"/>
      <c r="DZ86" s="9"/>
      <c r="EA86" s="28"/>
      <c r="EB86" s="9"/>
      <c r="EC86" s="1"/>
      <c r="ED86" s="9"/>
      <c r="EE86" s="1"/>
      <c r="EF86" s="9"/>
      <c r="EG86" s="1"/>
      <c r="EH86" s="9"/>
      <c r="EI86" s="28"/>
      <c r="EJ86" s="9"/>
      <c r="EK86" s="1"/>
      <c r="EL86" s="3" cm="1">
        <f t="array" ref="EL86">SUMPRODUCT(Planned[[#This Row],[GEN-1]:[EL-20]],TRANSPOSE(Arrangements[Unit Prices]))</f>
        <v>675.6</v>
      </c>
    </row>
    <row r="87" spans="1:142" ht="14.4" x14ac:dyDescent="0.25">
      <c r="A87" s="1">
        <v>67</v>
      </c>
      <c r="B87" s="9">
        <v>4518</v>
      </c>
      <c r="C87" s="9" t="s">
        <v>507</v>
      </c>
      <c r="D87" s="9" t="s">
        <v>271</v>
      </c>
      <c r="E87" s="9" t="s">
        <v>312</v>
      </c>
      <c r="F87" s="9"/>
      <c r="G87" s="9"/>
      <c r="H87" s="1" t="s">
        <v>508</v>
      </c>
      <c r="I87" s="1" t="s">
        <v>275</v>
      </c>
      <c r="J87" s="1" t="s">
        <v>380</v>
      </c>
      <c r="K87" s="9">
        <v>70</v>
      </c>
      <c r="L87" s="1" t="s">
        <v>509</v>
      </c>
      <c r="M87" s="9" t="s">
        <v>278</v>
      </c>
      <c r="N87" s="9"/>
      <c r="O87" s="1"/>
      <c r="P87" s="9"/>
      <c r="Q87" s="1"/>
      <c r="R87" s="27"/>
      <c r="S87" s="1"/>
      <c r="T87" s="9"/>
      <c r="U87" s="1"/>
      <c r="V87" s="9"/>
      <c r="W87" s="1"/>
      <c r="X87" s="9"/>
      <c r="Y87" s="1"/>
      <c r="Z87" s="9"/>
      <c r="AA87" s="1"/>
      <c r="AB87" s="9"/>
      <c r="AC87" s="1"/>
      <c r="AD87" s="27"/>
      <c r="AE87" s="1"/>
      <c r="AF87" s="9">
        <v>170</v>
      </c>
      <c r="AG87" s="1"/>
      <c r="AH87" s="9"/>
      <c r="AI87" s="1"/>
      <c r="AJ87" s="27"/>
      <c r="AK87" s="1"/>
      <c r="AL87" s="27"/>
      <c r="AM87" s="1"/>
      <c r="AN87" s="9"/>
      <c r="AO87" s="28"/>
      <c r="AP87" s="9"/>
      <c r="AQ87" s="1"/>
      <c r="AR87" s="9"/>
      <c r="AS87" s="28"/>
      <c r="AT87" s="27"/>
      <c r="AU87" s="1"/>
      <c r="AV87" s="1"/>
      <c r="AW87" s="1"/>
      <c r="AX87" s="9"/>
      <c r="AY87" s="28"/>
      <c r="AZ87" s="9"/>
      <c r="BA87" s="1"/>
      <c r="BB87" s="27"/>
      <c r="BC87" s="1"/>
      <c r="BD87" s="9"/>
      <c r="BE87" s="28"/>
      <c r="BF87" s="9"/>
      <c r="BG87" s="1"/>
      <c r="BH87" s="9"/>
      <c r="BI87" s="1"/>
      <c r="BJ87" s="9"/>
      <c r="BK87" s="28"/>
      <c r="BL87" s="27"/>
      <c r="BM87" s="1"/>
      <c r="BN87" s="9"/>
      <c r="BO87" s="1"/>
      <c r="BP87" s="27"/>
      <c r="BQ87" s="1"/>
      <c r="BR87" s="9"/>
      <c r="BS87" s="1"/>
      <c r="BT87" s="9"/>
      <c r="BU87" s="1"/>
      <c r="BV87" s="9"/>
      <c r="BW87" s="1"/>
      <c r="BX87" s="9"/>
      <c r="BY87" s="1"/>
      <c r="BZ87" s="9"/>
      <c r="CA87" s="1"/>
      <c r="CB87" s="9"/>
      <c r="CC87" s="28"/>
      <c r="CD87" s="9"/>
      <c r="CE87" s="1"/>
      <c r="CF87" s="9"/>
      <c r="CG87" s="1"/>
      <c r="CH87" s="27"/>
      <c r="CI87" s="1"/>
      <c r="CJ87" s="9"/>
      <c r="CK87" s="1"/>
      <c r="CL87" s="9">
        <v>0.32</v>
      </c>
      <c r="CM87" s="1"/>
      <c r="CN87" s="9"/>
      <c r="CO87" s="1"/>
      <c r="CP87" s="9"/>
      <c r="CQ87" s="1">
        <v>3</v>
      </c>
      <c r="CR87" s="9">
        <v>4</v>
      </c>
      <c r="CS87" s="1">
        <v>1</v>
      </c>
      <c r="CT87" s="9"/>
      <c r="CU87" s="1"/>
      <c r="CV87" s="9">
        <v>2</v>
      </c>
      <c r="CW87" s="1"/>
      <c r="CX87" s="9"/>
      <c r="CY87" s="1"/>
      <c r="CZ87" s="9"/>
      <c r="DA87" s="1"/>
      <c r="DB87" s="9"/>
      <c r="DC87" s="1"/>
      <c r="DD87" s="9"/>
      <c r="DE87" s="1"/>
      <c r="DF87" s="9"/>
      <c r="DG87" s="9"/>
      <c r="DH87" s="9"/>
      <c r="DI87" s="27"/>
      <c r="DJ87" s="9"/>
      <c r="DK87" s="1"/>
      <c r="DL87" s="9"/>
      <c r="DM87" s="28"/>
      <c r="DN87" s="9"/>
      <c r="DO87" s="1"/>
      <c r="DP87" s="9"/>
      <c r="DQ87" s="1"/>
      <c r="DR87" s="27"/>
      <c r="DS87" s="28"/>
      <c r="DT87" s="27"/>
      <c r="DU87" s="1"/>
      <c r="DV87" s="9"/>
      <c r="DW87" s="1"/>
      <c r="DX87" s="27"/>
      <c r="DY87" s="1"/>
      <c r="DZ87" s="9"/>
      <c r="EA87" s="28"/>
      <c r="EB87" s="9"/>
      <c r="EC87" s="1"/>
      <c r="ED87" s="9"/>
      <c r="EE87" s="1"/>
      <c r="EF87" s="9"/>
      <c r="EG87" s="1"/>
      <c r="EH87" s="9"/>
      <c r="EI87" s="28"/>
      <c r="EJ87" s="9"/>
      <c r="EK87" s="1"/>
      <c r="EL87" s="3" cm="1">
        <f t="array" ref="EL87">SUMPRODUCT(Planned[[#This Row],[GEN-1]:[EL-20]],TRANSPOSE(Arrangements[Unit Prices]))</f>
        <v>726</v>
      </c>
    </row>
    <row r="88" spans="1:142" ht="14.4" x14ac:dyDescent="0.25">
      <c r="A88" s="1">
        <v>68</v>
      </c>
      <c r="B88" s="9">
        <v>245025</v>
      </c>
      <c r="C88" s="9" t="s">
        <v>510</v>
      </c>
      <c r="D88" s="9" t="s">
        <v>271</v>
      </c>
      <c r="E88" s="9" t="s">
        <v>312</v>
      </c>
      <c r="F88" s="9"/>
      <c r="G88" s="9"/>
      <c r="H88" s="1" t="s">
        <v>511</v>
      </c>
      <c r="I88" s="1" t="s">
        <v>275</v>
      </c>
      <c r="J88" s="1" t="s">
        <v>380</v>
      </c>
      <c r="K88" s="9">
        <v>70</v>
      </c>
      <c r="L88" s="1" t="s">
        <v>461</v>
      </c>
      <c r="M88" s="9" t="s">
        <v>278</v>
      </c>
      <c r="N88" s="9"/>
      <c r="O88" s="1"/>
      <c r="P88" s="9"/>
      <c r="Q88" s="1"/>
      <c r="R88" s="27"/>
      <c r="S88" s="1"/>
      <c r="T88" s="9"/>
      <c r="U88" s="1"/>
      <c r="V88" s="9"/>
      <c r="W88" s="1">
        <v>0.75</v>
      </c>
      <c r="X88" s="9"/>
      <c r="Y88" s="1"/>
      <c r="Z88" s="9">
        <v>150</v>
      </c>
      <c r="AA88" s="1"/>
      <c r="AB88" s="9"/>
      <c r="AC88" s="1"/>
      <c r="AD88" s="27"/>
      <c r="AE88" s="1"/>
      <c r="AF88" s="9">
        <v>215</v>
      </c>
      <c r="AG88" s="1"/>
      <c r="AH88" s="9"/>
      <c r="AI88" s="1"/>
      <c r="AJ88" s="27"/>
      <c r="AK88" s="1"/>
      <c r="AL88" s="27"/>
      <c r="AM88" s="1"/>
      <c r="AN88" s="9"/>
      <c r="AO88" s="28"/>
      <c r="AP88" s="9"/>
      <c r="AQ88" s="1"/>
      <c r="AR88" s="9"/>
      <c r="AS88" s="28"/>
      <c r="AT88" s="27"/>
      <c r="AU88" s="1"/>
      <c r="AV88" s="1"/>
      <c r="AW88" s="1"/>
      <c r="AX88" s="9"/>
      <c r="AY88" s="28"/>
      <c r="AZ88" s="9"/>
      <c r="BA88" s="1"/>
      <c r="BB88" s="27"/>
      <c r="BC88" s="1"/>
      <c r="BD88" s="9"/>
      <c r="BE88" s="28"/>
      <c r="BF88" s="9"/>
      <c r="BG88" s="1"/>
      <c r="BH88" s="9"/>
      <c r="BI88" s="1"/>
      <c r="BJ88" s="9"/>
      <c r="BK88" s="28"/>
      <c r="BL88" s="27"/>
      <c r="BM88" s="1"/>
      <c r="BN88" s="9"/>
      <c r="BO88" s="1"/>
      <c r="BP88" s="27"/>
      <c r="BQ88" s="1"/>
      <c r="BR88" s="9"/>
      <c r="BS88" s="1"/>
      <c r="BT88" s="9"/>
      <c r="BU88" s="1"/>
      <c r="BV88" s="9"/>
      <c r="BW88" s="1"/>
      <c r="BX88" s="9"/>
      <c r="BY88" s="1"/>
      <c r="BZ88" s="9"/>
      <c r="CA88" s="1"/>
      <c r="CB88" s="9"/>
      <c r="CC88" s="28"/>
      <c r="CD88" s="9"/>
      <c r="CE88" s="1"/>
      <c r="CF88" s="9"/>
      <c r="CG88" s="1"/>
      <c r="CH88" s="27"/>
      <c r="CI88" s="1"/>
      <c r="CJ88" s="9"/>
      <c r="CK88" s="1"/>
      <c r="CL88" s="9"/>
      <c r="CM88" s="1"/>
      <c r="CN88" s="9"/>
      <c r="CO88" s="1"/>
      <c r="CP88" s="9"/>
      <c r="CQ88" s="1">
        <v>4</v>
      </c>
      <c r="CR88" s="9">
        <v>4</v>
      </c>
      <c r="CS88" s="1"/>
      <c r="CT88" s="9"/>
      <c r="CU88" s="1">
        <v>1</v>
      </c>
      <c r="CV88" s="9"/>
      <c r="CW88" s="1">
        <v>1</v>
      </c>
      <c r="CX88" s="9">
        <v>1</v>
      </c>
      <c r="CY88" s="1"/>
      <c r="CZ88" s="9"/>
      <c r="DA88" s="1"/>
      <c r="DB88" s="9"/>
      <c r="DC88" s="1">
        <v>15</v>
      </c>
      <c r="DD88" s="9"/>
      <c r="DE88" s="1"/>
      <c r="DF88" s="9"/>
      <c r="DG88" s="9"/>
      <c r="DH88" s="9"/>
      <c r="DI88" s="27"/>
      <c r="DJ88" s="9"/>
      <c r="DK88" s="1">
        <v>1</v>
      </c>
      <c r="DL88" s="9"/>
      <c r="DM88" s="28"/>
      <c r="DN88" s="9"/>
      <c r="DO88" s="1"/>
      <c r="DP88" s="9"/>
      <c r="DQ88" s="1"/>
      <c r="DR88" s="27"/>
      <c r="DS88" s="28"/>
      <c r="DT88" s="27"/>
      <c r="DU88" s="1"/>
      <c r="DV88" s="9"/>
      <c r="DW88" s="1"/>
      <c r="DX88" s="27"/>
      <c r="DY88" s="1"/>
      <c r="DZ88" s="9"/>
      <c r="EA88" s="28"/>
      <c r="EB88" s="9"/>
      <c r="EC88" s="1"/>
      <c r="ED88" s="9"/>
      <c r="EE88" s="1"/>
      <c r="EF88" s="9"/>
      <c r="EG88" s="1"/>
      <c r="EH88" s="9"/>
      <c r="EI88" s="28"/>
      <c r="EJ88" s="9"/>
      <c r="EK88" s="1"/>
      <c r="EL88" s="3" cm="1">
        <f t="array" ref="EL88">SUMPRODUCT(Planned[[#This Row],[GEN-1]:[EL-20]],TRANSPOSE(Arrangements[Unit Prices]))</f>
        <v>1163.45</v>
      </c>
    </row>
    <row r="89" spans="1:142" ht="14.4" x14ac:dyDescent="0.25">
      <c r="A89" s="1">
        <v>69</v>
      </c>
      <c r="B89" s="9">
        <v>30110</v>
      </c>
      <c r="C89" s="9" t="s">
        <v>512</v>
      </c>
      <c r="D89" s="9" t="s">
        <v>271</v>
      </c>
      <c r="E89" s="9" t="s">
        <v>312</v>
      </c>
      <c r="F89" s="9"/>
      <c r="G89" s="9"/>
      <c r="H89" s="1" t="s">
        <v>513</v>
      </c>
      <c r="I89" s="1" t="s">
        <v>275</v>
      </c>
      <c r="J89" s="1" t="s">
        <v>380</v>
      </c>
      <c r="K89" s="9">
        <v>70</v>
      </c>
      <c r="L89" s="1" t="s">
        <v>431</v>
      </c>
      <c r="M89" s="9" t="s">
        <v>278</v>
      </c>
      <c r="N89" s="9"/>
      <c r="O89" s="1"/>
      <c r="P89" s="9"/>
      <c r="Q89" s="1"/>
      <c r="R89" s="27"/>
      <c r="S89" s="1"/>
      <c r="T89" s="9"/>
      <c r="U89" s="1"/>
      <c r="V89" s="9"/>
      <c r="W89" s="1"/>
      <c r="X89" s="9"/>
      <c r="Y89" s="1"/>
      <c r="Z89" s="9"/>
      <c r="AA89" s="1"/>
      <c r="AB89" s="9"/>
      <c r="AC89" s="1"/>
      <c r="AD89" s="27"/>
      <c r="AE89" s="1"/>
      <c r="AF89" s="9">
        <v>80</v>
      </c>
      <c r="AG89" s="1"/>
      <c r="AH89" s="9"/>
      <c r="AI89" s="1"/>
      <c r="AJ89" s="27"/>
      <c r="AK89" s="1"/>
      <c r="AL89" s="27"/>
      <c r="AM89" s="1"/>
      <c r="AN89" s="9"/>
      <c r="AO89" s="28"/>
      <c r="AP89" s="9"/>
      <c r="AQ89" s="1"/>
      <c r="AR89" s="9"/>
      <c r="AS89" s="28"/>
      <c r="AT89" s="27"/>
      <c r="AU89" s="1"/>
      <c r="AV89" s="1"/>
      <c r="AW89" s="1"/>
      <c r="AX89" s="9"/>
      <c r="AY89" s="28"/>
      <c r="AZ89" s="9"/>
      <c r="BA89" s="1"/>
      <c r="BB89" s="27"/>
      <c r="BC89" s="1"/>
      <c r="BD89" s="9"/>
      <c r="BE89" s="28"/>
      <c r="BF89" s="9"/>
      <c r="BG89" s="1"/>
      <c r="BH89" s="9"/>
      <c r="BI89" s="1"/>
      <c r="BJ89" s="9"/>
      <c r="BK89" s="28"/>
      <c r="BL89" s="27"/>
      <c r="BM89" s="1"/>
      <c r="BN89" s="9"/>
      <c r="BO89" s="1"/>
      <c r="BP89" s="27"/>
      <c r="BQ89" s="1"/>
      <c r="BR89" s="9"/>
      <c r="BS89" s="1"/>
      <c r="BT89" s="9"/>
      <c r="BU89" s="1"/>
      <c r="BV89" s="9"/>
      <c r="BW89" s="1"/>
      <c r="BX89" s="9"/>
      <c r="BY89" s="1">
        <v>50</v>
      </c>
      <c r="BZ89" s="9"/>
      <c r="CA89" s="1"/>
      <c r="CB89" s="9"/>
      <c r="CC89" s="28"/>
      <c r="CD89" s="9"/>
      <c r="CE89" s="1"/>
      <c r="CF89" s="9"/>
      <c r="CG89" s="1"/>
      <c r="CH89" s="27"/>
      <c r="CI89" s="1"/>
      <c r="CJ89" s="9"/>
      <c r="CK89" s="1"/>
      <c r="CL89" s="9"/>
      <c r="CM89" s="1"/>
      <c r="CN89" s="9"/>
      <c r="CO89" s="1"/>
      <c r="CP89" s="9"/>
      <c r="CQ89" s="1">
        <v>5</v>
      </c>
      <c r="CR89" s="9">
        <v>5</v>
      </c>
      <c r="CS89" s="1"/>
      <c r="CT89" s="9"/>
      <c r="CU89" s="1"/>
      <c r="CV89" s="9"/>
      <c r="CW89" s="1">
        <v>1</v>
      </c>
      <c r="CX89" s="9">
        <v>1</v>
      </c>
      <c r="CY89" s="1"/>
      <c r="CZ89" s="9"/>
      <c r="DA89" s="1"/>
      <c r="DB89" s="9"/>
      <c r="DC89" s="1"/>
      <c r="DD89" s="9"/>
      <c r="DE89" s="1"/>
      <c r="DF89" s="9"/>
      <c r="DG89" s="9"/>
      <c r="DH89" s="9"/>
      <c r="DI89" s="27"/>
      <c r="DJ89" s="9"/>
      <c r="DK89" s="1">
        <v>1</v>
      </c>
      <c r="DL89" s="9"/>
      <c r="DM89" s="28"/>
      <c r="DN89" s="9"/>
      <c r="DO89" s="1"/>
      <c r="DP89" s="9"/>
      <c r="DQ89" s="1"/>
      <c r="DR89" s="27"/>
      <c r="DS89" s="28"/>
      <c r="DT89" s="27"/>
      <c r="DU89" s="1"/>
      <c r="DV89" s="9"/>
      <c r="DW89" s="1"/>
      <c r="DX89" s="27"/>
      <c r="DY89" s="1"/>
      <c r="DZ89" s="9"/>
      <c r="EA89" s="28"/>
      <c r="EB89" s="9"/>
      <c r="EC89" s="1">
        <v>1</v>
      </c>
      <c r="ED89" s="9"/>
      <c r="EE89" s="1"/>
      <c r="EF89" s="9"/>
      <c r="EG89" s="1">
        <v>1</v>
      </c>
      <c r="EH89" s="9"/>
      <c r="EI89" s="28"/>
      <c r="EJ89" s="9"/>
      <c r="EK89" s="1">
        <v>10</v>
      </c>
      <c r="EL89" s="3" cm="1">
        <f t="array" ref="EL89">SUMPRODUCT(Planned[[#This Row],[GEN-1]:[EL-20]],TRANSPOSE(Arrangements[Unit Prices]))</f>
        <v>1071</v>
      </c>
    </row>
    <row r="90" spans="1:142" ht="14.4" x14ac:dyDescent="0.25">
      <c r="A90" s="1">
        <v>70</v>
      </c>
      <c r="B90" s="9">
        <v>11498</v>
      </c>
      <c r="C90" s="9" t="s">
        <v>514</v>
      </c>
      <c r="D90" s="9" t="s">
        <v>271</v>
      </c>
      <c r="E90" s="9" t="s">
        <v>312</v>
      </c>
      <c r="F90" s="9"/>
      <c r="G90" s="9"/>
      <c r="H90" s="1" t="s">
        <v>515</v>
      </c>
      <c r="I90" s="1" t="s">
        <v>325</v>
      </c>
      <c r="J90" s="1" t="s">
        <v>380</v>
      </c>
      <c r="K90" s="9">
        <v>70</v>
      </c>
      <c r="L90" s="1" t="s">
        <v>468</v>
      </c>
      <c r="M90" s="9" t="s">
        <v>278</v>
      </c>
      <c r="N90" s="9"/>
      <c r="O90" s="1"/>
      <c r="P90" s="9"/>
      <c r="Q90" s="1"/>
      <c r="R90" s="27"/>
      <c r="S90" s="1">
        <v>0.5</v>
      </c>
      <c r="T90" s="9"/>
      <c r="U90" s="1"/>
      <c r="V90" s="9"/>
      <c r="W90" s="1"/>
      <c r="X90" s="9"/>
      <c r="Y90" s="1"/>
      <c r="Z90" s="9"/>
      <c r="AA90" s="1"/>
      <c r="AB90" s="9"/>
      <c r="AC90" s="1"/>
      <c r="AD90" s="27"/>
      <c r="AE90" s="1"/>
      <c r="AF90" s="9">
        <v>75</v>
      </c>
      <c r="AG90" s="1"/>
      <c r="AH90" s="9"/>
      <c r="AI90" s="1"/>
      <c r="AJ90" s="27"/>
      <c r="AK90" s="1"/>
      <c r="AL90" s="27"/>
      <c r="AM90" s="1"/>
      <c r="AN90" s="9"/>
      <c r="AO90" s="28"/>
      <c r="AP90" s="9">
        <v>16</v>
      </c>
      <c r="AQ90" s="1"/>
      <c r="AR90" s="9"/>
      <c r="AS90" s="28"/>
      <c r="AT90" s="27"/>
      <c r="AU90" s="1"/>
      <c r="AV90" s="1"/>
      <c r="AW90" s="1"/>
      <c r="AX90" s="9"/>
      <c r="AY90" s="28"/>
      <c r="AZ90" s="9"/>
      <c r="BA90" s="1"/>
      <c r="BB90" s="27"/>
      <c r="BC90" s="1"/>
      <c r="BD90" s="9"/>
      <c r="BE90" s="28"/>
      <c r="BF90" s="9"/>
      <c r="BG90" s="1"/>
      <c r="BH90" s="9"/>
      <c r="BI90" s="1"/>
      <c r="BJ90" s="9"/>
      <c r="BK90" s="28"/>
      <c r="BL90" s="27"/>
      <c r="BM90" s="1"/>
      <c r="BN90" s="9"/>
      <c r="BO90" s="1"/>
      <c r="BP90" s="27"/>
      <c r="BQ90" s="1"/>
      <c r="BR90" s="9"/>
      <c r="BS90" s="1"/>
      <c r="BT90" s="9"/>
      <c r="BU90" s="1"/>
      <c r="BV90" s="9"/>
      <c r="BW90" s="1"/>
      <c r="BX90" s="9"/>
      <c r="BY90" s="1"/>
      <c r="BZ90" s="9"/>
      <c r="CA90" s="1"/>
      <c r="CB90" s="9"/>
      <c r="CC90" s="28"/>
      <c r="CD90" s="9"/>
      <c r="CE90" s="1"/>
      <c r="CF90" s="9"/>
      <c r="CG90" s="1"/>
      <c r="CH90" s="27"/>
      <c r="CI90" s="1"/>
      <c r="CJ90" s="9"/>
      <c r="CK90" s="1"/>
      <c r="CL90" s="9">
        <v>0.6</v>
      </c>
      <c r="CM90" s="1"/>
      <c r="CN90" s="9"/>
      <c r="CO90" s="1"/>
      <c r="CP90" s="9"/>
      <c r="CQ90" s="1">
        <v>3</v>
      </c>
      <c r="CR90" s="9">
        <v>5</v>
      </c>
      <c r="CS90" s="1">
        <v>1</v>
      </c>
      <c r="CT90" s="9"/>
      <c r="CU90" s="1">
        <v>3</v>
      </c>
      <c r="CV90" s="9"/>
      <c r="CW90" s="1">
        <v>1</v>
      </c>
      <c r="CX90" s="9">
        <v>1</v>
      </c>
      <c r="CY90" s="1"/>
      <c r="CZ90" s="9"/>
      <c r="DA90" s="1"/>
      <c r="DB90" s="9"/>
      <c r="DC90" s="1">
        <v>20</v>
      </c>
      <c r="DD90" s="9"/>
      <c r="DE90" s="1"/>
      <c r="DF90" s="9"/>
      <c r="DG90" s="9"/>
      <c r="DH90" s="9"/>
      <c r="DI90" s="27"/>
      <c r="DJ90" s="9"/>
      <c r="DK90" s="1">
        <v>1</v>
      </c>
      <c r="DL90" s="9"/>
      <c r="DM90" s="28"/>
      <c r="DN90" s="9"/>
      <c r="DO90" s="1"/>
      <c r="DP90" s="9"/>
      <c r="DQ90" s="1"/>
      <c r="DR90" s="27"/>
      <c r="DS90" s="28"/>
      <c r="DT90" s="27"/>
      <c r="DU90" s="1"/>
      <c r="DV90" s="9"/>
      <c r="DW90" s="1"/>
      <c r="DX90" s="27"/>
      <c r="DY90" s="1"/>
      <c r="DZ90" s="9"/>
      <c r="EA90" s="28"/>
      <c r="EB90" s="9"/>
      <c r="EC90" s="1"/>
      <c r="ED90" s="9"/>
      <c r="EE90" s="1"/>
      <c r="EF90" s="9"/>
      <c r="EG90" s="1"/>
      <c r="EH90" s="9"/>
      <c r="EI90" s="28"/>
      <c r="EJ90" s="9"/>
      <c r="EK90" s="1"/>
      <c r="EL90" s="3" cm="1">
        <f t="array" ref="EL90">SUMPRODUCT(Planned[[#This Row],[GEN-1]:[EL-20]],TRANSPOSE(Arrangements[Unit Prices]))</f>
        <v>903.5</v>
      </c>
    </row>
    <row r="91" spans="1:142" ht="14.4" x14ac:dyDescent="0.25">
      <c r="A91" s="1">
        <v>71</v>
      </c>
      <c r="B91" s="9">
        <v>250747</v>
      </c>
      <c r="C91" s="9" t="s">
        <v>516</v>
      </c>
      <c r="D91" s="9" t="s">
        <v>271</v>
      </c>
      <c r="E91" s="9" t="s">
        <v>312</v>
      </c>
      <c r="F91" s="9"/>
      <c r="G91" s="9"/>
      <c r="H91" s="1" t="s">
        <v>517</v>
      </c>
      <c r="I91" s="1" t="s">
        <v>275</v>
      </c>
      <c r="J91" s="1" t="s">
        <v>380</v>
      </c>
      <c r="K91" s="9">
        <v>70</v>
      </c>
      <c r="L91" s="1" t="s">
        <v>518</v>
      </c>
      <c r="M91" s="9" t="s">
        <v>278</v>
      </c>
      <c r="N91" s="9"/>
      <c r="O91" s="1"/>
      <c r="P91" s="9"/>
      <c r="Q91" s="1"/>
      <c r="R91" s="27"/>
      <c r="S91" s="1"/>
      <c r="T91" s="9"/>
      <c r="U91" s="1"/>
      <c r="V91" s="9"/>
      <c r="W91" s="1"/>
      <c r="X91" s="9"/>
      <c r="Y91" s="1"/>
      <c r="Z91" s="9"/>
      <c r="AA91" s="1"/>
      <c r="AB91" s="9"/>
      <c r="AC91" s="1"/>
      <c r="AD91" s="27"/>
      <c r="AE91" s="1"/>
      <c r="AF91" s="9">
        <v>140</v>
      </c>
      <c r="AG91" s="1"/>
      <c r="AH91" s="9"/>
      <c r="AI91" s="1"/>
      <c r="AJ91" s="27"/>
      <c r="AK91" s="1"/>
      <c r="AL91" s="27"/>
      <c r="AM91" s="1"/>
      <c r="AN91" s="9"/>
      <c r="AO91" s="28"/>
      <c r="AP91" s="9"/>
      <c r="AQ91" s="1"/>
      <c r="AR91" s="9"/>
      <c r="AS91" s="28"/>
      <c r="AT91" s="27"/>
      <c r="AU91" s="1"/>
      <c r="AV91" s="1"/>
      <c r="AW91" s="1"/>
      <c r="AX91" s="9"/>
      <c r="AY91" s="28"/>
      <c r="AZ91" s="9"/>
      <c r="BA91" s="1"/>
      <c r="BB91" s="27"/>
      <c r="BC91" s="1"/>
      <c r="BD91" s="9"/>
      <c r="BE91" s="28"/>
      <c r="BF91" s="9"/>
      <c r="BG91" s="1"/>
      <c r="BH91" s="9"/>
      <c r="BI91" s="1"/>
      <c r="BJ91" s="9"/>
      <c r="BK91" s="28"/>
      <c r="BL91" s="27"/>
      <c r="BM91" s="1"/>
      <c r="BN91" s="9"/>
      <c r="BO91" s="1"/>
      <c r="BP91" s="27"/>
      <c r="BQ91" s="1"/>
      <c r="BR91" s="9"/>
      <c r="BS91" s="1"/>
      <c r="BT91" s="9"/>
      <c r="BU91" s="1"/>
      <c r="BV91" s="9"/>
      <c r="BW91" s="1"/>
      <c r="BX91" s="9"/>
      <c r="BY91" s="1"/>
      <c r="BZ91" s="9"/>
      <c r="CA91" s="1"/>
      <c r="CB91" s="9"/>
      <c r="CC91" s="28"/>
      <c r="CD91" s="9"/>
      <c r="CE91" s="1"/>
      <c r="CF91" s="9"/>
      <c r="CG91" s="1"/>
      <c r="CH91" s="27"/>
      <c r="CI91" s="1"/>
      <c r="CJ91" s="9"/>
      <c r="CK91" s="1"/>
      <c r="CL91" s="9"/>
      <c r="CM91" s="1"/>
      <c r="CN91" s="9"/>
      <c r="CO91" s="1"/>
      <c r="CP91" s="9"/>
      <c r="CQ91" s="1">
        <v>2</v>
      </c>
      <c r="CR91" s="9">
        <v>4</v>
      </c>
      <c r="CS91" s="1"/>
      <c r="CT91" s="9"/>
      <c r="CU91" s="1"/>
      <c r="CV91" s="9">
        <v>1</v>
      </c>
      <c r="CW91" s="1">
        <v>1</v>
      </c>
      <c r="CX91" s="9">
        <v>1</v>
      </c>
      <c r="CY91" s="1"/>
      <c r="CZ91" s="9"/>
      <c r="DA91" s="1"/>
      <c r="DB91" s="9"/>
      <c r="DC91" s="1"/>
      <c r="DD91" s="9"/>
      <c r="DE91" s="1"/>
      <c r="DF91" s="9"/>
      <c r="DG91" s="9"/>
      <c r="DH91" s="9"/>
      <c r="DI91" s="27"/>
      <c r="DJ91" s="9"/>
      <c r="DK91" s="1"/>
      <c r="DL91" s="9"/>
      <c r="DM91" s="28"/>
      <c r="DN91" s="9"/>
      <c r="DO91" s="1"/>
      <c r="DP91" s="9"/>
      <c r="DQ91" s="1"/>
      <c r="DR91" s="27"/>
      <c r="DS91" s="28"/>
      <c r="DT91" s="27"/>
      <c r="DU91" s="1"/>
      <c r="DV91" s="9"/>
      <c r="DW91" s="1"/>
      <c r="DX91" s="27"/>
      <c r="DY91" s="1"/>
      <c r="DZ91" s="9"/>
      <c r="EA91" s="28"/>
      <c r="EB91" s="9"/>
      <c r="EC91" s="1"/>
      <c r="ED91" s="9"/>
      <c r="EE91" s="1"/>
      <c r="EF91" s="9"/>
      <c r="EG91" s="1"/>
      <c r="EH91" s="9"/>
      <c r="EI91" s="28"/>
      <c r="EJ91" s="9"/>
      <c r="EK91" s="1"/>
      <c r="EL91" s="3" cm="1">
        <f t="array" ref="EL91">SUMPRODUCT(Planned[[#This Row],[GEN-1]:[EL-20]],TRANSPOSE(Arrangements[Unit Prices]))</f>
        <v>664.2</v>
      </c>
    </row>
    <row r="92" spans="1:142" ht="14.4" x14ac:dyDescent="0.25">
      <c r="A92" s="1">
        <v>72</v>
      </c>
      <c r="B92" s="9">
        <v>230242</v>
      </c>
      <c r="C92" s="9" t="s">
        <v>519</v>
      </c>
      <c r="D92" s="9" t="s">
        <v>271</v>
      </c>
      <c r="E92" s="9" t="s">
        <v>312</v>
      </c>
      <c r="F92" s="9"/>
      <c r="G92" s="9"/>
      <c r="H92" s="1" t="s">
        <v>520</v>
      </c>
      <c r="I92" s="1" t="s">
        <v>275</v>
      </c>
      <c r="J92" s="1" t="s">
        <v>380</v>
      </c>
      <c r="K92" s="9">
        <v>70</v>
      </c>
      <c r="L92" s="1" t="s">
        <v>468</v>
      </c>
      <c r="M92" s="9" t="s">
        <v>278</v>
      </c>
      <c r="N92" s="9"/>
      <c r="O92" s="1"/>
      <c r="P92" s="9"/>
      <c r="Q92" s="1"/>
      <c r="R92" s="27"/>
      <c r="S92" s="1"/>
      <c r="T92" s="9"/>
      <c r="U92" s="1"/>
      <c r="V92" s="9"/>
      <c r="W92" s="1"/>
      <c r="X92" s="9"/>
      <c r="Y92" s="1"/>
      <c r="Z92" s="9"/>
      <c r="AA92" s="1"/>
      <c r="AB92" s="9"/>
      <c r="AC92" s="1"/>
      <c r="AD92" s="27"/>
      <c r="AE92" s="1"/>
      <c r="AF92" s="9"/>
      <c r="AG92" s="1"/>
      <c r="AH92" s="9"/>
      <c r="AI92" s="1"/>
      <c r="AJ92" s="27"/>
      <c r="AK92" s="1"/>
      <c r="AL92" s="27"/>
      <c r="AM92" s="1"/>
      <c r="AN92" s="9"/>
      <c r="AO92" s="28"/>
      <c r="AP92" s="9">
        <v>12</v>
      </c>
      <c r="AQ92" s="1"/>
      <c r="AR92" s="9"/>
      <c r="AS92" s="28"/>
      <c r="AT92" s="27"/>
      <c r="AU92" s="1"/>
      <c r="AV92" s="1"/>
      <c r="AW92" s="1"/>
      <c r="AX92" s="9"/>
      <c r="AY92" s="28"/>
      <c r="AZ92" s="9"/>
      <c r="BA92" s="1"/>
      <c r="BB92" s="27"/>
      <c r="BC92" s="1"/>
      <c r="BD92" s="9"/>
      <c r="BE92" s="28"/>
      <c r="BF92" s="9"/>
      <c r="BG92" s="1"/>
      <c r="BH92" s="9"/>
      <c r="BI92" s="1"/>
      <c r="BJ92" s="9"/>
      <c r="BK92" s="28"/>
      <c r="BL92" s="27"/>
      <c r="BM92" s="1"/>
      <c r="BN92" s="9"/>
      <c r="BO92" s="1"/>
      <c r="BP92" s="27"/>
      <c r="BQ92" s="1">
        <v>1</v>
      </c>
      <c r="BR92" s="9"/>
      <c r="BS92" s="1"/>
      <c r="BT92" s="9"/>
      <c r="BU92" s="1"/>
      <c r="BV92" s="9"/>
      <c r="BW92" s="1"/>
      <c r="BX92" s="9"/>
      <c r="BY92" s="1"/>
      <c r="BZ92" s="9"/>
      <c r="CA92" s="1"/>
      <c r="CB92" s="9"/>
      <c r="CC92" s="28"/>
      <c r="CD92" s="9"/>
      <c r="CE92" s="1"/>
      <c r="CF92" s="9"/>
      <c r="CG92" s="1"/>
      <c r="CH92" s="27"/>
      <c r="CI92" s="1"/>
      <c r="CJ92" s="9"/>
      <c r="CK92" s="1"/>
      <c r="CL92" s="9">
        <v>0.4</v>
      </c>
      <c r="CM92" s="1"/>
      <c r="CN92" s="9"/>
      <c r="CO92" s="1"/>
      <c r="CP92" s="9"/>
      <c r="CQ92" s="1">
        <v>4</v>
      </c>
      <c r="CR92" s="9">
        <v>1</v>
      </c>
      <c r="CS92" s="1">
        <v>1</v>
      </c>
      <c r="CT92" s="9"/>
      <c r="CU92" s="1">
        <v>3</v>
      </c>
      <c r="CV92" s="9">
        <v>1</v>
      </c>
      <c r="CW92" s="1"/>
      <c r="CX92" s="9"/>
      <c r="CY92" s="1"/>
      <c r="CZ92" s="9"/>
      <c r="DA92" s="1"/>
      <c r="DB92" s="9"/>
      <c r="DC92" s="1"/>
      <c r="DD92" s="9"/>
      <c r="DE92" s="1"/>
      <c r="DF92" s="9"/>
      <c r="DG92" s="9"/>
      <c r="DH92" s="9"/>
      <c r="DI92" s="27"/>
      <c r="DJ92" s="9"/>
      <c r="DK92" s="1">
        <v>1</v>
      </c>
      <c r="DL92" s="9"/>
      <c r="DM92" s="28"/>
      <c r="DN92" s="9"/>
      <c r="DO92" s="1"/>
      <c r="DP92" s="9"/>
      <c r="DQ92" s="1"/>
      <c r="DR92" s="27"/>
      <c r="DS92" s="28"/>
      <c r="DT92" s="27"/>
      <c r="DU92" s="1"/>
      <c r="DV92" s="9"/>
      <c r="DW92" s="1"/>
      <c r="DX92" s="27"/>
      <c r="DY92" s="1"/>
      <c r="DZ92" s="9"/>
      <c r="EA92" s="28"/>
      <c r="EB92" s="9"/>
      <c r="EC92" s="1"/>
      <c r="ED92" s="9"/>
      <c r="EE92" s="1">
        <v>1</v>
      </c>
      <c r="EF92" s="9"/>
      <c r="EG92" s="1">
        <v>1</v>
      </c>
      <c r="EH92" s="9"/>
      <c r="EI92" s="28"/>
      <c r="EJ92" s="9"/>
      <c r="EK92" s="1"/>
      <c r="EL92" s="3" cm="1">
        <f t="array" ref="EL92">SUMPRODUCT(Planned[[#This Row],[GEN-1]:[EL-20]],TRANSPOSE(Arrangements[Unit Prices]))</f>
        <v>638.79999999999995</v>
      </c>
    </row>
    <row r="93" spans="1:142" ht="14.4" x14ac:dyDescent="0.25">
      <c r="A93" s="1">
        <v>73</v>
      </c>
      <c r="B93" s="9">
        <v>152128</v>
      </c>
      <c r="C93" s="9" t="s">
        <v>521</v>
      </c>
      <c r="D93" s="9" t="s">
        <v>271</v>
      </c>
      <c r="E93" s="9" t="s">
        <v>312</v>
      </c>
      <c r="F93" s="9"/>
      <c r="G93" s="9"/>
      <c r="H93" s="1" t="s">
        <v>522</v>
      </c>
      <c r="I93" s="1" t="s">
        <v>275</v>
      </c>
      <c r="J93" s="1" t="s">
        <v>380</v>
      </c>
      <c r="K93" s="9">
        <v>70</v>
      </c>
      <c r="L93" s="1" t="s">
        <v>431</v>
      </c>
      <c r="M93" s="9" t="s">
        <v>278</v>
      </c>
      <c r="N93" s="9"/>
      <c r="O93" s="1"/>
      <c r="P93" s="9"/>
      <c r="Q93" s="1"/>
      <c r="R93" s="27"/>
      <c r="S93" s="1"/>
      <c r="T93" s="9"/>
      <c r="U93" s="1"/>
      <c r="V93" s="9"/>
      <c r="W93" s="1"/>
      <c r="X93" s="9"/>
      <c r="Y93" s="1"/>
      <c r="Z93" s="9"/>
      <c r="AA93" s="1"/>
      <c r="AB93" s="9"/>
      <c r="AC93" s="1"/>
      <c r="AD93" s="27"/>
      <c r="AE93" s="1"/>
      <c r="AF93" s="9"/>
      <c r="AG93" s="1"/>
      <c r="AH93" s="9"/>
      <c r="AI93" s="1"/>
      <c r="AJ93" s="27"/>
      <c r="AK93" s="1"/>
      <c r="AL93" s="27"/>
      <c r="AM93" s="1"/>
      <c r="AN93" s="9"/>
      <c r="AO93" s="28"/>
      <c r="AP93" s="9"/>
      <c r="AQ93" s="1"/>
      <c r="AR93" s="9"/>
      <c r="AS93" s="28"/>
      <c r="AT93" s="27"/>
      <c r="AU93" s="1"/>
      <c r="AV93" s="1"/>
      <c r="AW93" s="1"/>
      <c r="AX93" s="9"/>
      <c r="AY93" s="28"/>
      <c r="AZ93" s="9"/>
      <c r="BA93" s="1"/>
      <c r="BB93" s="27"/>
      <c r="BC93" s="1"/>
      <c r="BD93" s="9"/>
      <c r="BE93" s="28"/>
      <c r="BF93" s="9"/>
      <c r="BG93" s="1"/>
      <c r="BH93" s="9"/>
      <c r="BI93" s="1"/>
      <c r="BJ93" s="9"/>
      <c r="BK93" s="28"/>
      <c r="BL93" s="27"/>
      <c r="BM93" s="1"/>
      <c r="BN93" s="9"/>
      <c r="BO93" s="1"/>
      <c r="BP93" s="27"/>
      <c r="BQ93" s="1"/>
      <c r="BR93" s="9"/>
      <c r="BS93" s="1"/>
      <c r="BT93" s="9"/>
      <c r="BU93" s="1"/>
      <c r="BV93" s="9"/>
      <c r="BW93" s="1"/>
      <c r="BX93" s="9"/>
      <c r="BY93" s="1"/>
      <c r="BZ93" s="9"/>
      <c r="CA93" s="1"/>
      <c r="CB93" s="9"/>
      <c r="CC93" s="28"/>
      <c r="CD93" s="9"/>
      <c r="CE93" s="1"/>
      <c r="CF93" s="9"/>
      <c r="CG93" s="1"/>
      <c r="CH93" s="27"/>
      <c r="CI93" s="1"/>
      <c r="CJ93" s="9"/>
      <c r="CK93" s="1"/>
      <c r="CL93" s="9"/>
      <c r="CM93" s="1"/>
      <c r="CN93" s="9"/>
      <c r="CO93" s="1"/>
      <c r="CP93" s="9"/>
      <c r="CQ93" s="1">
        <v>6</v>
      </c>
      <c r="CR93" s="9">
        <v>5</v>
      </c>
      <c r="CS93" s="1"/>
      <c r="CT93" s="9"/>
      <c r="CU93" s="1"/>
      <c r="CV93" s="9"/>
      <c r="CW93" s="1"/>
      <c r="CX93" s="9"/>
      <c r="CY93" s="1"/>
      <c r="CZ93" s="9"/>
      <c r="DA93" s="1"/>
      <c r="DB93" s="9"/>
      <c r="DC93" s="1"/>
      <c r="DD93" s="9"/>
      <c r="DE93" s="1"/>
      <c r="DF93" s="9"/>
      <c r="DG93" s="9"/>
      <c r="DH93" s="9"/>
      <c r="DI93" s="27"/>
      <c r="DJ93" s="9"/>
      <c r="DK93" s="1">
        <v>1</v>
      </c>
      <c r="DL93" s="9"/>
      <c r="DM93" s="28"/>
      <c r="DN93" s="9"/>
      <c r="DO93" s="1"/>
      <c r="DP93" s="9"/>
      <c r="DQ93" s="1"/>
      <c r="DR93" s="27"/>
      <c r="DS93" s="28"/>
      <c r="DT93" s="27"/>
      <c r="DU93" s="1"/>
      <c r="DV93" s="9"/>
      <c r="DW93" s="1"/>
      <c r="DX93" s="27"/>
      <c r="DY93" s="1"/>
      <c r="DZ93" s="9"/>
      <c r="EA93" s="28"/>
      <c r="EB93" s="9"/>
      <c r="EC93" s="1">
        <v>1</v>
      </c>
      <c r="ED93" s="9"/>
      <c r="EE93" s="1"/>
      <c r="EF93" s="9"/>
      <c r="EG93" s="1">
        <v>1</v>
      </c>
      <c r="EH93" s="9"/>
      <c r="EI93" s="28"/>
      <c r="EJ93" s="9"/>
      <c r="EK93" s="1">
        <v>20</v>
      </c>
      <c r="EL93" s="3" cm="1">
        <f t="array" ref="EL93">SUMPRODUCT(Planned[[#This Row],[GEN-1]:[EL-20]],TRANSPOSE(Arrangements[Unit Prices]))</f>
        <v>770</v>
      </c>
    </row>
    <row r="94" spans="1:142" ht="14.4" x14ac:dyDescent="0.25">
      <c r="A94" s="1">
        <v>74</v>
      </c>
      <c r="B94" s="13">
        <v>23767</v>
      </c>
      <c r="C94" s="13" t="s">
        <v>523</v>
      </c>
      <c r="D94" s="13" t="s">
        <v>271</v>
      </c>
      <c r="E94" s="13" t="s">
        <v>312</v>
      </c>
      <c r="F94" s="13"/>
      <c r="G94" s="13"/>
      <c r="H94" s="12" t="s">
        <v>524</v>
      </c>
      <c r="I94" s="12" t="s">
        <v>275</v>
      </c>
      <c r="J94" s="12" t="s">
        <v>380</v>
      </c>
      <c r="K94" s="13">
        <v>70</v>
      </c>
      <c r="L94" s="12" t="s">
        <v>525</v>
      </c>
      <c r="M94" s="13" t="s">
        <v>278</v>
      </c>
      <c r="N94" s="13"/>
      <c r="O94" s="12"/>
      <c r="P94" s="13"/>
      <c r="Q94" s="12"/>
      <c r="R94" s="32"/>
      <c r="S94" s="12"/>
      <c r="T94" s="13"/>
      <c r="U94" s="12"/>
      <c r="V94" s="13"/>
      <c r="W94" s="12"/>
      <c r="X94" s="13"/>
      <c r="Y94" s="12"/>
      <c r="Z94" s="13"/>
      <c r="AA94" s="12"/>
      <c r="AB94" s="13"/>
      <c r="AC94" s="12"/>
      <c r="AD94" s="32"/>
      <c r="AE94" s="12"/>
      <c r="AF94" s="13">
        <v>162</v>
      </c>
      <c r="AG94" s="12"/>
      <c r="AH94" s="13"/>
      <c r="AI94" s="12"/>
      <c r="AJ94" s="32"/>
      <c r="AK94" s="12"/>
      <c r="AL94" s="32"/>
      <c r="AM94" s="12"/>
      <c r="AN94" s="13"/>
      <c r="AO94" s="29"/>
      <c r="AP94" s="13"/>
      <c r="AQ94" s="12"/>
      <c r="AR94" s="13"/>
      <c r="AS94" s="29"/>
      <c r="AT94" s="32"/>
      <c r="AU94" s="12"/>
      <c r="AV94" s="12"/>
      <c r="AW94" s="12"/>
      <c r="AX94" s="13"/>
      <c r="AY94" s="29"/>
      <c r="AZ94" s="13"/>
      <c r="BA94" s="12"/>
      <c r="BB94" s="32"/>
      <c r="BC94" s="12"/>
      <c r="BD94" s="13"/>
      <c r="BE94" s="29"/>
      <c r="BF94" s="13"/>
      <c r="BG94" s="12"/>
      <c r="BH94" s="13"/>
      <c r="BI94" s="12"/>
      <c r="BJ94" s="13"/>
      <c r="BK94" s="29"/>
      <c r="BL94" s="32"/>
      <c r="BM94" s="12"/>
      <c r="BN94" s="13"/>
      <c r="BO94" s="12"/>
      <c r="BP94" s="32"/>
      <c r="BQ94" s="12"/>
      <c r="BR94" s="13"/>
      <c r="BS94" s="12"/>
      <c r="BT94" s="13"/>
      <c r="BU94" s="12"/>
      <c r="BV94" s="13"/>
      <c r="BW94" s="12"/>
      <c r="BX94" s="13"/>
      <c r="BY94" s="12"/>
      <c r="BZ94" s="13"/>
      <c r="CA94" s="12"/>
      <c r="CB94" s="13"/>
      <c r="CC94" s="29"/>
      <c r="CD94" s="13"/>
      <c r="CE94" s="12"/>
      <c r="CF94" s="13"/>
      <c r="CG94" s="12"/>
      <c r="CH94" s="32"/>
      <c r="CI94" s="12"/>
      <c r="CJ94" s="13"/>
      <c r="CK94" s="12"/>
      <c r="CL94" s="13">
        <v>0.35</v>
      </c>
      <c r="CM94" s="12"/>
      <c r="CN94" s="13"/>
      <c r="CO94" s="12"/>
      <c r="CP94" s="13"/>
      <c r="CQ94" s="12">
        <v>2</v>
      </c>
      <c r="CR94" s="13">
        <v>3</v>
      </c>
      <c r="CS94" s="12"/>
      <c r="CT94" s="13"/>
      <c r="CU94" s="12"/>
      <c r="CV94" s="13"/>
      <c r="CW94" s="12"/>
      <c r="CX94" s="13"/>
      <c r="CY94" s="12"/>
      <c r="CZ94" s="13"/>
      <c r="DA94" s="12"/>
      <c r="DB94" s="13"/>
      <c r="DC94" s="12"/>
      <c r="DD94" s="13">
        <v>10</v>
      </c>
      <c r="DE94" s="12"/>
      <c r="DF94" s="13"/>
      <c r="DG94" s="13"/>
      <c r="DH94" s="13"/>
      <c r="DI94" s="32"/>
      <c r="DJ94" s="13"/>
      <c r="DK94" s="12"/>
      <c r="DL94" s="13"/>
      <c r="DM94" s="29"/>
      <c r="DN94" s="13"/>
      <c r="DO94" s="12"/>
      <c r="DP94" s="13"/>
      <c r="DQ94" s="12"/>
      <c r="DR94" s="32"/>
      <c r="DS94" s="29"/>
      <c r="DT94" s="32"/>
      <c r="DU94" s="12"/>
      <c r="DV94" s="13"/>
      <c r="DW94" s="12"/>
      <c r="DX94" s="32"/>
      <c r="DY94" s="12"/>
      <c r="DZ94" s="13"/>
      <c r="EA94" s="29"/>
      <c r="EB94" s="13"/>
      <c r="EC94" s="12"/>
      <c r="ED94" s="13"/>
      <c r="EE94" s="12"/>
      <c r="EF94" s="13"/>
      <c r="EG94" s="12"/>
      <c r="EH94" s="13"/>
      <c r="EI94" s="29"/>
      <c r="EJ94" s="13"/>
      <c r="EK94" s="12"/>
      <c r="EL94" s="14" cm="1">
        <f t="array" ref="EL94">SUMPRODUCT(Planned[[#This Row],[GEN-1]:[EL-20]],TRANSPOSE(Arrangements[Unit Prices]))</f>
        <v>587</v>
      </c>
    </row>
    <row r="95" spans="1:142" ht="14.4" x14ac:dyDescent="0.25">
      <c r="A95" s="1">
        <v>75</v>
      </c>
      <c r="B95" s="9">
        <v>287381</v>
      </c>
      <c r="C95" s="9" t="s">
        <v>526</v>
      </c>
      <c r="D95" s="9" t="s">
        <v>271</v>
      </c>
      <c r="E95" s="9" t="s">
        <v>312</v>
      </c>
      <c r="F95" s="9"/>
      <c r="G95" s="9"/>
      <c r="H95" s="1" t="s">
        <v>527</v>
      </c>
      <c r="I95" s="1" t="s">
        <v>275</v>
      </c>
      <c r="J95" s="1" t="s">
        <v>380</v>
      </c>
      <c r="K95" s="9">
        <v>70</v>
      </c>
      <c r="L95" s="1" t="s">
        <v>528</v>
      </c>
      <c r="M95" s="9" t="s">
        <v>278</v>
      </c>
      <c r="N95" s="9"/>
      <c r="O95" s="1"/>
      <c r="P95" s="9"/>
      <c r="Q95" s="1"/>
      <c r="R95" s="27"/>
      <c r="S95" s="1"/>
      <c r="T95" s="9">
        <v>4.9000000000000004</v>
      </c>
      <c r="U95" s="1"/>
      <c r="V95" s="9"/>
      <c r="W95" s="1">
        <v>0.3</v>
      </c>
      <c r="X95" s="9"/>
      <c r="Y95" s="1"/>
      <c r="Z95" s="9">
        <v>100</v>
      </c>
      <c r="AA95" s="1"/>
      <c r="AB95" s="9"/>
      <c r="AC95" s="1"/>
      <c r="AD95" s="27"/>
      <c r="AE95" s="1"/>
      <c r="AF95" s="9">
        <v>190</v>
      </c>
      <c r="AG95" s="1"/>
      <c r="AH95" s="9"/>
      <c r="AI95" s="1"/>
      <c r="AJ95" s="27"/>
      <c r="AK95" s="1"/>
      <c r="AL95" s="27"/>
      <c r="AM95" s="1"/>
      <c r="AN95" s="9"/>
      <c r="AO95" s="28"/>
      <c r="AP95" s="9"/>
      <c r="AQ95" s="1"/>
      <c r="AR95" s="9"/>
      <c r="AS95" s="28"/>
      <c r="AT95" s="27"/>
      <c r="AU95" s="1"/>
      <c r="AV95" s="1"/>
      <c r="AW95" s="1"/>
      <c r="AX95" s="9"/>
      <c r="AY95" s="28"/>
      <c r="AZ95" s="9"/>
      <c r="BA95" s="1"/>
      <c r="BB95" s="27"/>
      <c r="BC95" s="1"/>
      <c r="BD95" s="9"/>
      <c r="BE95" s="28"/>
      <c r="BF95" s="9"/>
      <c r="BG95" s="1"/>
      <c r="BH95" s="9"/>
      <c r="BI95" s="1"/>
      <c r="BJ95" s="9"/>
      <c r="BK95" s="28"/>
      <c r="BL95" s="27"/>
      <c r="BM95" s="1">
        <v>1</v>
      </c>
      <c r="BN95" s="9"/>
      <c r="BO95" s="1"/>
      <c r="BP95" s="27"/>
      <c r="BQ95" s="1"/>
      <c r="BR95" s="9"/>
      <c r="BS95" s="1"/>
      <c r="BT95" s="9"/>
      <c r="BU95" s="1"/>
      <c r="BV95" s="9"/>
      <c r="BW95" s="1"/>
      <c r="BX95" s="9"/>
      <c r="BY95" s="1"/>
      <c r="BZ95" s="9"/>
      <c r="CA95" s="1"/>
      <c r="CB95" s="9"/>
      <c r="CC95" s="28"/>
      <c r="CD95" s="9"/>
      <c r="CE95" s="1"/>
      <c r="CF95" s="9"/>
      <c r="CG95" s="1"/>
      <c r="CH95" s="27"/>
      <c r="CI95" s="1"/>
      <c r="CJ95" s="9"/>
      <c r="CK95" s="1"/>
      <c r="CL95" s="9"/>
      <c r="CM95" s="1"/>
      <c r="CN95" s="9"/>
      <c r="CO95" s="1"/>
      <c r="CP95" s="9"/>
      <c r="CQ95" s="1">
        <v>3</v>
      </c>
      <c r="CR95" s="9">
        <v>4</v>
      </c>
      <c r="CS95" s="1"/>
      <c r="CT95" s="9"/>
      <c r="CU95" s="1">
        <v>1</v>
      </c>
      <c r="CV95" s="9"/>
      <c r="CW95" s="1">
        <v>1</v>
      </c>
      <c r="CX95" s="9">
        <v>1</v>
      </c>
      <c r="CY95" s="1"/>
      <c r="CZ95" s="9">
        <v>1</v>
      </c>
      <c r="DA95" s="1"/>
      <c r="DB95" s="9"/>
      <c r="DC95" s="1">
        <v>10</v>
      </c>
      <c r="DD95" s="9"/>
      <c r="DE95" s="1"/>
      <c r="DF95" s="9"/>
      <c r="DG95" s="9"/>
      <c r="DH95" s="9"/>
      <c r="DI95" s="27"/>
      <c r="DJ95" s="9"/>
      <c r="DK95" s="1">
        <v>1</v>
      </c>
      <c r="DL95" s="9"/>
      <c r="DM95" s="28"/>
      <c r="DN95" s="9"/>
      <c r="DO95" s="1"/>
      <c r="DP95" s="9"/>
      <c r="DQ95" s="1"/>
      <c r="DR95" s="27"/>
      <c r="DS95" s="28"/>
      <c r="DT95" s="27"/>
      <c r="DU95" s="1"/>
      <c r="DV95" s="9"/>
      <c r="DW95" s="1"/>
      <c r="DX95" s="27"/>
      <c r="DY95" s="1"/>
      <c r="DZ95" s="9"/>
      <c r="EA95" s="28"/>
      <c r="EB95" s="9"/>
      <c r="EC95" s="1"/>
      <c r="ED95" s="9"/>
      <c r="EE95" s="1"/>
      <c r="EF95" s="9"/>
      <c r="EG95" s="1"/>
      <c r="EH95" s="9"/>
      <c r="EI95" s="28"/>
      <c r="EJ95" s="9"/>
      <c r="EK95" s="1"/>
      <c r="EL95" s="3" cm="1">
        <f t="array" ref="EL95">SUMPRODUCT(Planned[[#This Row],[GEN-1]:[EL-20]],TRANSPOSE(Arrangements[Unit Prices]))</f>
        <v>1320.7</v>
      </c>
    </row>
    <row r="96" spans="1:142" ht="14.4" x14ac:dyDescent="0.25">
      <c r="A96" s="1">
        <v>76</v>
      </c>
      <c r="B96" s="9">
        <v>1663</v>
      </c>
      <c r="C96" s="9" t="s">
        <v>529</v>
      </c>
      <c r="D96" s="9" t="s">
        <v>271</v>
      </c>
      <c r="E96" s="9" t="s">
        <v>312</v>
      </c>
      <c r="F96" s="9"/>
      <c r="G96" s="9"/>
      <c r="H96" s="1" t="s">
        <v>530</v>
      </c>
      <c r="I96" s="1" t="s">
        <v>275</v>
      </c>
      <c r="J96" s="1" t="s">
        <v>380</v>
      </c>
      <c r="K96" s="9">
        <v>70</v>
      </c>
      <c r="L96" s="1" t="s">
        <v>531</v>
      </c>
      <c r="M96" s="9" t="s">
        <v>278</v>
      </c>
      <c r="N96" s="9"/>
      <c r="O96" s="1"/>
      <c r="P96" s="9"/>
      <c r="Q96" s="1"/>
      <c r="R96" s="27"/>
      <c r="S96" s="1"/>
      <c r="T96" s="9"/>
      <c r="U96" s="1"/>
      <c r="V96" s="9"/>
      <c r="W96" s="1"/>
      <c r="X96" s="9"/>
      <c r="Y96" s="1"/>
      <c r="Z96" s="9"/>
      <c r="AA96" s="1"/>
      <c r="AB96" s="9"/>
      <c r="AC96" s="1"/>
      <c r="AD96" s="27"/>
      <c r="AE96" s="1"/>
      <c r="AF96" s="9">
        <v>259</v>
      </c>
      <c r="AG96" s="1"/>
      <c r="AH96" s="9"/>
      <c r="AI96" s="1"/>
      <c r="AJ96" s="27"/>
      <c r="AK96" s="1"/>
      <c r="AL96" s="27"/>
      <c r="AM96" s="1"/>
      <c r="AN96" s="9"/>
      <c r="AO96" s="28"/>
      <c r="AP96" s="9"/>
      <c r="AQ96" s="1"/>
      <c r="AR96" s="9"/>
      <c r="AS96" s="28"/>
      <c r="AT96" s="27"/>
      <c r="AU96" s="1"/>
      <c r="AV96" s="1"/>
      <c r="AW96" s="1"/>
      <c r="AX96" s="9"/>
      <c r="AY96" s="28"/>
      <c r="AZ96" s="9"/>
      <c r="BA96" s="1"/>
      <c r="BB96" s="27"/>
      <c r="BC96" s="1"/>
      <c r="BD96" s="9"/>
      <c r="BE96" s="28"/>
      <c r="BF96" s="9"/>
      <c r="BG96" s="1"/>
      <c r="BH96" s="9"/>
      <c r="BI96" s="1"/>
      <c r="BJ96" s="9"/>
      <c r="BK96" s="28"/>
      <c r="BL96" s="27"/>
      <c r="BM96" s="1"/>
      <c r="BN96" s="9"/>
      <c r="BO96" s="1"/>
      <c r="BP96" s="27"/>
      <c r="BQ96" s="1"/>
      <c r="BR96" s="9"/>
      <c r="BS96" s="1"/>
      <c r="BT96" s="9"/>
      <c r="BU96" s="1"/>
      <c r="BV96" s="9"/>
      <c r="BW96" s="1"/>
      <c r="BX96" s="9"/>
      <c r="BY96" s="1"/>
      <c r="BZ96" s="9"/>
      <c r="CA96" s="1"/>
      <c r="CB96" s="9"/>
      <c r="CC96" s="28"/>
      <c r="CD96" s="9"/>
      <c r="CE96" s="1"/>
      <c r="CF96" s="9"/>
      <c r="CG96" s="1"/>
      <c r="CH96" s="27"/>
      <c r="CI96" s="1"/>
      <c r="CJ96" s="9"/>
      <c r="CK96" s="1"/>
      <c r="CL96" s="9"/>
      <c r="CM96" s="1"/>
      <c r="CN96" s="9"/>
      <c r="CO96" s="1"/>
      <c r="CP96" s="9"/>
      <c r="CQ96" s="1">
        <v>4</v>
      </c>
      <c r="CR96" s="9">
        <v>6</v>
      </c>
      <c r="CS96" s="1"/>
      <c r="CT96" s="9"/>
      <c r="CU96" s="1"/>
      <c r="CV96" s="9">
        <v>1</v>
      </c>
      <c r="CW96" s="1">
        <v>1</v>
      </c>
      <c r="CX96" s="9">
        <v>1</v>
      </c>
      <c r="CY96" s="1"/>
      <c r="CZ96" s="9"/>
      <c r="DA96" s="1"/>
      <c r="DB96" s="9"/>
      <c r="DC96" s="1"/>
      <c r="DD96" s="9"/>
      <c r="DE96" s="1"/>
      <c r="DF96" s="9"/>
      <c r="DG96" s="9"/>
      <c r="DH96" s="9"/>
      <c r="DI96" s="27"/>
      <c r="DJ96" s="9"/>
      <c r="DK96" s="1"/>
      <c r="DL96" s="9"/>
      <c r="DM96" s="28"/>
      <c r="DN96" s="9"/>
      <c r="DO96" s="1"/>
      <c r="DP96" s="9"/>
      <c r="DQ96" s="1"/>
      <c r="DR96" s="27"/>
      <c r="DS96" s="28"/>
      <c r="DT96" s="27"/>
      <c r="DU96" s="1"/>
      <c r="DV96" s="9"/>
      <c r="DW96" s="1"/>
      <c r="DX96" s="27"/>
      <c r="DY96" s="1"/>
      <c r="DZ96" s="9"/>
      <c r="EA96" s="28"/>
      <c r="EB96" s="9"/>
      <c r="EC96" s="1"/>
      <c r="ED96" s="9"/>
      <c r="EE96" s="1"/>
      <c r="EF96" s="9"/>
      <c r="EG96" s="1"/>
      <c r="EH96" s="9"/>
      <c r="EI96" s="28"/>
      <c r="EJ96" s="9"/>
      <c r="EK96" s="1"/>
      <c r="EL96" s="3" cm="1">
        <f t="array" ref="EL96">SUMPRODUCT(Planned[[#This Row],[GEN-1]:[EL-20]],TRANSPOSE(Arrangements[Unit Prices]))</f>
        <v>1091.5</v>
      </c>
    </row>
    <row r="97" spans="1:142" ht="14.4" x14ac:dyDescent="0.25">
      <c r="A97" s="1">
        <v>77</v>
      </c>
      <c r="B97" s="9">
        <v>104746</v>
      </c>
      <c r="C97" s="9" t="s">
        <v>532</v>
      </c>
      <c r="D97" s="9" t="s">
        <v>271</v>
      </c>
      <c r="E97" s="9" t="s">
        <v>312</v>
      </c>
      <c r="F97" s="9"/>
      <c r="G97" s="9"/>
      <c r="H97" s="1" t="s">
        <v>533</v>
      </c>
      <c r="I97" s="1" t="s">
        <v>325</v>
      </c>
      <c r="J97" s="1" t="s">
        <v>380</v>
      </c>
      <c r="K97" s="9">
        <v>70</v>
      </c>
      <c r="L97" s="1" t="s">
        <v>518</v>
      </c>
      <c r="M97" s="9" t="s">
        <v>278</v>
      </c>
      <c r="N97" s="9"/>
      <c r="O97" s="1"/>
      <c r="P97" s="9"/>
      <c r="Q97" s="1"/>
      <c r="R97" s="27"/>
      <c r="S97" s="1"/>
      <c r="T97" s="9"/>
      <c r="U97" s="1"/>
      <c r="V97" s="9"/>
      <c r="W97" s="1"/>
      <c r="X97" s="9"/>
      <c r="Y97" s="1"/>
      <c r="Z97" s="9"/>
      <c r="AA97" s="1"/>
      <c r="AB97" s="9"/>
      <c r="AC97" s="1"/>
      <c r="AD97" s="27"/>
      <c r="AE97" s="1"/>
      <c r="AF97" s="9">
        <v>200</v>
      </c>
      <c r="AG97" s="1"/>
      <c r="AH97" s="9"/>
      <c r="AI97" s="1"/>
      <c r="AJ97" s="27"/>
      <c r="AK97" s="1"/>
      <c r="AL97" s="27"/>
      <c r="AM97" s="1"/>
      <c r="AN97" s="9"/>
      <c r="AO97" s="28"/>
      <c r="AP97" s="9"/>
      <c r="AQ97" s="1"/>
      <c r="AR97" s="9"/>
      <c r="AS97" s="28"/>
      <c r="AT97" s="27"/>
      <c r="AU97" s="1"/>
      <c r="AV97" s="1"/>
      <c r="AW97" s="1"/>
      <c r="AX97" s="9"/>
      <c r="AY97" s="28"/>
      <c r="AZ97" s="9"/>
      <c r="BA97" s="1"/>
      <c r="BB97" s="27"/>
      <c r="BC97" s="1"/>
      <c r="BD97" s="9"/>
      <c r="BE97" s="28"/>
      <c r="BF97" s="9"/>
      <c r="BG97" s="1"/>
      <c r="BH97" s="9"/>
      <c r="BI97" s="1"/>
      <c r="BJ97" s="9"/>
      <c r="BK97" s="28"/>
      <c r="BL97" s="27"/>
      <c r="BM97" s="1"/>
      <c r="BN97" s="9"/>
      <c r="BO97" s="1"/>
      <c r="BP97" s="27"/>
      <c r="BQ97" s="1"/>
      <c r="BR97" s="9"/>
      <c r="BS97" s="1"/>
      <c r="BT97" s="9"/>
      <c r="BU97" s="1"/>
      <c r="BV97" s="9"/>
      <c r="BW97" s="1"/>
      <c r="BX97" s="9"/>
      <c r="BY97" s="1"/>
      <c r="BZ97" s="9"/>
      <c r="CA97" s="1"/>
      <c r="CB97" s="9"/>
      <c r="CC97" s="28"/>
      <c r="CD97" s="9"/>
      <c r="CE97" s="1"/>
      <c r="CF97" s="9"/>
      <c r="CG97" s="1"/>
      <c r="CH97" s="27"/>
      <c r="CI97" s="1"/>
      <c r="CJ97" s="9"/>
      <c r="CK97" s="1"/>
      <c r="CL97" s="9">
        <v>0.16</v>
      </c>
      <c r="CM97" s="1"/>
      <c r="CN97" s="9"/>
      <c r="CO97" s="1"/>
      <c r="CP97" s="9"/>
      <c r="CQ97" s="1">
        <v>3</v>
      </c>
      <c r="CR97" s="9">
        <v>7</v>
      </c>
      <c r="CS97" s="1"/>
      <c r="CT97" s="9"/>
      <c r="CU97" s="1"/>
      <c r="CV97" s="9">
        <v>1</v>
      </c>
      <c r="CW97" s="1"/>
      <c r="CX97" s="9"/>
      <c r="CY97" s="1"/>
      <c r="CZ97" s="9"/>
      <c r="DA97" s="1"/>
      <c r="DB97" s="9"/>
      <c r="DC97" s="1"/>
      <c r="DD97" s="9">
        <v>10</v>
      </c>
      <c r="DE97" s="1"/>
      <c r="DF97" s="9"/>
      <c r="DG97" s="9"/>
      <c r="DH97" s="9"/>
      <c r="DI97" s="27"/>
      <c r="DJ97" s="9"/>
      <c r="DK97" s="1"/>
      <c r="DL97" s="9"/>
      <c r="DM97" s="28"/>
      <c r="DN97" s="9"/>
      <c r="DO97" s="1"/>
      <c r="DP97" s="9"/>
      <c r="DQ97" s="1"/>
      <c r="DR97" s="27"/>
      <c r="DS97" s="28"/>
      <c r="DT97" s="27"/>
      <c r="DU97" s="1"/>
      <c r="DV97" s="9"/>
      <c r="DW97" s="1"/>
      <c r="DX97" s="27"/>
      <c r="DY97" s="1"/>
      <c r="DZ97" s="9"/>
      <c r="EA97" s="28"/>
      <c r="EB97" s="9"/>
      <c r="EC97" s="1"/>
      <c r="ED97" s="9"/>
      <c r="EE97" s="1"/>
      <c r="EF97" s="9"/>
      <c r="EG97" s="1"/>
      <c r="EH97" s="9"/>
      <c r="EI97" s="28"/>
      <c r="EJ97" s="9"/>
      <c r="EK97" s="1"/>
      <c r="EL97" s="3" cm="1">
        <f t="array" ref="EL97">SUMPRODUCT(Planned[[#This Row],[GEN-1]:[EL-20]],TRANSPOSE(Arrangements[Unit Prices]))</f>
        <v>868.99999999999977</v>
      </c>
    </row>
    <row r="98" spans="1:142" ht="14.4" x14ac:dyDescent="0.25">
      <c r="A98" s="1">
        <v>78</v>
      </c>
      <c r="B98" s="9">
        <v>12841</v>
      </c>
      <c r="C98" s="9" t="s">
        <v>534</v>
      </c>
      <c r="D98" s="9" t="s">
        <v>271</v>
      </c>
      <c r="E98" s="9" t="s">
        <v>312</v>
      </c>
      <c r="F98" s="9"/>
      <c r="G98" s="9"/>
      <c r="H98" s="1" t="s">
        <v>535</v>
      </c>
      <c r="I98" s="1" t="s">
        <v>275</v>
      </c>
      <c r="J98" s="1" t="s">
        <v>380</v>
      </c>
      <c r="K98" s="9">
        <v>70</v>
      </c>
      <c r="L98" s="1" t="s">
        <v>277</v>
      </c>
      <c r="M98" s="9" t="s">
        <v>278</v>
      </c>
      <c r="N98" s="9"/>
      <c r="O98" s="1"/>
      <c r="P98" s="9"/>
      <c r="Q98" s="1"/>
      <c r="R98" s="27"/>
      <c r="S98" s="1"/>
      <c r="T98" s="9"/>
      <c r="U98" s="1"/>
      <c r="V98" s="9"/>
      <c r="W98" s="1"/>
      <c r="X98" s="9"/>
      <c r="Y98" s="1"/>
      <c r="Z98" s="9"/>
      <c r="AA98" s="1"/>
      <c r="AB98" s="9"/>
      <c r="AC98" s="1"/>
      <c r="AD98" s="27"/>
      <c r="AE98" s="1"/>
      <c r="AF98" s="9">
        <v>80</v>
      </c>
      <c r="AG98" s="1"/>
      <c r="AH98" s="9"/>
      <c r="AI98" s="1"/>
      <c r="AJ98" s="27"/>
      <c r="AK98" s="1"/>
      <c r="AL98" s="27"/>
      <c r="AM98" s="1"/>
      <c r="AN98" s="9"/>
      <c r="AO98" s="28"/>
      <c r="AP98" s="9"/>
      <c r="AQ98" s="1"/>
      <c r="AR98" s="9"/>
      <c r="AS98" s="28"/>
      <c r="AT98" s="27"/>
      <c r="AU98" s="1"/>
      <c r="AV98" s="1"/>
      <c r="AW98" s="1"/>
      <c r="AX98" s="9"/>
      <c r="AY98" s="28"/>
      <c r="AZ98" s="9"/>
      <c r="BA98" s="1"/>
      <c r="BB98" s="27"/>
      <c r="BC98" s="1"/>
      <c r="BD98" s="9"/>
      <c r="BE98" s="28"/>
      <c r="BF98" s="9"/>
      <c r="BG98" s="1"/>
      <c r="BH98" s="9"/>
      <c r="BI98" s="1"/>
      <c r="BJ98" s="9"/>
      <c r="BK98" s="28"/>
      <c r="BL98" s="27"/>
      <c r="BM98" s="1"/>
      <c r="BN98" s="9"/>
      <c r="BO98" s="1"/>
      <c r="BP98" s="27"/>
      <c r="BQ98" s="1"/>
      <c r="BR98" s="9"/>
      <c r="BS98" s="1"/>
      <c r="BT98" s="9"/>
      <c r="BU98" s="1"/>
      <c r="BV98" s="9"/>
      <c r="BW98" s="1"/>
      <c r="BX98" s="9"/>
      <c r="BY98" s="1"/>
      <c r="BZ98" s="9"/>
      <c r="CA98" s="1"/>
      <c r="CB98" s="9"/>
      <c r="CC98" s="28"/>
      <c r="CD98" s="9"/>
      <c r="CE98" s="1"/>
      <c r="CF98" s="9"/>
      <c r="CG98" s="1"/>
      <c r="CH98" s="27"/>
      <c r="CI98" s="1"/>
      <c r="CJ98" s="9"/>
      <c r="CK98" s="1"/>
      <c r="CL98" s="9"/>
      <c r="CM98" s="1"/>
      <c r="CN98" s="9"/>
      <c r="CO98" s="1"/>
      <c r="CP98" s="9"/>
      <c r="CQ98" s="1">
        <v>3</v>
      </c>
      <c r="CR98" s="9">
        <v>8</v>
      </c>
      <c r="CS98" s="1"/>
      <c r="CT98" s="9"/>
      <c r="CU98" s="1"/>
      <c r="CV98" s="9"/>
      <c r="CW98" s="1"/>
      <c r="CX98" s="9"/>
      <c r="CY98" s="1"/>
      <c r="CZ98" s="9"/>
      <c r="DA98" s="1"/>
      <c r="DB98" s="9"/>
      <c r="DC98" s="1"/>
      <c r="DD98" s="9"/>
      <c r="DE98" s="1"/>
      <c r="DF98" s="9"/>
      <c r="DG98" s="9"/>
      <c r="DH98" s="9"/>
      <c r="DI98" s="27"/>
      <c r="DJ98" s="9"/>
      <c r="DK98" s="1">
        <v>1</v>
      </c>
      <c r="DL98" s="9"/>
      <c r="DM98" s="28"/>
      <c r="DN98" s="9"/>
      <c r="DO98" s="1"/>
      <c r="DP98" s="9"/>
      <c r="DQ98" s="1"/>
      <c r="DR98" s="27"/>
      <c r="DS98" s="28"/>
      <c r="DT98" s="27"/>
      <c r="DU98" s="1"/>
      <c r="DV98" s="9"/>
      <c r="DW98" s="1"/>
      <c r="DX98" s="27"/>
      <c r="DY98" s="1"/>
      <c r="DZ98" s="9"/>
      <c r="EA98" s="28"/>
      <c r="EB98" s="9"/>
      <c r="EC98" s="1">
        <v>1</v>
      </c>
      <c r="ED98" s="9"/>
      <c r="EE98" s="1"/>
      <c r="EF98" s="9"/>
      <c r="EG98" s="1">
        <v>1</v>
      </c>
      <c r="EH98" s="9"/>
      <c r="EI98" s="28"/>
      <c r="EJ98" s="9"/>
      <c r="EK98" s="1"/>
      <c r="EL98" s="3" cm="1">
        <f t="array" ref="EL98">SUMPRODUCT(Planned[[#This Row],[GEN-1]:[EL-20]],TRANSPOSE(Arrangements[Unit Prices]))</f>
        <v>908.4</v>
      </c>
    </row>
    <row r="99" spans="1:142" ht="14.4" x14ac:dyDescent="0.25">
      <c r="A99" s="1">
        <v>79</v>
      </c>
      <c r="B99" s="9">
        <v>250659</v>
      </c>
      <c r="C99" s="9" t="s">
        <v>536</v>
      </c>
      <c r="D99" s="9" t="s">
        <v>271</v>
      </c>
      <c r="E99" s="9" t="s">
        <v>312</v>
      </c>
      <c r="F99" s="9"/>
      <c r="G99" s="9"/>
      <c r="H99" s="1" t="s">
        <v>537</v>
      </c>
      <c r="I99" s="1" t="s">
        <v>275</v>
      </c>
      <c r="J99" s="1" t="s">
        <v>380</v>
      </c>
      <c r="K99" s="9">
        <v>70</v>
      </c>
      <c r="L99" s="1" t="s">
        <v>468</v>
      </c>
      <c r="M99" s="9" t="s">
        <v>278</v>
      </c>
      <c r="N99" s="9"/>
      <c r="O99" s="1"/>
      <c r="P99" s="9"/>
      <c r="Q99" s="1"/>
      <c r="R99" s="27"/>
      <c r="S99" s="1">
        <v>0.5</v>
      </c>
      <c r="T99" s="9"/>
      <c r="U99" s="1"/>
      <c r="V99" s="9"/>
      <c r="W99" s="1"/>
      <c r="X99" s="9"/>
      <c r="Y99" s="1"/>
      <c r="Z99" s="9"/>
      <c r="AA99" s="1"/>
      <c r="AB99" s="9"/>
      <c r="AC99" s="1"/>
      <c r="AD99" s="27"/>
      <c r="AE99" s="1"/>
      <c r="AF99" s="9">
        <v>140</v>
      </c>
      <c r="AG99" s="1"/>
      <c r="AH99" s="9"/>
      <c r="AI99" s="1"/>
      <c r="AJ99" s="27"/>
      <c r="AK99" s="1"/>
      <c r="AL99" s="27"/>
      <c r="AM99" s="1"/>
      <c r="AN99" s="9"/>
      <c r="AO99" s="28"/>
      <c r="AP99" s="9">
        <v>16</v>
      </c>
      <c r="AQ99" s="1"/>
      <c r="AR99" s="9"/>
      <c r="AS99" s="28"/>
      <c r="AT99" s="27"/>
      <c r="AU99" s="1"/>
      <c r="AV99" s="1"/>
      <c r="AW99" s="1"/>
      <c r="AX99" s="9"/>
      <c r="AY99" s="28"/>
      <c r="AZ99" s="9"/>
      <c r="BA99" s="1"/>
      <c r="BB99" s="27"/>
      <c r="BC99" s="1"/>
      <c r="BD99" s="9"/>
      <c r="BE99" s="28"/>
      <c r="BF99" s="9"/>
      <c r="BG99" s="1"/>
      <c r="BH99" s="9"/>
      <c r="BI99" s="1"/>
      <c r="BJ99" s="9"/>
      <c r="BK99" s="28"/>
      <c r="BL99" s="27"/>
      <c r="BM99" s="1">
        <v>1</v>
      </c>
      <c r="BN99" s="9"/>
      <c r="BO99" s="1"/>
      <c r="BP99" s="27"/>
      <c r="BQ99" s="1"/>
      <c r="BR99" s="9"/>
      <c r="BS99" s="1"/>
      <c r="BT99" s="9"/>
      <c r="BU99" s="1"/>
      <c r="BV99" s="9"/>
      <c r="BW99" s="1"/>
      <c r="BX99" s="9"/>
      <c r="BY99" s="1"/>
      <c r="BZ99" s="9"/>
      <c r="CA99" s="1"/>
      <c r="CB99" s="9"/>
      <c r="CC99" s="28"/>
      <c r="CD99" s="9"/>
      <c r="CE99" s="1"/>
      <c r="CF99" s="9"/>
      <c r="CG99" s="1"/>
      <c r="CH99" s="27"/>
      <c r="CI99" s="1"/>
      <c r="CJ99" s="9"/>
      <c r="CK99" s="1"/>
      <c r="CL99" s="9">
        <v>0.2</v>
      </c>
      <c r="CM99" s="1"/>
      <c r="CN99" s="9"/>
      <c r="CO99" s="1"/>
      <c r="CP99" s="9"/>
      <c r="CQ99" s="1">
        <v>1</v>
      </c>
      <c r="CR99" s="9"/>
      <c r="CS99" s="1"/>
      <c r="CT99" s="9"/>
      <c r="CU99" s="1">
        <v>2</v>
      </c>
      <c r="CV99" s="9">
        <v>1</v>
      </c>
      <c r="CW99" s="1">
        <v>1</v>
      </c>
      <c r="CX99" s="9">
        <v>1</v>
      </c>
      <c r="CY99" s="1"/>
      <c r="CZ99" s="9"/>
      <c r="DA99" s="1"/>
      <c r="DB99" s="9"/>
      <c r="DC99" s="1"/>
      <c r="DD99" s="9"/>
      <c r="DE99" s="1"/>
      <c r="DF99" s="9"/>
      <c r="DG99" s="9">
        <v>15</v>
      </c>
      <c r="DH99" s="9"/>
      <c r="DI99" s="27"/>
      <c r="DJ99" s="9"/>
      <c r="DK99" s="1">
        <v>1</v>
      </c>
      <c r="DL99" s="9"/>
      <c r="DM99" s="28"/>
      <c r="DN99" s="9"/>
      <c r="DO99" s="1"/>
      <c r="DP99" s="9"/>
      <c r="DQ99" s="1"/>
      <c r="DR99" s="27"/>
      <c r="DS99" s="28"/>
      <c r="DT99" s="27"/>
      <c r="DU99" s="1"/>
      <c r="DV99" s="9"/>
      <c r="DW99" s="1"/>
      <c r="DX99" s="27"/>
      <c r="DY99" s="1"/>
      <c r="DZ99" s="9"/>
      <c r="EA99" s="28"/>
      <c r="EB99" s="9">
        <v>1</v>
      </c>
      <c r="EC99" s="1"/>
      <c r="ED99" s="9"/>
      <c r="EE99" s="1">
        <v>1</v>
      </c>
      <c r="EF99" s="9"/>
      <c r="EG99" s="1">
        <v>1</v>
      </c>
      <c r="EH99" s="9"/>
      <c r="EI99" s="28"/>
      <c r="EJ99" s="9"/>
      <c r="EK99" s="1"/>
      <c r="EL99" s="3" cm="1">
        <f t="array" ref="EL99">SUMPRODUCT(Planned[[#This Row],[GEN-1]:[EL-20]],TRANSPOSE(Arrangements[Unit Prices]))</f>
        <v>1098.25</v>
      </c>
    </row>
    <row r="100" spans="1:142" ht="14.4" x14ac:dyDescent="0.25">
      <c r="A100" s="1">
        <v>80</v>
      </c>
      <c r="B100" s="9">
        <v>241948</v>
      </c>
      <c r="C100" s="9" t="s">
        <v>538</v>
      </c>
      <c r="D100" s="9" t="s">
        <v>271</v>
      </c>
      <c r="E100" s="9" t="s">
        <v>312</v>
      </c>
      <c r="F100" s="9"/>
      <c r="G100" s="9"/>
      <c r="H100" s="1" t="s">
        <v>539</v>
      </c>
      <c r="I100" s="1" t="s">
        <v>325</v>
      </c>
      <c r="J100" s="1" t="s">
        <v>380</v>
      </c>
      <c r="K100" s="9">
        <v>70</v>
      </c>
      <c r="L100" s="1" t="s">
        <v>499</v>
      </c>
      <c r="M100" s="9" t="s">
        <v>278</v>
      </c>
      <c r="N100" s="9"/>
      <c r="O100" s="1"/>
      <c r="P100" s="9"/>
      <c r="Q100" s="1"/>
      <c r="R100" s="27"/>
      <c r="S100" s="1">
        <v>1</v>
      </c>
      <c r="T100" s="9"/>
      <c r="U100" s="1"/>
      <c r="V100" s="9"/>
      <c r="W100" s="1"/>
      <c r="X100" s="9"/>
      <c r="Y100" s="1"/>
      <c r="Z100" s="9"/>
      <c r="AA100" s="1"/>
      <c r="AB100" s="9"/>
      <c r="AC100" s="1"/>
      <c r="AD100" s="27"/>
      <c r="AE100" s="1"/>
      <c r="AF100" s="9"/>
      <c r="AG100" s="1"/>
      <c r="AH100" s="9"/>
      <c r="AI100" s="1"/>
      <c r="AJ100" s="27"/>
      <c r="AK100" s="1"/>
      <c r="AL100" s="27"/>
      <c r="AM100" s="1"/>
      <c r="AN100" s="9"/>
      <c r="AO100" s="28"/>
      <c r="AP100" s="9">
        <v>6</v>
      </c>
      <c r="AQ100" s="1"/>
      <c r="AR100" s="9"/>
      <c r="AS100" s="28"/>
      <c r="AT100" s="27"/>
      <c r="AU100" s="1"/>
      <c r="AV100" s="1"/>
      <c r="AW100" s="1"/>
      <c r="AX100" s="9"/>
      <c r="AY100" s="28"/>
      <c r="AZ100" s="9"/>
      <c r="BA100" s="1"/>
      <c r="BB100" s="27"/>
      <c r="BC100" s="1"/>
      <c r="BD100" s="9"/>
      <c r="BE100" s="28"/>
      <c r="BF100" s="9"/>
      <c r="BG100" s="1"/>
      <c r="BH100" s="9"/>
      <c r="BI100" s="1"/>
      <c r="BJ100" s="9"/>
      <c r="BK100" s="28"/>
      <c r="BL100" s="27"/>
      <c r="BM100" s="1"/>
      <c r="BN100" s="9"/>
      <c r="BO100" s="1"/>
      <c r="BP100" s="27"/>
      <c r="BQ100" s="1"/>
      <c r="BR100" s="9"/>
      <c r="BS100" s="1"/>
      <c r="BT100" s="9"/>
      <c r="BU100" s="1"/>
      <c r="BV100" s="9"/>
      <c r="BW100" s="1"/>
      <c r="BX100" s="9"/>
      <c r="BY100" s="1"/>
      <c r="BZ100" s="9"/>
      <c r="CA100" s="1"/>
      <c r="CB100" s="9"/>
      <c r="CC100" s="28"/>
      <c r="CD100" s="9"/>
      <c r="CE100" s="1"/>
      <c r="CF100" s="9"/>
      <c r="CG100" s="1"/>
      <c r="CH100" s="27"/>
      <c r="CI100" s="1"/>
      <c r="CJ100" s="9"/>
      <c r="CK100" s="1"/>
      <c r="CL100" s="9">
        <v>0.4</v>
      </c>
      <c r="CM100" s="1"/>
      <c r="CN100" s="9"/>
      <c r="CO100" s="1"/>
      <c r="CP100" s="9"/>
      <c r="CQ100" s="1">
        <v>4</v>
      </c>
      <c r="CR100" s="9">
        <v>3</v>
      </c>
      <c r="CS100" s="1">
        <v>1</v>
      </c>
      <c r="CT100" s="9"/>
      <c r="CU100" s="1"/>
      <c r="CV100" s="9">
        <v>2</v>
      </c>
      <c r="CW100" s="1"/>
      <c r="CX100" s="9"/>
      <c r="CY100" s="1"/>
      <c r="CZ100" s="9"/>
      <c r="DA100" s="1"/>
      <c r="DB100" s="9">
        <v>2</v>
      </c>
      <c r="DC100" s="1"/>
      <c r="DD100" s="9">
        <v>10</v>
      </c>
      <c r="DE100" s="1"/>
      <c r="DF100" s="9">
        <v>2</v>
      </c>
      <c r="DG100" s="9">
        <v>10</v>
      </c>
      <c r="DH100" s="9"/>
      <c r="DI100" s="27"/>
      <c r="DJ100" s="9"/>
      <c r="DK100" s="1">
        <v>1</v>
      </c>
      <c r="DL100" s="9"/>
      <c r="DM100" s="28"/>
      <c r="DN100" s="9"/>
      <c r="DO100" s="1"/>
      <c r="DP100" s="9"/>
      <c r="DQ100" s="1"/>
      <c r="DR100" s="27"/>
      <c r="DS100" s="28"/>
      <c r="DT100" s="27"/>
      <c r="DU100" s="1"/>
      <c r="DV100" s="9"/>
      <c r="DW100" s="1"/>
      <c r="DX100" s="27"/>
      <c r="DY100" s="1"/>
      <c r="DZ100" s="9"/>
      <c r="EA100" s="28"/>
      <c r="EB100" s="9"/>
      <c r="EC100" s="1"/>
      <c r="ED100" s="9"/>
      <c r="EE100" s="1"/>
      <c r="EF100" s="9"/>
      <c r="EG100" s="1"/>
      <c r="EH100" s="9"/>
      <c r="EI100" s="28"/>
      <c r="EJ100" s="9"/>
      <c r="EK100" s="1"/>
      <c r="EL100" s="3" cm="1">
        <f t="array" ref="EL100">SUMPRODUCT(Planned[[#This Row],[GEN-1]:[EL-20]],TRANSPOSE(Arrangements[Unit Prices]))</f>
        <v>562.09999999999991</v>
      </c>
    </row>
    <row r="101" spans="1:142" ht="14.4" x14ac:dyDescent="0.25">
      <c r="A101" s="1">
        <v>81</v>
      </c>
      <c r="B101" s="9">
        <v>101545</v>
      </c>
      <c r="C101" s="9" t="s">
        <v>540</v>
      </c>
      <c r="D101" s="9" t="s">
        <v>271</v>
      </c>
      <c r="E101" s="9" t="s">
        <v>312</v>
      </c>
      <c r="F101" s="9"/>
      <c r="G101" s="9"/>
      <c r="H101" s="1" t="s">
        <v>541</v>
      </c>
      <c r="I101" s="1" t="s">
        <v>275</v>
      </c>
      <c r="J101" s="1" t="s">
        <v>380</v>
      </c>
      <c r="K101" s="9">
        <v>70</v>
      </c>
      <c r="L101" s="1" t="s">
        <v>542</v>
      </c>
      <c r="M101" s="9" t="s">
        <v>278</v>
      </c>
      <c r="N101" s="9"/>
      <c r="O101" s="1"/>
      <c r="P101" s="9"/>
      <c r="Q101" s="1"/>
      <c r="R101" s="27"/>
      <c r="S101" s="1"/>
      <c r="T101" s="9"/>
      <c r="U101" s="1"/>
      <c r="V101" s="9"/>
      <c r="W101" s="1"/>
      <c r="X101" s="9"/>
      <c r="Y101" s="1"/>
      <c r="Z101" s="9"/>
      <c r="AA101" s="1"/>
      <c r="AB101" s="9"/>
      <c r="AC101" s="1"/>
      <c r="AD101" s="27"/>
      <c r="AE101" s="1"/>
      <c r="AF101" s="9">
        <v>206</v>
      </c>
      <c r="AG101" s="1"/>
      <c r="AH101" s="9"/>
      <c r="AI101" s="1"/>
      <c r="AJ101" s="27"/>
      <c r="AK101" s="1"/>
      <c r="AL101" s="27"/>
      <c r="AM101" s="1"/>
      <c r="AN101" s="9"/>
      <c r="AO101" s="28"/>
      <c r="AP101" s="9"/>
      <c r="AQ101" s="1"/>
      <c r="AR101" s="9"/>
      <c r="AS101" s="28"/>
      <c r="AT101" s="27"/>
      <c r="AU101" s="1"/>
      <c r="AV101" s="1"/>
      <c r="AW101" s="1"/>
      <c r="AX101" s="9"/>
      <c r="AY101" s="28"/>
      <c r="AZ101" s="9"/>
      <c r="BA101" s="1"/>
      <c r="BB101" s="27"/>
      <c r="BC101" s="1"/>
      <c r="BD101" s="9"/>
      <c r="BE101" s="28"/>
      <c r="BF101" s="9"/>
      <c r="BG101" s="1"/>
      <c r="BH101" s="9"/>
      <c r="BI101" s="1"/>
      <c r="BJ101" s="9"/>
      <c r="BK101" s="28"/>
      <c r="BL101" s="27"/>
      <c r="BM101" s="1"/>
      <c r="BN101" s="9"/>
      <c r="BO101" s="1"/>
      <c r="BP101" s="27"/>
      <c r="BQ101" s="1"/>
      <c r="BR101" s="9"/>
      <c r="BS101" s="1"/>
      <c r="BT101" s="9"/>
      <c r="BU101" s="1"/>
      <c r="BV101" s="9"/>
      <c r="BW101" s="1"/>
      <c r="BX101" s="9"/>
      <c r="BY101" s="1"/>
      <c r="BZ101" s="9"/>
      <c r="CA101" s="1"/>
      <c r="CB101" s="9"/>
      <c r="CC101" s="28"/>
      <c r="CD101" s="9"/>
      <c r="CE101" s="1"/>
      <c r="CF101" s="9"/>
      <c r="CG101" s="1"/>
      <c r="CH101" s="27"/>
      <c r="CI101" s="1"/>
      <c r="CJ101" s="9"/>
      <c r="CK101" s="1"/>
      <c r="CL101" s="9">
        <v>0.35</v>
      </c>
      <c r="CM101" s="1"/>
      <c r="CN101" s="9"/>
      <c r="CO101" s="1"/>
      <c r="CP101" s="9"/>
      <c r="CQ101" s="1">
        <v>2</v>
      </c>
      <c r="CR101" s="9">
        <v>5</v>
      </c>
      <c r="CS101" s="1"/>
      <c r="CT101" s="9"/>
      <c r="CU101" s="1"/>
      <c r="CV101" s="9"/>
      <c r="CW101" s="1"/>
      <c r="CX101" s="9"/>
      <c r="CY101" s="1"/>
      <c r="CZ101" s="9"/>
      <c r="DA101" s="1"/>
      <c r="DB101" s="9"/>
      <c r="DC101" s="1"/>
      <c r="DD101" s="9"/>
      <c r="DE101" s="1"/>
      <c r="DF101" s="9"/>
      <c r="DG101" s="9"/>
      <c r="DH101" s="9"/>
      <c r="DI101" s="27"/>
      <c r="DJ101" s="9"/>
      <c r="DK101" s="1"/>
      <c r="DL101" s="9"/>
      <c r="DM101" s="28"/>
      <c r="DN101" s="9"/>
      <c r="DO101" s="1"/>
      <c r="DP101" s="9"/>
      <c r="DQ101" s="1"/>
      <c r="DR101" s="27"/>
      <c r="DS101" s="28"/>
      <c r="DT101" s="27"/>
      <c r="DU101" s="1"/>
      <c r="DV101" s="9"/>
      <c r="DW101" s="1"/>
      <c r="DX101" s="27"/>
      <c r="DY101" s="1"/>
      <c r="DZ101" s="9"/>
      <c r="EA101" s="28"/>
      <c r="EB101" s="9"/>
      <c r="EC101" s="1"/>
      <c r="ED101" s="9"/>
      <c r="EE101" s="1"/>
      <c r="EF101" s="9"/>
      <c r="EG101" s="1"/>
      <c r="EH101" s="9"/>
      <c r="EI101" s="28"/>
      <c r="EJ101" s="9"/>
      <c r="EK101" s="1"/>
      <c r="EL101" s="3" cm="1">
        <f t="array" ref="EL101">SUMPRODUCT(Planned[[#This Row],[GEN-1]:[EL-20]],TRANSPOSE(Arrangements[Unit Prices]))</f>
        <v>751.8</v>
      </c>
    </row>
    <row r="102" spans="1:142" ht="14.4" x14ac:dyDescent="0.25">
      <c r="A102" s="1">
        <v>82</v>
      </c>
      <c r="B102" s="9">
        <v>217882</v>
      </c>
      <c r="C102" s="9" t="s">
        <v>543</v>
      </c>
      <c r="D102" s="9" t="s">
        <v>271</v>
      </c>
      <c r="E102" s="9" t="s">
        <v>312</v>
      </c>
      <c r="F102" s="9"/>
      <c r="G102" s="9"/>
      <c r="H102" s="1" t="s">
        <v>544</v>
      </c>
      <c r="I102" s="1" t="s">
        <v>275</v>
      </c>
      <c r="J102" s="1" t="s">
        <v>380</v>
      </c>
      <c r="K102" s="9">
        <v>70</v>
      </c>
      <c r="L102" s="1" t="s">
        <v>499</v>
      </c>
      <c r="M102" s="9" t="s">
        <v>278</v>
      </c>
      <c r="N102" s="9"/>
      <c r="O102" s="1"/>
      <c r="P102" s="9"/>
      <c r="Q102" s="1"/>
      <c r="R102" s="27"/>
      <c r="S102" s="1"/>
      <c r="T102" s="9"/>
      <c r="U102" s="1"/>
      <c r="V102" s="9"/>
      <c r="W102" s="1">
        <v>1.2</v>
      </c>
      <c r="X102" s="9"/>
      <c r="Y102" s="1"/>
      <c r="Z102" s="9">
        <v>190</v>
      </c>
      <c r="AA102" s="1"/>
      <c r="AB102" s="9"/>
      <c r="AC102" s="1"/>
      <c r="AD102" s="27"/>
      <c r="AE102" s="1"/>
      <c r="AF102" s="9">
        <v>92</v>
      </c>
      <c r="AG102" s="1"/>
      <c r="AH102" s="9"/>
      <c r="AI102" s="1"/>
      <c r="AJ102" s="27"/>
      <c r="AK102" s="1"/>
      <c r="AL102" s="27"/>
      <c r="AM102" s="1"/>
      <c r="AN102" s="9"/>
      <c r="AO102" s="28"/>
      <c r="AP102" s="9">
        <v>20</v>
      </c>
      <c r="AQ102" s="1"/>
      <c r="AR102" s="9"/>
      <c r="AS102" s="28"/>
      <c r="AT102" s="27"/>
      <c r="AU102" s="1"/>
      <c r="AV102" s="1"/>
      <c r="AW102" s="1"/>
      <c r="AX102" s="9"/>
      <c r="AY102" s="28"/>
      <c r="AZ102" s="9"/>
      <c r="BA102" s="1"/>
      <c r="BB102" s="27"/>
      <c r="BC102" s="1"/>
      <c r="BD102" s="9"/>
      <c r="BE102" s="28"/>
      <c r="BF102" s="9"/>
      <c r="BG102" s="1"/>
      <c r="BH102" s="9"/>
      <c r="BI102" s="1"/>
      <c r="BJ102" s="9"/>
      <c r="BK102" s="28"/>
      <c r="BL102" s="27"/>
      <c r="BM102" s="1"/>
      <c r="BN102" s="9"/>
      <c r="BO102" s="1"/>
      <c r="BP102" s="27"/>
      <c r="BQ102" s="1">
        <v>2</v>
      </c>
      <c r="BR102" s="9"/>
      <c r="BS102" s="1"/>
      <c r="BT102" s="9"/>
      <c r="BU102" s="1"/>
      <c r="BV102" s="9"/>
      <c r="BW102" s="1"/>
      <c r="BX102" s="9"/>
      <c r="BY102" s="1"/>
      <c r="BZ102" s="9"/>
      <c r="CA102" s="1"/>
      <c r="CB102" s="9"/>
      <c r="CC102" s="28"/>
      <c r="CD102" s="9"/>
      <c r="CE102" s="1"/>
      <c r="CF102" s="9"/>
      <c r="CG102" s="1"/>
      <c r="CH102" s="27"/>
      <c r="CI102" s="1"/>
      <c r="CJ102" s="9"/>
      <c r="CK102" s="1"/>
      <c r="CL102" s="9">
        <v>0.5</v>
      </c>
      <c r="CM102" s="1"/>
      <c r="CN102" s="9"/>
      <c r="CO102" s="1"/>
      <c r="CP102" s="9"/>
      <c r="CQ102" s="1">
        <v>3</v>
      </c>
      <c r="CR102" s="9">
        <v>1</v>
      </c>
      <c r="CS102" s="1">
        <v>1</v>
      </c>
      <c r="CT102" s="9"/>
      <c r="CU102" s="1">
        <v>4</v>
      </c>
      <c r="CV102" s="9"/>
      <c r="CW102" s="1">
        <v>1</v>
      </c>
      <c r="CX102" s="9">
        <v>1</v>
      </c>
      <c r="CY102" s="1"/>
      <c r="CZ102" s="9"/>
      <c r="DA102" s="1"/>
      <c r="DB102" s="9"/>
      <c r="DC102" s="1">
        <v>6</v>
      </c>
      <c r="DD102" s="9"/>
      <c r="DE102" s="1"/>
      <c r="DF102" s="9"/>
      <c r="DG102" s="9">
        <v>20</v>
      </c>
      <c r="DH102" s="9"/>
      <c r="DI102" s="27"/>
      <c r="DJ102" s="9"/>
      <c r="DK102" s="1">
        <v>1</v>
      </c>
      <c r="DL102" s="9"/>
      <c r="DM102" s="28"/>
      <c r="DN102" s="9"/>
      <c r="DO102" s="1"/>
      <c r="DP102" s="9"/>
      <c r="DQ102" s="1"/>
      <c r="DR102" s="27"/>
      <c r="DS102" s="28"/>
      <c r="DT102" s="27"/>
      <c r="DU102" s="1"/>
      <c r="DV102" s="9"/>
      <c r="DW102" s="1"/>
      <c r="DX102" s="27"/>
      <c r="DY102" s="1"/>
      <c r="DZ102" s="9"/>
      <c r="EA102" s="28"/>
      <c r="EB102" s="9"/>
      <c r="EC102" s="1"/>
      <c r="ED102" s="9"/>
      <c r="EE102" s="1"/>
      <c r="EF102" s="9"/>
      <c r="EG102" s="1"/>
      <c r="EH102" s="9"/>
      <c r="EI102" s="28"/>
      <c r="EJ102" s="9"/>
      <c r="EK102" s="1"/>
      <c r="EL102" s="3" cm="1">
        <f t="array" ref="EL102">SUMPRODUCT(Planned[[#This Row],[GEN-1]:[EL-20]],TRANSPOSE(Arrangements[Unit Prices]))</f>
        <v>1074.1999999999998</v>
      </c>
    </row>
    <row r="103" spans="1:142" ht="14.4" x14ac:dyDescent="0.25">
      <c r="A103" s="1">
        <v>83</v>
      </c>
      <c r="B103" s="9">
        <v>143708</v>
      </c>
      <c r="C103" s="9" t="s">
        <v>545</v>
      </c>
      <c r="D103" s="9" t="s">
        <v>271</v>
      </c>
      <c r="E103" s="9" t="s">
        <v>312</v>
      </c>
      <c r="F103" s="9"/>
      <c r="G103" s="9"/>
      <c r="H103" s="1" t="s">
        <v>546</v>
      </c>
      <c r="I103" s="1" t="s">
        <v>275</v>
      </c>
      <c r="J103" s="1" t="s">
        <v>380</v>
      </c>
      <c r="K103" s="9">
        <v>70</v>
      </c>
      <c r="L103" s="1" t="s">
        <v>547</v>
      </c>
      <c r="M103" s="9" t="s">
        <v>278</v>
      </c>
      <c r="N103" s="9"/>
      <c r="O103" s="1"/>
      <c r="P103" s="9"/>
      <c r="Q103" s="1"/>
      <c r="R103" s="27"/>
      <c r="S103" s="1"/>
      <c r="T103" s="9"/>
      <c r="U103" s="1"/>
      <c r="V103" s="9"/>
      <c r="W103" s="1"/>
      <c r="X103" s="9"/>
      <c r="Y103" s="1"/>
      <c r="Z103" s="9"/>
      <c r="AA103" s="1"/>
      <c r="AB103" s="9"/>
      <c r="AC103" s="1"/>
      <c r="AD103" s="27"/>
      <c r="AE103" s="1"/>
      <c r="AF103" s="9">
        <v>197</v>
      </c>
      <c r="AG103" s="1"/>
      <c r="AH103" s="9"/>
      <c r="AI103" s="1"/>
      <c r="AJ103" s="27"/>
      <c r="AK103" s="1"/>
      <c r="AL103" s="27"/>
      <c r="AM103" s="1"/>
      <c r="AN103" s="9"/>
      <c r="AO103" s="28"/>
      <c r="AP103" s="9"/>
      <c r="AQ103" s="1"/>
      <c r="AR103" s="9"/>
      <c r="AS103" s="28"/>
      <c r="AT103" s="27"/>
      <c r="AU103" s="1"/>
      <c r="AV103" s="1"/>
      <c r="AW103" s="1"/>
      <c r="AX103" s="9"/>
      <c r="AY103" s="28"/>
      <c r="AZ103" s="9"/>
      <c r="BA103" s="1"/>
      <c r="BB103" s="27"/>
      <c r="BC103" s="1"/>
      <c r="BD103" s="9"/>
      <c r="BE103" s="28"/>
      <c r="BF103" s="9"/>
      <c r="BG103" s="1"/>
      <c r="BH103" s="9"/>
      <c r="BI103" s="1"/>
      <c r="BJ103" s="9"/>
      <c r="BK103" s="28"/>
      <c r="BL103" s="27"/>
      <c r="BM103" s="1"/>
      <c r="BN103" s="9"/>
      <c r="BO103" s="1"/>
      <c r="BP103" s="27"/>
      <c r="BQ103" s="1"/>
      <c r="BR103" s="9"/>
      <c r="BS103" s="1"/>
      <c r="BT103" s="9"/>
      <c r="BU103" s="1"/>
      <c r="BV103" s="9"/>
      <c r="BW103" s="1"/>
      <c r="BX103" s="9"/>
      <c r="BY103" s="1"/>
      <c r="BZ103" s="9"/>
      <c r="CA103" s="1"/>
      <c r="CB103" s="9"/>
      <c r="CC103" s="28"/>
      <c r="CD103" s="9"/>
      <c r="CE103" s="1"/>
      <c r="CF103" s="9"/>
      <c r="CG103" s="1"/>
      <c r="CH103" s="27"/>
      <c r="CI103" s="1"/>
      <c r="CJ103" s="9"/>
      <c r="CK103" s="1"/>
      <c r="CL103" s="9">
        <v>0.32</v>
      </c>
      <c r="CM103" s="1"/>
      <c r="CN103" s="9"/>
      <c r="CO103" s="1"/>
      <c r="CP103" s="9"/>
      <c r="CQ103" s="1">
        <v>3</v>
      </c>
      <c r="CR103" s="9">
        <v>6</v>
      </c>
      <c r="CS103" s="1"/>
      <c r="CT103" s="9"/>
      <c r="CU103" s="1">
        <v>2</v>
      </c>
      <c r="CV103" s="9"/>
      <c r="CW103" s="1"/>
      <c r="CX103" s="9"/>
      <c r="CY103" s="1"/>
      <c r="CZ103" s="9"/>
      <c r="DA103" s="1"/>
      <c r="DB103" s="9"/>
      <c r="DC103" s="1"/>
      <c r="DD103" s="9"/>
      <c r="DE103" s="1"/>
      <c r="DF103" s="9"/>
      <c r="DG103" s="9"/>
      <c r="DH103" s="9"/>
      <c r="DI103" s="27"/>
      <c r="DJ103" s="9"/>
      <c r="DK103" s="1"/>
      <c r="DL103" s="9"/>
      <c r="DM103" s="28"/>
      <c r="DN103" s="9"/>
      <c r="DO103" s="1"/>
      <c r="DP103" s="9"/>
      <c r="DQ103" s="1"/>
      <c r="DR103" s="27"/>
      <c r="DS103" s="28"/>
      <c r="DT103" s="27"/>
      <c r="DU103" s="1"/>
      <c r="DV103" s="9"/>
      <c r="DW103" s="1"/>
      <c r="DX103" s="27"/>
      <c r="DY103" s="1"/>
      <c r="DZ103" s="9"/>
      <c r="EA103" s="28"/>
      <c r="EB103" s="9"/>
      <c r="EC103" s="1"/>
      <c r="ED103" s="9"/>
      <c r="EE103" s="1"/>
      <c r="EF103" s="9"/>
      <c r="EG103" s="1"/>
      <c r="EH103" s="9"/>
      <c r="EI103" s="28"/>
      <c r="EJ103" s="9"/>
      <c r="EK103" s="1"/>
      <c r="EL103" s="3" cm="1">
        <f t="array" ref="EL103">SUMPRODUCT(Planned[[#This Row],[GEN-1]:[EL-20]],TRANSPOSE(Arrangements[Unit Prices]))</f>
        <v>816.69999999999993</v>
      </c>
    </row>
    <row r="104" spans="1:142" ht="14.4" x14ac:dyDescent="0.25">
      <c r="A104" s="1">
        <v>84</v>
      </c>
      <c r="B104" s="9">
        <v>250705</v>
      </c>
      <c r="C104" s="9" t="s">
        <v>548</v>
      </c>
      <c r="D104" s="9" t="s">
        <v>271</v>
      </c>
      <c r="E104" s="9" t="s">
        <v>312</v>
      </c>
      <c r="F104" s="9"/>
      <c r="G104" s="9"/>
      <c r="H104" s="1" t="s">
        <v>549</v>
      </c>
      <c r="I104" s="1" t="s">
        <v>325</v>
      </c>
      <c r="J104" s="1" t="s">
        <v>380</v>
      </c>
      <c r="K104" s="9">
        <v>70</v>
      </c>
      <c r="L104" s="1" t="s">
        <v>550</v>
      </c>
      <c r="M104" s="9" t="s">
        <v>278</v>
      </c>
      <c r="N104" s="9"/>
      <c r="O104" s="1"/>
      <c r="P104" s="9"/>
      <c r="Q104" s="1"/>
      <c r="R104" s="27"/>
      <c r="S104" s="1"/>
      <c r="T104" s="9"/>
      <c r="U104" s="1"/>
      <c r="V104" s="9"/>
      <c r="W104" s="1"/>
      <c r="X104" s="9"/>
      <c r="Y104" s="1"/>
      <c r="Z104" s="9">
        <v>80</v>
      </c>
      <c r="AA104" s="1"/>
      <c r="AB104" s="9"/>
      <c r="AC104" s="1"/>
      <c r="AD104" s="27"/>
      <c r="AE104" s="1"/>
      <c r="AF104" s="9">
        <v>160</v>
      </c>
      <c r="AG104" s="1"/>
      <c r="AH104" s="9"/>
      <c r="AI104" s="1"/>
      <c r="AJ104" s="27"/>
      <c r="AK104" s="1"/>
      <c r="AL104" s="27"/>
      <c r="AM104" s="1"/>
      <c r="AN104" s="9"/>
      <c r="AO104" s="28"/>
      <c r="AP104" s="9"/>
      <c r="AQ104" s="1"/>
      <c r="AR104" s="9"/>
      <c r="AS104" s="28"/>
      <c r="AT104" s="27"/>
      <c r="AU104" s="1"/>
      <c r="AV104" s="1"/>
      <c r="AW104" s="1"/>
      <c r="AX104" s="9"/>
      <c r="AY104" s="28"/>
      <c r="AZ104" s="9"/>
      <c r="BA104" s="1"/>
      <c r="BB104" s="27"/>
      <c r="BC104" s="1"/>
      <c r="BD104" s="9"/>
      <c r="BE104" s="28"/>
      <c r="BF104" s="9"/>
      <c r="BG104" s="1"/>
      <c r="BH104" s="9"/>
      <c r="BI104" s="1"/>
      <c r="BJ104" s="9"/>
      <c r="BK104" s="28"/>
      <c r="BL104" s="27"/>
      <c r="BM104" s="1"/>
      <c r="BN104" s="9"/>
      <c r="BO104" s="1"/>
      <c r="BP104" s="27"/>
      <c r="BQ104" s="1"/>
      <c r="BR104" s="9"/>
      <c r="BS104" s="1"/>
      <c r="BT104" s="9"/>
      <c r="BU104" s="1"/>
      <c r="BV104" s="9"/>
      <c r="BW104" s="1"/>
      <c r="BX104" s="9"/>
      <c r="BY104" s="1"/>
      <c r="BZ104" s="9"/>
      <c r="CA104" s="1"/>
      <c r="CB104" s="9"/>
      <c r="CC104" s="28"/>
      <c r="CD104" s="9"/>
      <c r="CE104" s="1"/>
      <c r="CF104" s="9"/>
      <c r="CG104" s="1"/>
      <c r="CH104" s="27"/>
      <c r="CI104" s="1"/>
      <c r="CJ104" s="9"/>
      <c r="CK104" s="1"/>
      <c r="CL104" s="9"/>
      <c r="CM104" s="1"/>
      <c r="CN104" s="9"/>
      <c r="CO104" s="1"/>
      <c r="CP104" s="9"/>
      <c r="CQ104" s="1">
        <v>2</v>
      </c>
      <c r="CR104" s="9">
        <v>2</v>
      </c>
      <c r="CS104" s="1"/>
      <c r="CT104" s="9"/>
      <c r="CU104" s="1"/>
      <c r="CV104" s="9">
        <v>2</v>
      </c>
      <c r="CW104" s="1">
        <v>1</v>
      </c>
      <c r="CX104" s="9">
        <v>1</v>
      </c>
      <c r="CY104" s="1"/>
      <c r="CZ104" s="9"/>
      <c r="DA104" s="1"/>
      <c r="DB104" s="9"/>
      <c r="DC104" s="1">
        <v>10</v>
      </c>
      <c r="DD104" s="9"/>
      <c r="DE104" s="1"/>
      <c r="DF104" s="9"/>
      <c r="DG104" s="9"/>
      <c r="DH104" s="9"/>
      <c r="DI104" s="27"/>
      <c r="DJ104" s="9"/>
      <c r="DK104" s="1"/>
      <c r="DL104" s="9"/>
      <c r="DM104" s="28"/>
      <c r="DN104" s="9"/>
      <c r="DO104" s="1"/>
      <c r="DP104" s="9"/>
      <c r="DQ104" s="1"/>
      <c r="DR104" s="27"/>
      <c r="DS104" s="28"/>
      <c r="DT104" s="27"/>
      <c r="DU104" s="1"/>
      <c r="DV104" s="9"/>
      <c r="DW104" s="1"/>
      <c r="DX104" s="27"/>
      <c r="DY104" s="1"/>
      <c r="DZ104" s="9"/>
      <c r="EA104" s="28"/>
      <c r="EB104" s="9"/>
      <c r="EC104" s="1"/>
      <c r="ED104" s="9"/>
      <c r="EE104" s="1"/>
      <c r="EF104" s="9"/>
      <c r="EG104" s="1"/>
      <c r="EH104" s="9"/>
      <c r="EI104" s="28"/>
      <c r="EJ104" s="9"/>
      <c r="EK104" s="1"/>
      <c r="EL104" s="3" cm="1">
        <f t="array" ref="EL104">SUMPRODUCT(Planned[[#This Row],[GEN-1]:[EL-20]],TRANSPOSE(Arrangements[Unit Prices]))</f>
        <v>696.7</v>
      </c>
    </row>
    <row r="105" spans="1:142" ht="14.4" x14ac:dyDescent="0.25">
      <c r="A105" s="1">
        <v>85</v>
      </c>
      <c r="B105" s="9">
        <v>281432</v>
      </c>
      <c r="C105" s="9" t="s">
        <v>551</v>
      </c>
      <c r="D105" s="9" t="s">
        <v>271</v>
      </c>
      <c r="E105" s="9" t="s">
        <v>312</v>
      </c>
      <c r="F105" s="9"/>
      <c r="G105" s="9"/>
      <c r="H105" s="1" t="s">
        <v>552</v>
      </c>
      <c r="I105" s="1" t="s">
        <v>275</v>
      </c>
      <c r="J105" s="1" t="s">
        <v>380</v>
      </c>
      <c r="K105" s="9">
        <v>70</v>
      </c>
      <c r="L105" s="1" t="s">
        <v>553</v>
      </c>
      <c r="M105" s="9" t="s">
        <v>278</v>
      </c>
      <c r="N105" s="9"/>
      <c r="O105" s="1"/>
      <c r="P105" s="9"/>
      <c r="Q105" s="1"/>
      <c r="R105" s="27"/>
      <c r="S105" s="1">
        <v>2</v>
      </c>
      <c r="T105" s="9"/>
      <c r="U105" s="1"/>
      <c r="V105" s="9"/>
      <c r="W105" s="1"/>
      <c r="X105" s="9"/>
      <c r="Y105" s="1"/>
      <c r="Z105" s="9"/>
      <c r="AA105" s="1"/>
      <c r="AB105" s="9"/>
      <c r="AC105" s="1"/>
      <c r="AD105" s="27"/>
      <c r="AE105" s="1"/>
      <c r="AF105" s="9">
        <v>140</v>
      </c>
      <c r="AG105" s="1"/>
      <c r="AH105" s="9"/>
      <c r="AI105" s="1"/>
      <c r="AJ105" s="27"/>
      <c r="AK105" s="1"/>
      <c r="AL105" s="27"/>
      <c r="AM105" s="1"/>
      <c r="AN105" s="9"/>
      <c r="AO105" s="28"/>
      <c r="AP105" s="9">
        <v>21</v>
      </c>
      <c r="AQ105" s="1"/>
      <c r="AR105" s="9"/>
      <c r="AS105" s="28"/>
      <c r="AT105" s="27"/>
      <c r="AU105" s="1"/>
      <c r="AV105" s="1"/>
      <c r="AW105" s="1"/>
      <c r="AX105" s="9"/>
      <c r="AY105" s="28"/>
      <c r="AZ105" s="9"/>
      <c r="BA105" s="1"/>
      <c r="BB105" s="27"/>
      <c r="BC105" s="1"/>
      <c r="BD105" s="9"/>
      <c r="BE105" s="28"/>
      <c r="BF105" s="9"/>
      <c r="BG105" s="1"/>
      <c r="BH105" s="9"/>
      <c r="BI105" s="1"/>
      <c r="BJ105" s="9"/>
      <c r="BK105" s="28"/>
      <c r="BL105" s="27"/>
      <c r="BM105" s="1"/>
      <c r="BN105" s="9"/>
      <c r="BO105" s="1"/>
      <c r="BP105" s="27"/>
      <c r="BQ105" s="1"/>
      <c r="BR105" s="9"/>
      <c r="BS105" s="1"/>
      <c r="BT105" s="9"/>
      <c r="BU105" s="1"/>
      <c r="BV105" s="9"/>
      <c r="BW105" s="1"/>
      <c r="BX105" s="9"/>
      <c r="BY105" s="1"/>
      <c r="BZ105" s="9"/>
      <c r="CA105" s="1"/>
      <c r="CB105" s="9"/>
      <c r="CC105" s="28"/>
      <c r="CD105" s="9"/>
      <c r="CE105" s="1"/>
      <c r="CF105" s="9"/>
      <c r="CG105" s="1"/>
      <c r="CH105" s="27"/>
      <c r="CI105" s="1"/>
      <c r="CJ105" s="9"/>
      <c r="CK105" s="1"/>
      <c r="CL105" s="9">
        <v>0.5</v>
      </c>
      <c r="CM105" s="1"/>
      <c r="CN105" s="9"/>
      <c r="CO105" s="1"/>
      <c r="CP105" s="9"/>
      <c r="CQ105" s="1">
        <v>5</v>
      </c>
      <c r="CR105" s="9">
        <v>6</v>
      </c>
      <c r="CS105" s="1">
        <v>1</v>
      </c>
      <c r="CT105" s="9"/>
      <c r="CU105" s="1">
        <v>4</v>
      </c>
      <c r="CV105" s="9"/>
      <c r="CW105" s="1">
        <v>1</v>
      </c>
      <c r="CX105" s="9">
        <v>1</v>
      </c>
      <c r="CY105" s="1"/>
      <c r="CZ105" s="9">
        <v>1</v>
      </c>
      <c r="DA105" s="1">
        <v>1</v>
      </c>
      <c r="DB105" s="9"/>
      <c r="DC105" s="1"/>
      <c r="DD105" s="9"/>
      <c r="DE105" s="1"/>
      <c r="DF105" s="9"/>
      <c r="DG105" s="9">
        <v>15</v>
      </c>
      <c r="DH105" s="9"/>
      <c r="DI105" s="27"/>
      <c r="DJ105" s="9"/>
      <c r="DK105" s="1">
        <v>1</v>
      </c>
      <c r="DL105" s="9"/>
      <c r="DM105" s="28"/>
      <c r="DN105" s="9"/>
      <c r="DO105" s="1"/>
      <c r="DP105" s="9"/>
      <c r="DQ105" s="1"/>
      <c r="DR105" s="27"/>
      <c r="DS105" s="28"/>
      <c r="DT105" s="27"/>
      <c r="DU105" s="1"/>
      <c r="DV105" s="9"/>
      <c r="DW105" s="1"/>
      <c r="DX105" s="27"/>
      <c r="DY105" s="1"/>
      <c r="DZ105" s="9"/>
      <c r="EA105" s="28"/>
      <c r="EB105" s="9"/>
      <c r="EC105" s="1"/>
      <c r="ED105" s="9"/>
      <c r="EE105" s="1"/>
      <c r="EF105" s="9"/>
      <c r="EG105" s="1"/>
      <c r="EH105" s="9"/>
      <c r="EI105" s="28"/>
      <c r="EJ105" s="9"/>
      <c r="EK105" s="1"/>
      <c r="EL105" s="3" cm="1">
        <f t="array" ref="EL105">SUMPRODUCT(Planned[[#This Row],[GEN-1]:[EL-20]],TRANSPOSE(Arrangements[Unit Prices]))</f>
        <v>1338.55</v>
      </c>
    </row>
    <row r="106" spans="1:142" ht="14.4" x14ac:dyDescent="0.25">
      <c r="A106" s="1">
        <v>86</v>
      </c>
      <c r="B106" s="9">
        <v>217859</v>
      </c>
      <c r="C106" s="9" t="s">
        <v>554</v>
      </c>
      <c r="D106" s="9" t="s">
        <v>271</v>
      </c>
      <c r="E106" s="9" t="s">
        <v>312</v>
      </c>
      <c r="F106" s="9"/>
      <c r="G106" s="9"/>
      <c r="H106" s="1" t="s">
        <v>555</v>
      </c>
      <c r="I106" s="1" t="s">
        <v>275</v>
      </c>
      <c r="J106" s="1" t="s">
        <v>380</v>
      </c>
      <c r="K106" s="9">
        <v>70</v>
      </c>
      <c r="L106" s="1" t="s">
        <v>553</v>
      </c>
      <c r="M106" s="9" t="s">
        <v>278</v>
      </c>
      <c r="N106" s="9"/>
      <c r="O106" s="1"/>
      <c r="P106" s="9"/>
      <c r="Q106" s="1"/>
      <c r="R106" s="27"/>
      <c r="S106" s="1"/>
      <c r="T106" s="9"/>
      <c r="U106" s="1"/>
      <c r="V106" s="9"/>
      <c r="W106" s="1"/>
      <c r="X106" s="9"/>
      <c r="Y106" s="1"/>
      <c r="Z106" s="9"/>
      <c r="AA106" s="1"/>
      <c r="AB106" s="9"/>
      <c r="AC106" s="1"/>
      <c r="AD106" s="27"/>
      <c r="AE106" s="1"/>
      <c r="AF106" s="9">
        <v>243</v>
      </c>
      <c r="AG106" s="1"/>
      <c r="AH106" s="9"/>
      <c r="AI106" s="1"/>
      <c r="AJ106" s="27"/>
      <c r="AK106" s="1"/>
      <c r="AL106" s="27"/>
      <c r="AM106" s="1"/>
      <c r="AN106" s="9"/>
      <c r="AO106" s="28"/>
      <c r="AP106" s="9">
        <v>17</v>
      </c>
      <c r="AQ106" s="1"/>
      <c r="AR106" s="9"/>
      <c r="AS106" s="28"/>
      <c r="AT106" s="27"/>
      <c r="AU106" s="1"/>
      <c r="AV106" s="1"/>
      <c r="AW106" s="1"/>
      <c r="AX106" s="9"/>
      <c r="AY106" s="28"/>
      <c r="AZ106" s="9"/>
      <c r="BA106" s="1"/>
      <c r="BB106" s="27"/>
      <c r="BC106" s="1"/>
      <c r="BD106" s="9"/>
      <c r="BE106" s="28"/>
      <c r="BF106" s="9"/>
      <c r="BG106" s="1"/>
      <c r="BH106" s="9"/>
      <c r="BI106" s="1"/>
      <c r="BJ106" s="9"/>
      <c r="BK106" s="28"/>
      <c r="BL106" s="27"/>
      <c r="BM106" s="1"/>
      <c r="BN106" s="9"/>
      <c r="BO106" s="1"/>
      <c r="BP106" s="27"/>
      <c r="BQ106" s="1">
        <v>1</v>
      </c>
      <c r="BR106" s="9"/>
      <c r="BS106" s="1">
        <v>1</v>
      </c>
      <c r="BT106" s="9"/>
      <c r="BU106" s="1"/>
      <c r="BV106" s="9"/>
      <c r="BW106" s="1"/>
      <c r="BX106" s="9"/>
      <c r="BY106" s="1">
        <v>37</v>
      </c>
      <c r="BZ106" s="9"/>
      <c r="CA106" s="1"/>
      <c r="CB106" s="9"/>
      <c r="CC106" s="28"/>
      <c r="CD106" s="9"/>
      <c r="CE106" s="1"/>
      <c r="CF106" s="9"/>
      <c r="CG106" s="1"/>
      <c r="CH106" s="27"/>
      <c r="CI106" s="1"/>
      <c r="CJ106" s="9"/>
      <c r="CK106" s="1"/>
      <c r="CL106" s="9">
        <v>0.4</v>
      </c>
      <c r="CM106" s="1"/>
      <c r="CN106" s="9"/>
      <c r="CO106" s="1"/>
      <c r="CP106" s="9"/>
      <c r="CQ106" s="1">
        <v>4</v>
      </c>
      <c r="CR106" s="9">
        <v>4</v>
      </c>
      <c r="CS106" s="1">
        <v>1</v>
      </c>
      <c r="CT106" s="9"/>
      <c r="CU106" s="1">
        <v>4</v>
      </c>
      <c r="CV106" s="9">
        <v>1</v>
      </c>
      <c r="CW106" s="1">
        <v>1</v>
      </c>
      <c r="CX106" s="9"/>
      <c r="CY106" s="1"/>
      <c r="CZ106" s="9"/>
      <c r="DA106" s="1"/>
      <c r="DB106" s="9"/>
      <c r="DC106" s="1">
        <v>15</v>
      </c>
      <c r="DD106" s="9"/>
      <c r="DE106" s="1"/>
      <c r="DF106" s="9"/>
      <c r="DG106" s="9">
        <v>15</v>
      </c>
      <c r="DH106" s="9"/>
      <c r="DI106" s="27"/>
      <c r="DJ106" s="9"/>
      <c r="DK106" s="1">
        <v>1</v>
      </c>
      <c r="DL106" s="9"/>
      <c r="DM106" s="28"/>
      <c r="DN106" s="9"/>
      <c r="DO106" s="1"/>
      <c r="DP106" s="9"/>
      <c r="DQ106" s="1"/>
      <c r="DR106" s="27"/>
      <c r="DS106" s="28"/>
      <c r="DT106" s="27"/>
      <c r="DU106" s="1"/>
      <c r="DV106" s="9"/>
      <c r="DW106" s="1"/>
      <c r="DX106" s="27"/>
      <c r="DY106" s="1"/>
      <c r="DZ106" s="9"/>
      <c r="EA106" s="28"/>
      <c r="EB106" s="9"/>
      <c r="EC106" s="1"/>
      <c r="ED106" s="9"/>
      <c r="EE106" s="1"/>
      <c r="EF106" s="9"/>
      <c r="EG106" s="1"/>
      <c r="EH106" s="9"/>
      <c r="EI106" s="28"/>
      <c r="EJ106" s="9"/>
      <c r="EK106" s="1"/>
      <c r="EL106" s="3" cm="1">
        <f t="array" ref="EL106">SUMPRODUCT(Planned[[#This Row],[GEN-1]:[EL-20]],TRANSPOSE(Arrangements[Unit Prices]))</f>
        <v>1372.1</v>
      </c>
    </row>
    <row r="107" spans="1:142" ht="14.4" x14ac:dyDescent="0.25">
      <c r="A107" s="1">
        <v>87</v>
      </c>
      <c r="B107" s="9">
        <v>17407</v>
      </c>
      <c r="C107" s="9" t="s">
        <v>556</v>
      </c>
      <c r="D107" s="9" t="s">
        <v>271</v>
      </c>
      <c r="E107" s="9" t="s">
        <v>312</v>
      </c>
      <c r="F107" s="9"/>
      <c r="G107" s="9"/>
      <c r="H107" s="1" t="s">
        <v>557</v>
      </c>
      <c r="I107" s="1" t="s">
        <v>275</v>
      </c>
      <c r="J107" s="1" t="s">
        <v>380</v>
      </c>
      <c r="K107" s="9">
        <v>70</v>
      </c>
      <c r="L107" s="1" t="s">
        <v>455</v>
      </c>
      <c r="M107" s="9" t="s">
        <v>278</v>
      </c>
      <c r="N107" s="9"/>
      <c r="O107" s="1"/>
      <c r="P107" s="9"/>
      <c r="Q107" s="1"/>
      <c r="R107" s="27"/>
      <c r="S107" s="1"/>
      <c r="T107" s="9"/>
      <c r="U107" s="1"/>
      <c r="V107" s="9"/>
      <c r="W107" s="1"/>
      <c r="X107" s="9"/>
      <c r="Y107" s="1"/>
      <c r="Z107" s="9"/>
      <c r="AA107" s="1"/>
      <c r="AB107" s="9"/>
      <c r="AC107" s="1"/>
      <c r="AD107" s="27"/>
      <c r="AE107" s="1"/>
      <c r="AF107" s="9">
        <v>85</v>
      </c>
      <c r="AG107" s="1"/>
      <c r="AH107" s="9"/>
      <c r="AI107" s="1"/>
      <c r="AJ107" s="27"/>
      <c r="AK107" s="1"/>
      <c r="AL107" s="27"/>
      <c r="AM107" s="1"/>
      <c r="AN107" s="9"/>
      <c r="AO107" s="28"/>
      <c r="AP107" s="9"/>
      <c r="AQ107" s="1"/>
      <c r="AR107" s="9"/>
      <c r="AS107" s="28"/>
      <c r="AT107" s="27"/>
      <c r="AU107" s="1"/>
      <c r="AV107" s="1"/>
      <c r="AW107" s="1"/>
      <c r="AX107" s="9"/>
      <c r="AY107" s="28"/>
      <c r="AZ107" s="9"/>
      <c r="BA107" s="1"/>
      <c r="BB107" s="27"/>
      <c r="BC107" s="1"/>
      <c r="BD107" s="9"/>
      <c r="BE107" s="28"/>
      <c r="BF107" s="9"/>
      <c r="BG107" s="1"/>
      <c r="BH107" s="9"/>
      <c r="BI107" s="1"/>
      <c r="BJ107" s="9"/>
      <c r="BK107" s="28"/>
      <c r="BL107" s="27"/>
      <c r="BM107" s="1"/>
      <c r="BN107" s="9"/>
      <c r="BO107" s="1"/>
      <c r="BP107" s="27"/>
      <c r="BQ107" s="1"/>
      <c r="BR107" s="9"/>
      <c r="BS107" s="1"/>
      <c r="BT107" s="9"/>
      <c r="BU107" s="1"/>
      <c r="BV107" s="9"/>
      <c r="BW107" s="1"/>
      <c r="BX107" s="9"/>
      <c r="BY107" s="1"/>
      <c r="BZ107" s="9"/>
      <c r="CA107" s="1"/>
      <c r="CB107" s="9"/>
      <c r="CC107" s="28"/>
      <c r="CD107" s="9"/>
      <c r="CE107" s="1"/>
      <c r="CF107" s="9"/>
      <c r="CG107" s="1"/>
      <c r="CH107" s="27"/>
      <c r="CI107" s="1"/>
      <c r="CJ107" s="9"/>
      <c r="CK107" s="1"/>
      <c r="CL107" s="9">
        <v>0.1</v>
      </c>
      <c r="CM107" s="1"/>
      <c r="CN107" s="9"/>
      <c r="CO107" s="1"/>
      <c r="CP107" s="9"/>
      <c r="CQ107" s="1">
        <v>4</v>
      </c>
      <c r="CR107" s="9">
        <v>2</v>
      </c>
      <c r="CS107" s="1">
        <v>1</v>
      </c>
      <c r="CT107" s="9"/>
      <c r="CU107" s="1"/>
      <c r="CV107" s="9">
        <v>1</v>
      </c>
      <c r="CW107" s="1">
        <v>1</v>
      </c>
      <c r="CX107" s="9">
        <v>1.2</v>
      </c>
      <c r="CY107" s="1"/>
      <c r="CZ107" s="9"/>
      <c r="DA107" s="1"/>
      <c r="DB107" s="9"/>
      <c r="DC107" s="1"/>
      <c r="DD107" s="9"/>
      <c r="DE107" s="1"/>
      <c r="DF107" s="9"/>
      <c r="DG107" s="9"/>
      <c r="DH107" s="9"/>
      <c r="DI107" s="27"/>
      <c r="DJ107" s="9"/>
      <c r="DK107" s="1">
        <v>1</v>
      </c>
      <c r="DL107" s="9"/>
      <c r="DM107" s="28"/>
      <c r="DN107" s="9"/>
      <c r="DO107" s="1"/>
      <c r="DP107" s="9"/>
      <c r="DQ107" s="1"/>
      <c r="DR107" s="27"/>
      <c r="DS107" s="28"/>
      <c r="DT107" s="27"/>
      <c r="DU107" s="1"/>
      <c r="DV107" s="9"/>
      <c r="DW107" s="1"/>
      <c r="DX107" s="27"/>
      <c r="DY107" s="1"/>
      <c r="DZ107" s="9"/>
      <c r="EA107" s="28"/>
      <c r="EB107" s="9"/>
      <c r="EC107" s="1">
        <v>1</v>
      </c>
      <c r="ED107" s="9"/>
      <c r="EE107" s="1">
        <v>1</v>
      </c>
      <c r="EF107" s="9"/>
      <c r="EG107" s="1">
        <v>1</v>
      </c>
      <c r="EH107" s="9"/>
      <c r="EI107" s="28"/>
      <c r="EJ107" s="9"/>
      <c r="EK107" s="1"/>
      <c r="EL107" s="3" cm="1">
        <f t="array" ref="EL107">SUMPRODUCT(Planned[[#This Row],[GEN-1]:[EL-20]],TRANSPOSE(Arrangements[Unit Prices]))</f>
        <v>905.1</v>
      </c>
    </row>
    <row r="108" spans="1:142" ht="14.4" x14ac:dyDescent="0.25">
      <c r="A108" s="1">
        <v>88</v>
      </c>
      <c r="B108" s="9">
        <v>98138</v>
      </c>
      <c r="C108" s="9" t="s">
        <v>558</v>
      </c>
      <c r="D108" s="9" t="s">
        <v>271</v>
      </c>
      <c r="E108" s="9" t="s">
        <v>312</v>
      </c>
      <c r="F108" s="9"/>
      <c r="G108" s="9"/>
      <c r="H108" s="1" t="s">
        <v>559</v>
      </c>
      <c r="I108" s="1" t="s">
        <v>325</v>
      </c>
      <c r="J108" s="1" t="s">
        <v>380</v>
      </c>
      <c r="K108" s="9">
        <v>70</v>
      </c>
      <c r="L108" s="1" t="s">
        <v>553</v>
      </c>
      <c r="M108" s="9" t="s">
        <v>278</v>
      </c>
      <c r="N108" s="9"/>
      <c r="O108" s="1"/>
      <c r="P108" s="9"/>
      <c r="Q108" s="1"/>
      <c r="R108" s="27"/>
      <c r="S108" s="1"/>
      <c r="T108" s="9"/>
      <c r="U108" s="1"/>
      <c r="V108" s="9"/>
      <c r="W108" s="1"/>
      <c r="X108" s="9"/>
      <c r="Y108" s="1"/>
      <c r="Z108" s="9">
        <v>220</v>
      </c>
      <c r="AA108" s="1">
        <v>80</v>
      </c>
      <c r="AB108" s="9"/>
      <c r="AC108" s="1"/>
      <c r="AD108" s="27"/>
      <c r="AE108" s="1"/>
      <c r="AF108" s="9"/>
      <c r="AG108" s="1"/>
      <c r="AH108" s="9"/>
      <c r="AI108" s="1"/>
      <c r="AJ108" s="27"/>
      <c r="AK108" s="1">
        <v>20</v>
      </c>
      <c r="AL108" s="27"/>
      <c r="AM108" s="1"/>
      <c r="AN108" s="9"/>
      <c r="AO108" s="28"/>
      <c r="AP108" s="9"/>
      <c r="AQ108" s="1"/>
      <c r="AR108" s="9"/>
      <c r="AS108" s="28"/>
      <c r="AT108" s="27"/>
      <c r="AU108" s="1"/>
      <c r="AV108" s="1"/>
      <c r="AW108" s="1"/>
      <c r="AX108" s="9"/>
      <c r="AY108" s="28"/>
      <c r="AZ108" s="9"/>
      <c r="BA108" s="1"/>
      <c r="BB108" s="27"/>
      <c r="BC108" s="1"/>
      <c r="BD108" s="9"/>
      <c r="BE108" s="28"/>
      <c r="BF108" s="9"/>
      <c r="BG108" s="1"/>
      <c r="BH108" s="9"/>
      <c r="BI108" s="1"/>
      <c r="BJ108" s="9"/>
      <c r="BK108" s="28"/>
      <c r="BL108" s="27"/>
      <c r="BM108" s="1">
        <v>1</v>
      </c>
      <c r="BN108" s="9"/>
      <c r="BO108" s="1"/>
      <c r="BP108" s="27"/>
      <c r="BQ108" s="1">
        <v>1</v>
      </c>
      <c r="BR108" s="9"/>
      <c r="BS108" s="1"/>
      <c r="BT108" s="9"/>
      <c r="BU108" s="1"/>
      <c r="BV108" s="9"/>
      <c r="BW108" s="1"/>
      <c r="BX108" s="9"/>
      <c r="BY108" s="1"/>
      <c r="BZ108" s="9"/>
      <c r="CA108" s="1"/>
      <c r="CB108" s="9">
        <v>2</v>
      </c>
      <c r="CC108" s="28"/>
      <c r="CD108" s="9"/>
      <c r="CE108" s="1"/>
      <c r="CF108" s="9">
        <v>15</v>
      </c>
      <c r="CG108" s="1"/>
      <c r="CH108" s="27"/>
      <c r="CI108" s="1"/>
      <c r="CJ108" s="9"/>
      <c r="CK108" s="1"/>
      <c r="CL108" s="9">
        <v>0.4</v>
      </c>
      <c r="CM108" s="1"/>
      <c r="CN108" s="9"/>
      <c r="CO108" s="1"/>
      <c r="CP108" s="9"/>
      <c r="CQ108" s="1">
        <v>3</v>
      </c>
      <c r="CR108" s="9">
        <v>2</v>
      </c>
      <c r="CS108" s="1">
        <v>1</v>
      </c>
      <c r="CT108" s="9"/>
      <c r="CU108" s="1">
        <v>4</v>
      </c>
      <c r="CV108" s="9"/>
      <c r="CW108" s="1">
        <v>1</v>
      </c>
      <c r="CX108" s="9"/>
      <c r="CY108" s="1"/>
      <c r="CZ108" s="9"/>
      <c r="DA108" s="1"/>
      <c r="DB108" s="9"/>
      <c r="DC108" s="1"/>
      <c r="DD108" s="9"/>
      <c r="DE108" s="1"/>
      <c r="DF108" s="9"/>
      <c r="DG108" s="9"/>
      <c r="DH108" s="9"/>
      <c r="DI108" s="27"/>
      <c r="DJ108" s="9"/>
      <c r="DK108" s="1">
        <v>1</v>
      </c>
      <c r="DL108" s="9"/>
      <c r="DM108" s="28"/>
      <c r="DN108" s="9"/>
      <c r="DO108" s="1"/>
      <c r="DP108" s="9"/>
      <c r="DQ108" s="1"/>
      <c r="DR108" s="27"/>
      <c r="DS108" s="28"/>
      <c r="DT108" s="27"/>
      <c r="DU108" s="1"/>
      <c r="DV108" s="9"/>
      <c r="DW108" s="1"/>
      <c r="DX108" s="27"/>
      <c r="DY108" s="1"/>
      <c r="DZ108" s="9"/>
      <c r="EA108" s="28"/>
      <c r="EB108" s="9">
        <v>1</v>
      </c>
      <c r="EC108" s="1"/>
      <c r="ED108" s="9"/>
      <c r="EE108" s="1"/>
      <c r="EF108" s="9"/>
      <c r="EG108" s="1">
        <v>1</v>
      </c>
      <c r="EH108" s="9">
        <v>1</v>
      </c>
      <c r="EI108" s="28"/>
      <c r="EJ108" s="9"/>
      <c r="EK108" s="1">
        <v>10</v>
      </c>
      <c r="EL108" s="3" cm="1">
        <f t="array" ref="EL108">SUMPRODUCT(Planned[[#This Row],[GEN-1]:[EL-20]],TRANSPOSE(Arrangements[Unit Prices]))</f>
        <v>1302.0999999999999</v>
      </c>
    </row>
    <row r="109" spans="1:142" ht="14.4" x14ac:dyDescent="0.25">
      <c r="A109" s="1">
        <v>89</v>
      </c>
      <c r="B109" s="9">
        <v>7284</v>
      </c>
      <c r="C109" s="9" t="s">
        <v>560</v>
      </c>
      <c r="D109" s="9" t="s">
        <v>271</v>
      </c>
      <c r="E109" s="9" t="s">
        <v>312</v>
      </c>
      <c r="F109" s="9"/>
      <c r="G109" s="9"/>
      <c r="H109" s="1" t="s">
        <v>561</v>
      </c>
      <c r="I109" s="1" t="s">
        <v>325</v>
      </c>
      <c r="J109" s="1" t="s">
        <v>380</v>
      </c>
      <c r="K109" s="9">
        <v>70</v>
      </c>
      <c r="L109" s="1" t="s">
        <v>499</v>
      </c>
      <c r="M109" s="9" t="s">
        <v>278</v>
      </c>
      <c r="N109" s="9"/>
      <c r="O109" s="1"/>
      <c r="P109" s="9"/>
      <c r="Q109" s="1"/>
      <c r="R109" s="27"/>
      <c r="S109" s="1"/>
      <c r="T109" s="9"/>
      <c r="U109" s="1"/>
      <c r="V109" s="9">
        <v>0.24</v>
      </c>
      <c r="W109" s="1"/>
      <c r="X109" s="9"/>
      <c r="Y109" s="1"/>
      <c r="Z109" s="9"/>
      <c r="AA109" s="1"/>
      <c r="AB109" s="9"/>
      <c r="AC109" s="1"/>
      <c r="AD109" s="27"/>
      <c r="AE109" s="1"/>
      <c r="AF109" s="9">
        <v>174</v>
      </c>
      <c r="AG109" s="1"/>
      <c r="AH109" s="9"/>
      <c r="AI109" s="1"/>
      <c r="AJ109" s="27"/>
      <c r="AK109" s="1"/>
      <c r="AL109" s="27"/>
      <c r="AM109" s="1"/>
      <c r="AN109" s="9"/>
      <c r="AO109" s="28"/>
      <c r="AP109" s="9">
        <v>5</v>
      </c>
      <c r="AQ109" s="1"/>
      <c r="AR109" s="9"/>
      <c r="AS109" s="28"/>
      <c r="AT109" s="27"/>
      <c r="AU109" s="1"/>
      <c r="AV109" s="1"/>
      <c r="AW109" s="1"/>
      <c r="AX109" s="9"/>
      <c r="AY109" s="28"/>
      <c r="AZ109" s="9"/>
      <c r="BA109" s="1"/>
      <c r="BB109" s="27"/>
      <c r="BC109" s="1"/>
      <c r="BD109" s="9"/>
      <c r="BE109" s="28"/>
      <c r="BF109" s="9"/>
      <c r="BG109" s="1"/>
      <c r="BH109" s="9"/>
      <c r="BI109" s="1"/>
      <c r="BJ109" s="9"/>
      <c r="BK109" s="28"/>
      <c r="BL109" s="27"/>
      <c r="BM109" s="1">
        <v>1</v>
      </c>
      <c r="BN109" s="9"/>
      <c r="BO109" s="1"/>
      <c r="BP109" s="27"/>
      <c r="BQ109" s="1"/>
      <c r="BR109" s="9"/>
      <c r="BS109" s="1"/>
      <c r="BT109" s="9"/>
      <c r="BU109" s="1"/>
      <c r="BV109" s="9"/>
      <c r="BW109" s="1"/>
      <c r="BX109" s="9"/>
      <c r="BY109" s="1"/>
      <c r="BZ109" s="9"/>
      <c r="CA109" s="1"/>
      <c r="CB109" s="9"/>
      <c r="CC109" s="28"/>
      <c r="CD109" s="9"/>
      <c r="CE109" s="1"/>
      <c r="CF109" s="9"/>
      <c r="CG109" s="1"/>
      <c r="CH109" s="27"/>
      <c r="CI109" s="1"/>
      <c r="CJ109" s="9"/>
      <c r="CK109" s="1"/>
      <c r="CL109" s="9">
        <v>0.2</v>
      </c>
      <c r="CM109" s="1"/>
      <c r="CN109" s="9"/>
      <c r="CO109" s="1"/>
      <c r="CP109" s="9"/>
      <c r="CQ109" s="1">
        <v>1</v>
      </c>
      <c r="CR109" s="9">
        <v>1</v>
      </c>
      <c r="CS109" s="1"/>
      <c r="CT109" s="9"/>
      <c r="CU109" s="1">
        <v>3</v>
      </c>
      <c r="CV109" s="9"/>
      <c r="CW109" s="1"/>
      <c r="CX109" s="9"/>
      <c r="CY109" s="1"/>
      <c r="CZ109" s="9"/>
      <c r="DA109" s="1"/>
      <c r="DB109" s="9"/>
      <c r="DC109" s="1">
        <v>10</v>
      </c>
      <c r="DD109" s="9"/>
      <c r="DE109" s="1"/>
      <c r="DF109" s="9"/>
      <c r="DG109" s="9"/>
      <c r="DH109" s="9"/>
      <c r="DI109" s="27"/>
      <c r="DJ109" s="9"/>
      <c r="DK109" s="1">
        <v>1</v>
      </c>
      <c r="DL109" s="9"/>
      <c r="DM109" s="28"/>
      <c r="DN109" s="9"/>
      <c r="DO109" s="1"/>
      <c r="DP109" s="9"/>
      <c r="DQ109" s="1"/>
      <c r="DR109" s="27"/>
      <c r="DS109" s="28"/>
      <c r="DT109" s="27"/>
      <c r="DU109" s="1"/>
      <c r="DV109" s="9"/>
      <c r="DW109" s="1"/>
      <c r="DX109" s="27"/>
      <c r="DY109" s="1"/>
      <c r="DZ109" s="9"/>
      <c r="EA109" s="28"/>
      <c r="EB109" s="9"/>
      <c r="EC109" s="1"/>
      <c r="ED109" s="9"/>
      <c r="EE109" s="1"/>
      <c r="EF109" s="9"/>
      <c r="EG109" s="1"/>
      <c r="EH109" s="9"/>
      <c r="EI109" s="28"/>
      <c r="EJ109" s="9"/>
      <c r="EK109" s="1"/>
      <c r="EL109" s="3" cm="1">
        <f t="array" ref="EL109">SUMPRODUCT(Planned[[#This Row],[GEN-1]:[EL-20]],TRANSPOSE(Arrangements[Unit Prices]))</f>
        <v>794.09999999999991</v>
      </c>
    </row>
    <row r="110" spans="1:142" ht="14.4" x14ac:dyDescent="0.25">
      <c r="A110" s="1">
        <v>90</v>
      </c>
      <c r="B110" s="9">
        <v>17590</v>
      </c>
      <c r="C110" s="9" t="s">
        <v>562</v>
      </c>
      <c r="D110" s="9" t="s">
        <v>271</v>
      </c>
      <c r="E110" s="9" t="s">
        <v>272</v>
      </c>
      <c r="F110" s="9"/>
      <c r="G110" s="9"/>
      <c r="H110" s="1" t="s">
        <v>563</v>
      </c>
      <c r="I110" s="1" t="s">
        <v>275</v>
      </c>
      <c r="J110" s="1" t="s">
        <v>380</v>
      </c>
      <c r="K110" s="9">
        <v>70</v>
      </c>
      <c r="L110" s="1" t="s">
        <v>564</v>
      </c>
      <c r="M110" s="9" t="s">
        <v>278</v>
      </c>
      <c r="N110" s="9"/>
      <c r="O110" s="1">
        <v>1</v>
      </c>
      <c r="P110" s="9"/>
      <c r="Q110" s="1"/>
      <c r="R110" s="27"/>
      <c r="S110" s="1"/>
      <c r="T110" s="9"/>
      <c r="U110" s="1">
        <v>1</v>
      </c>
      <c r="V110" s="9"/>
      <c r="W110" s="1">
        <v>0.4</v>
      </c>
      <c r="X110" s="9"/>
      <c r="Y110" s="1"/>
      <c r="Z110" s="9"/>
      <c r="AA110" s="1">
        <v>250</v>
      </c>
      <c r="AB110" s="9"/>
      <c r="AC110" s="1"/>
      <c r="AD110" s="27"/>
      <c r="AE110" s="1"/>
      <c r="AF110" s="9">
        <v>41</v>
      </c>
      <c r="AG110" s="1"/>
      <c r="AH110" s="9"/>
      <c r="AI110" s="1"/>
      <c r="AJ110" s="27"/>
      <c r="AK110" s="1"/>
      <c r="AL110" s="27"/>
      <c r="AM110" s="1"/>
      <c r="AN110" s="9"/>
      <c r="AO110" s="28"/>
      <c r="AP110" s="9"/>
      <c r="AQ110" s="1"/>
      <c r="AR110" s="9"/>
      <c r="AS110" s="28"/>
      <c r="AT110" s="27"/>
      <c r="AU110" s="1"/>
      <c r="AV110" s="1"/>
      <c r="AW110" s="1"/>
      <c r="AX110" s="9"/>
      <c r="AY110" s="28"/>
      <c r="AZ110" s="9"/>
      <c r="BA110" s="1"/>
      <c r="BB110" s="27"/>
      <c r="BC110" s="1"/>
      <c r="BD110" s="9"/>
      <c r="BE110" s="28"/>
      <c r="BF110" s="9"/>
      <c r="BG110" s="1"/>
      <c r="BH110" s="9"/>
      <c r="BI110" s="1"/>
      <c r="BJ110" s="9"/>
      <c r="BK110" s="28"/>
      <c r="BL110" s="27"/>
      <c r="BM110" s="1">
        <v>1</v>
      </c>
      <c r="BN110" s="9"/>
      <c r="BO110" s="1"/>
      <c r="BP110" s="27"/>
      <c r="BQ110" s="1"/>
      <c r="BR110" s="9"/>
      <c r="BS110" s="1"/>
      <c r="BT110" s="9"/>
      <c r="BU110" s="1"/>
      <c r="BV110" s="9"/>
      <c r="BW110" s="1"/>
      <c r="BX110" s="9"/>
      <c r="BY110" s="1"/>
      <c r="BZ110" s="9"/>
      <c r="CA110" s="1"/>
      <c r="CB110" s="9"/>
      <c r="CC110" s="28"/>
      <c r="CD110" s="9"/>
      <c r="CE110" s="1"/>
      <c r="CF110" s="9"/>
      <c r="CG110" s="1"/>
      <c r="CH110" s="27"/>
      <c r="CI110" s="1"/>
      <c r="CJ110" s="9"/>
      <c r="CK110" s="1"/>
      <c r="CL110" s="9"/>
      <c r="CM110" s="1"/>
      <c r="CN110" s="9"/>
      <c r="CO110" s="1"/>
      <c r="CP110" s="9"/>
      <c r="CQ110" s="1">
        <v>4</v>
      </c>
      <c r="CR110" s="9"/>
      <c r="CS110" s="1">
        <v>1</v>
      </c>
      <c r="CT110" s="9"/>
      <c r="CU110" s="1">
        <v>4</v>
      </c>
      <c r="CV110" s="9"/>
      <c r="CW110" s="1">
        <v>1</v>
      </c>
      <c r="CX110" s="9">
        <v>1</v>
      </c>
      <c r="CY110" s="1"/>
      <c r="CZ110" s="9"/>
      <c r="DA110" s="1"/>
      <c r="DB110" s="9">
        <v>1</v>
      </c>
      <c r="DC110" s="1">
        <v>12</v>
      </c>
      <c r="DD110" s="9"/>
      <c r="DE110" s="1"/>
      <c r="DF110" s="9"/>
      <c r="DG110" s="9">
        <v>8</v>
      </c>
      <c r="DH110" s="9"/>
      <c r="DI110" s="27"/>
      <c r="DJ110" s="9"/>
      <c r="DK110" s="1">
        <v>1</v>
      </c>
      <c r="DL110" s="9"/>
      <c r="DM110" s="28"/>
      <c r="DN110" s="9"/>
      <c r="DO110" s="1"/>
      <c r="DP110" s="9"/>
      <c r="DQ110" s="1"/>
      <c r="DR110" s="27"/>
      <c r="DS110" s="28"/>
      <c r="DT110" s="27"/>
      <c r="DU110" s="1"/>
      <c r="DV110" s="9"/>
      <c r="DW110" s="1"/>
      <c r="DX110" s="27"/>
      <c r="DY110" s="1"/>
      <c r="DZ110" s="9"/>
      <c r="EA110" s="28"/>
      <c r="EB110" s="9"/>
      <c r="EC110" s="1">
        <v>1</v>
      </c>
      <c r="ED110" s="9"/>
      <c r="EE110" s="1"/>
      <c r="EF110" s="9"/>
      <c r="EG110" s="1">
        <v>1</v>
      </c>
      <c r="EH110" s="9"/>
      <c r="EI110" s="28"/>
      <c r="EJ110" s="9"/>
      <c r="EK110" s="1"/>
      <c r="EL110" s="3" cm="1">
        <f t="array" ref="EL110">SUMPRODUCT(Planned[[#This Row],[GEN-1]:[EL-20]],TRANSPOSE(Arrangements[Unit Prices]))</f>
        <v>1024.8</v>
      </c>
    </row>
    <row r="111" spans="1:142" ht="14.4" x14ac:dyDescent="0.25">
      <c r="A111" s="1">
        <v>91</v>
      </c>
      <c r="B111" s="9">
        <v>218024</v>
      </c>
      <c r="C111" s="9" t="s">
        <v>565</v>
      </c>
      <c r="D111" s="9" t="s">
        <v>271</v>
      </c>
      <c r="E111" s="9" t="s">
        <v>272</v>
      </c>
      <c r="F111" s="9"/>
      <c r="G111" s="9"/>
      <c r="H111" s="1" t="s">
        <v>566</v>
      </c>
      <c r="I111" s="1" t="s">
        <v>275</v>
      </c>
      <c r="J111" s="1" t="s">
        <v>380</v>
      </c>
      <c r="K111" s="9">
        <v>70</v>
      </c>
      <c r="L111" s="1" t="s">
        <v>553</v>
      </c>
      <c r="M111" s="9" t="s">
        <v>278</v>
      </c>
      <c r="N111" s="9"/>
      <c r="O111" s="1"/>
      <c r="P111" s="9"/>
      <c r="Q111" s="1"/>
      <c r="R111" s="27"/>
      <c r="S111" s="1"/>
      <c r="T111" s="9"/>
      <c r="U111" s="1"/>
      <c r="V111" s="9"/>
      <c r="W111" s="1"/>
      <c r="X111" s="9"/>
      <c r="Y111" s="1"/>
      <c r="Z111" s="9"/>
      <c r="AA111" s="1"/>
      <c r="AB111" s="9"/>
      <c r="AC111" s="1"/>
      <c r="AD111" s="27"/>
      <c r="AE111" s="1"/>
      <c r="AF111" s="9">
        <v>220</v>
      </c>
      <c r="AG111" s="1"/>
      <c r="AH111" s="9"/>
      <c r="AI111" s="1"/>
      <c r="AJ111" s="27"/>
      <c r="AK111" s="1"/>
      <c r="AL111" s="27"/>
      <c r="AM111" s="1"/>
      <c r="AN111" s="9"/>
      <c r="AO111" s="28"/>
      <c r="AP111" s="9">
        <v>10</v>
      </c>
      <c r="AQ111" s="1"/>
      <c r="AR111" s="9"/>
      <c r="AS111" s="28"/>
      <c r="AT111" s="27"/>
      <c r="AU111" s="1"/>
      <c r="AV111" s="1"/>
      <c r="AW111" s="1"/>
      <c r="AX111" s="9"/>
      <c r="AY111" s="28"/>
      <c r="AZ111" s="9"/>
      <c r="BA111" s="1"/>
      <c r="BB111" s="27"/>
      <c r="BC111" s="1"/>
      <c r="BD111" s="9"/>
      <c r="BE111" s="28"/>
      <c r="BF111" s="9"/>
      <c r="BG111" s="1"/>
      <c r="BH111" s="9"/>
      <c r="BI111" s="1"/>
      <c r="BJ111" s="9"/>
      <c r="BK111" s="28"/>
      <c r="BL111" s="27"/>
      <c r="BM111" s="1">
        <v>1</v>
      </c>
      <c r="BN111" s="9"/>
      <c r="BO111" s="1"/>
      <c r="BP111" s="27"/>
      <c r="BQ111" s="1"/>
      <c r="BR111" s="9"/>
      <c r="BS111" s="1"/>
      <c r="BT111" s="9"/>
      <c r="BU111" s="1"/>
      <c r="BV111" s="9"/>
      <c r="BW111" s="1"/>
      <c r="BX111" s="9"/>
      <c r="BY111" s="1">
        <v>47</v>
      </c>
      <c r="BZ111" s="9"/>
      <c r="CA111" s="1"/>
      <c r="CB111" s="9"/>
      <c r="CC111" s="28"/>
      <c r="CD111" s="9"/>
      <c r="CE111" s="1"/>
      <c r="CF111" s="9"/>
      <c r="CG111" s="1"/>
      <c r="CH111" s="27"/>
      <c r="CI111" s="1"/>
      <c r="CJ111" s="9"/>
      <c r="CK111" s="1"/>
      <c r="CL111" s="9">
        <v>0.4</v>
      </c>
      <c r="CM111" s="1"/>
      <c r="CN111" s="9"/>
      <c r="CO111" s="1"/>
      <c r="CP111" s="9"/>
      <c r="CQ111" s="1">
        <v>4</v>
      </c>
      <c r="CR111" s="9">
        <v>3</v>
      </c>
      <c r="CS111" s="1">
        <v>1</v>
      </c>
      <c r="CT111" s="9"/>
      <c r="CU111" s="1">
        <v>4</v>
      </c>
      <c r="CV111" s="9"/>
      <c r="CW111" s="1">
        <v>1</v>
      </c>
      <c r="CX111" s="9">
        <v>1</v>
      </c>
      <c r="CY111" s="1"/>
      <c r="CZ111" s="9"/>
      <c r="DA111" s="1"/>
      <c r="DB111" s="9"/>
      <c r="DC111" s="1"/>
      <c r="DD111" s="9"/>
      <c r="DE111" s="1"/>
      <c r="DF111" s="9"/>
      <c r="DG111" s="9"/>
      <c r="DH111" s="9"/>
      <c r="DI111" s="27"/>
      <c r="DJ111" s="9"/>
      <c r="DK111" s="1">
        <v>1</v>
      </c>
      <c r="DL111" s="9"/>
      <c r="DM111" s="28"/>
      <c r="DN111" s="9"/>
      <c r="DO111" s="1"/>
      <c r="DP111" s="9"/>
      <c r="DQ111" s="1"/>
      <c r="DR111" s="27"/>
      <c r="DS111" s="28"/>
      <c r="DT111" s="27"/>
      <c r="DU111" s="1"/>
      <c r="DV111" s="9"/>
      <c r="DW111" s="1"/>
      <c r="DX111" s="27"/>
      <c r="DY111" s="1"/>
      <c r="DZ111" s="9"/>
      <c r="EA111" s="28"/>
      <c r="EB111" s="9"/>
      <c r="EC111" s="1"/>
      <c r="ED111" s="9"/>
      <c r="EE111" s="1"/>
      <c r="EF111" s="9"/>
      <c r="EG111" s="1"/>
      <c r="EH111" s="9"/>
      <c r="EI111" s="28"/>
      <c r="EJ111" s="9"/>
      <c r="EK111" s="1"/>
      <c r="EL111" s="3" cm="1">
        <f t="array" ref="EL111">SUMPRODUCT(Planned[[#This Row],[GEN-1]:[EL-20]],TRANSPOSE(Arrangements[Unit Prices]))</f>
        <v>1312.9</v>
      </c>
    </row>
    <row r="112" spans="1:142" ht="14.4" x14ac:dyDescent="0.25">
      <c r="A112" s="1">
        <v>92</v>
      </c>
      <c r="B112" s="9">
        <v>25493</v>
      </c>
      <c r="C112" s="9" t="s">
        <v>567</v>
      </c>
      <c r="D112" s="9" t="s">
        <v>271</v>
      </c>
      <c r="E112" s="9" t="s">
        <v>272</v>
      </c>
      <c r="F112" s="9"/>
      <c r="G112" s="9"/>
      <c r="H112" s="1" t="s">
        <v>568</v>
      </c>
      <c r="I112" s="1" t="s">
        <v>325</v>
      </c>
      <c r="J112" s="1" t="s">
        <v>569</v>
      </c>
      <c r="K112" s="9">
        <v>71</v>
      </c>
      <c r="L112" s="1" t="s">
        <v>570</v>
      </c>
      <c r="M112" s="9" t="s">
        <v>278</v>
      </c>
      <c r="N112" s="9"/>
      <c r="O112" s="1"/>
      <c r="P112" s="9"/>
      <c r="Q112" s="1"/>
      <c r="R112" s="27"/>
      <c r="S112" s="1"/>
      <c r="T112" s="9">
        <v>2.5</v>
      </c>
      <c r="U112" s="1"/>
      <c r="V112" s="9"/>
      <c r="W112" s="1"/>
      <c r="X112" s="9"/>
      <c r="Y112" s="1"/>
      <c r="Z112" s="9"/>
      <c r="AA112" s="1"/>
      <c r="AB112" s="9"/>
      <c r="AC112" s="1"/>
      <c r="AD112" s="27"/>
      <c r="AE112" s="1"/>
      <c r="AF112" s="9">
        <v>150</v>
      </c>
      <c r="AG112" s="1"/>
      <c r="AH112" s="9"/>
      <c r="AI112" s="1"/>
      <c r="AJ112" s="27"/>
      <c r="AK112" s="1"/>
      <c r="AL112" s="27"/>
      <c r="AM112" s="1"/>
      <c r="AN112" s="9"/>
      <c r="AO112" s="28"/>
      <c r="AP112" s="9"/>
      <c r="AQ112" s="1"/>
      <c r="AR112" s="9"/>
      <c r="AS112" s="28"/>
      <c r="AT112" s="27"/>
      <c r="AU112" s="1"/>
      <c r="AV112" s="1"/>
      <c r="AW112" s="1"/>
      <c r="AX112" s="9"/>
      <c r="AY112" s="28"/>
      <c r="AZ112" s="9"/>
      <c r="BA112" s="1"/>
      <c r="BB112" s="27"/>
      <c r="BC112" s="1"/>
      <c r="BD112" s="9"/>
      <c r="BE112" s="28"/>
      <c r="BF112" s="9"/>
      <c r="BG112" s="1"/>
      <c r="BH112" s="9"/>
      <c r="BI112" s="1"/>
      <c r="BJ112" s="9"/>
      <c r="BK112" s="28"/>
      <c r="BL112" s="27"/>
      <c r="BM112" s="1"/>
      <c r="BN112" s="9"/>
      <c r="BO112" s="1"/>
      <c r="BP112" s="27"/>
      <c r="BQ112" s="1"/>
      <c r="BR112" s="9"/>
      <c r="BS112" s="1"/>
      <c r="BT112" s="9"/>
      <c r="BU112" s="1"/>
      <c r="BV112" s="9"/>
      <c r="BW112" s="1"/>
      <c r="BX112" s="9"/>
      <c r="BY112" s="1"/>
      <c r="BZ112" s="9"/>
      <c r="CA112" s="1"/>
      <c r="CB112" s="9"/>
      <c r="CC112" s="28"/>
      <c r="CD112" s="9"/>
      <c r="CE112" s="1"/>
      <c r="CF112" s="9"/>
      <c r="CG112" s="1"/>
      <c r="CH112" s="27"/>
      <c r="CI112" s="1"/>
      <c r="CJ112" s="9">
        <v>0.4</v>
      </c>
      <c r="CK112" s="1"/>
      <c r="CL112" s="9"/>
      <c r="CM112" s="1"/>
      <c r="CN112" s="9"/>
      <c r="CO112" s="1"/>
      <c r="CP112" s="9"/>
      <c r="CQ112" s="1">
        <v>5</v>
      </c>
      <c r="CR112" s="9">
        <v>2</v>
      </c>
      <c r="CS112" s="1"/>
      <c r="CT112" s="9"/>
      <c r="CU112" s="1"/>
      <c r="CV112" s="9"/>
      <c r="CW112" s="1"/>
      <c r="CX112" s="9"/>
      <c r="CY112" s="1"/>
      <c r="CZ112" s="9"/>
      <c r="DA112" s="1"/>
      <c r="DB112" s="9"/>
      <c r="DC112" s="1"/>
      <c r="DD112" s="9"/>
      <c r="DE112" s="1"/>
      <c r="DF112" s="9"/>
      <c r="DG112" s="9"/>
      <c r="DH112" s="9"/>
      <c r="DI112" s="27"/>
      <c r="DJ112" s="9"/>
      <c r="DK112" s="1"/>
      <c r="DL112" s="9"/>
      <c r="DM112" s="28"/>
      <c r="DN112" s="9"/>
      <c r="DO112" s="1"/>
      <c r="DP112" s="9"/>
      <c r="DQ112" s="1"/>
      <c r="DR112" s="27"/>
      <c r="DS112" s="28"/>
      <c r="DT112" s="27"/>
      <c r="DU112" s="1"/>
      <c r="DV112" s="9"/>
      <c r="DW112" s="1"/>
      <c r="DX112" s="27"/>
      <c r="DY112" s="1"/>
      <c r="DZ112" s="9"/>
      <c r="EA112" s="28"/>
      <c r="EB112" s="9"/>
      <c r="EC112" s="1"/>
      <c r="ED112" s="9"/>
      <c r="EE112" s="1"/>
      <c r="EF112" s="9"/>
      <c r="EG112" s="1"/>
      <c r="EH112" s="9"/>
      <c r="EI112" s="28"/>
      <c r="EJ112" s="9"/>
      <c r="EK112" s="1"/>
      <c r="EL112" s="3" cm="1">
        <f t="array" ref="EL112">SUMPRODUCT(Planned[[#This Row],[GEN-1]:[EL-20]],TRANSPOSE(Arrangements[Unit Prices]))</f>
        <v>713.6</v>
      </c>
    </row>
    <row r="113" spans="1:142" ht="14.4" x14ac:dyDescent="0.25">
      <c r="A113" s="1">
        <v>93</v>
      </c>
      <c r="B113" s="9">
        <v>24064</v>
      </c>
      <c r="C113" s="9" t="s">
        <v>571</v>
      </c>
      <c r="D113" s="9" t="s">
        <v>271</v>
      </c>
      <c r="E113" s="9" t="s">
        <v>272</v>
      </c>
      <c r="F113" s="9"/>
      <c r="G113" s="9"/>
      <c r="H113" s="1" t="s">
        <v>572</v>
      </c>
      <c r="I113" s="1" t="s">
        <v>325</v>
      </c>
      <c r="J113" s="1" t="s">
        <v>569</v>
      </c>
      <c r="K113" s="9">
        <v>71</v>
      </c>
      <c r="L113" s="1" t="s">
        <v>573</v>
      </c>
      <c r="M113" s="9" t="s">
        <v>278</v>
      </c>
      <c r="N113" s="9"/>
      <c r="O113" s="1"/>
      <c r="P113" s="9"/>
      <c r="Q113" s="1"/>
      <c r="R113" s="27"/>
      <c r="S113" s="1"/>
      <c r="T113" s="9"/>
      <c r="U113" s="1"/>
      <c r="V113" s="9">
        <v>4</v>
      </c>
      <c r="W113" s="1"/>
      <c r="X113" s="9"/>
      <c r="Y113" s="1"/>
      <c r="Z113" s="9"/>
      <c r="AA113" s="1"/>
      <c r="AB113" s="9"/>
      <c r="AC113" s="1"/>
      <c r="AD113" s="27"/>
      <c r="AE113" s="1"/>
      <c r="AF113" s="9">
        <v>44</v>
      </c>
      <c r="AG113" s="1"/>
      <c r="AH113" s="9"/>
      <c r="AI113" s="1"/>
      <c r="AJ113" s="27"/>
      <c r="AK113" s="1"/>
      <c r="AL113" s="27"/>
      <c r="AM113" s="1"/>
      <c r="AN113" s="9"/>
      <c r="AO113" s="28"/>
      <c r="AP113" s="9"/>
      <c r="AQ113" s="1"/>
      <c r="AR113" s="9"/>
      <c r="AS113" s="28"/>
      <c r="AT113" s="27"/>
      <c r="AU113" s="1"/>
      <c r="AV113" s="1"/>
      <c r="AW113" s="1"/>
      <c r="AX113" s="9"/>
      <c r="AY113" s="28"/>
      <c r="AZ113" s="9"/>
      <c r="BA113" s="1"/>
      <c r="BB113" s="27"/>
      <c r="BC113" s="1"/>
      <c r="BD113" s="9"/>
      <c r="BE113" s="28"/>
      <c r="BF113" s="9"/>
      <c r="BG113" s="1"/>
      <c r="BH113" s="9"/>
      <c r="BI113" s="1"/>
      <c r="BJ113" s="9"/>
      <c r="BK113" s="28"/>
      <c r="BL113" s="27"/>
      <c r="BM113" s="1"/>
      <c r="BN113" s="9"/>
      <c r="BO113" s="1"/>
      <c r="BP113" s="27"/>
      <c r="BQ113" s="1"/>
      <c r="BR113" s="9"/>
      <c r="BS113" s="1"/>
      <c r="BT113" s="9"/>
      <c r="BU113" s="1"/>
      <c r="BV113" s="9"/>
      <c r="BW113" s="1"/>
      <c r="BX113" s="9"/>
      <c r="BY113" s="1"/>
      <c r="BZ113" s="9"/>
      <c r="CA113" s="1"/>
      <c r="CB113" s="9">
        <v>1</v>
      </c>
      <c r="CC113" s="28"/>
      <c r="CD113" s="9"/>
      <c r="CE113" s="1"/>
      <c r="CF113" s="9"/>
      <c r="CG113" s="1"/>
      <c r="CH113" s="27"/>
      <c r="CI113" s="1"/>
      <c r="CJ113" s="9"/>
      <c r="CK113" s="1"/>
      <c r="CL113" s="9">
        <v>0.1</v>
      </c>
      <c r="CM113" s="1"/>
      <c r="CN113" s="9"/>
      <c r="CO113" s="1"/>
      <c r="CP113" s="9"/>
      <c r="CQ113" s="1">
        <v>2</v>
      </c>
      <c r="CR113" s="9">
        <v>2</v>
      </c>
      <c r="CS113" s="1"/>
      <c r="CT113" s="9">
        <v>1</v>
      </c>
      <c r="CU113" s="1"/>
      <c r="CV113" s="9">
        <v>1</v>
      </c>
      <c r="CW113" s="1"/>
      <c r="CX113" s="9">
        <v>0.5</v>
      </c>
      <c r="CY113" s="1"/>
      <c r="CZ113" s="9"/>
      <c r="DA113" s="1"/>
      <c r="DB113" s="9"/>
      <c r="DC113" s="1"/>
      <c r="DD113" s="9">
        <v>12</v>
      </c>
      <c r="DE113" s="1"/>
      <c r="DF113" s="9"/>
      <c r="DG113" s="9"/>
      <c r="DH113" s="9"/>
      <c r="DI113" s="27"/>
      <c r="DJ113" s="9"/>
      <c r="DK113" s="1">
        <v>1</v>
      </c>
      <c r="DL113" s="9"/>
      <c r="DM113" s="28"/>
      <c r="DN113" s="9"/>
      <c r="DO113" s="1"/>
      <c r="DP113" s="9"/>
      <c r="DQ113" s="1"/>
      <c r="DR113" s="27"/>
      <c r="DS113" s="28"/>
      <c r="DT113" s="27"/>
      <c r="DU113" s="1"/>
      <c r="DV113" s="9"/>
      <c r="DW113" s="1"/>
      <c r="DX113" s="27"/>
      <c r="DY113" s="1"/>
      <c r="DZ113" s="9"/>
      <c r="EA113" s="28"/>
      <c r="EB113" s="9"/>
      <c r="EC113" s="1"/>
      <c r="ED113" s="9"/>
      <c r="EE113" s="1"/>
      <c r="EF113" s="9"/>
      <c r="EG113" s="1"/>
      <c r="EH113" s="9"/>
      <c r="EI113" s="28"/>
      <c r="EJ113" s="9"/>
      <c r="EK113" s="1"/>
      <c r="EL113" s="3" cm="1">
        <f t="array" ref="EL113">SUMPRODUCT(Planned[[#This Row],[GEN-1]:[EL-20]],TRANSPOSE(Arrangements[Unit Prices]))</f>
        <v>821.80000000000007</v>
      </c>
    </row>
    <row r="114" spans="1:142" ht="14.4" x14ac:dyDescent="0.25">
      <c r="A114" s="1">
        <v>94</v>
      </c>
      <c r="B114" s="9">
        <v>284432</v>
      </c>
      <c r="C114" s="9" t="s">
        <v>574</v>
      </c>
      <c r="D114" s="9" t="s">
        <v>271</v>
      </c>
      <c r="E114" s="9" t="s">
        <v>272</v>
      </c>
      <c r="F114" s="9"/>
      <c r="G114" s="9"/>
      <c r="H114" s="1" t="s">
        <v>575</v>
      </c>
      <c r="I114" s="1" t="s">
        <v>275</v>
      </c>
      <c r="J114" s="1" t="s">
        <v>569</v>
      </c>
      <c r="K114" s="9">
        <v>71</v>
      </c>
      <c r="L114" s="1" t="s">
        <v>576</v>
      </c>
      <c r="M114" s="9" t="s">
        <v>278</v>
      </c>
      <c r="N114" s="9"/>
      <c r="O114" s="1"/>
      <c r="P114" s="9"/>
      <c r="Q114" s="1"/>
      <c r="R114" s="27"/>
      <c r="S114" s="1"/>
      <c r="T114" s="9">
        <v>2.2000000000000002</v>
      </c>
      <c r="U114" s="1"/>
      <c r="V114" s="9"/>
      <c r="W114" s="1"/>
      <c r="X114" s="9"/>
      <c r="Y114" s="1"/>
      <c r="Z114" s="9"/>
      <c r="AA114" s="1"/>
      <c r="AB114" s="9"/>
      <c r="AC114" s="1"/>
      <c r="AD114" s="27"/>
      <c r="AE114" s="1"/>
      <c r="AF114" s="9">
        <v>123</v>
      </c>
      <c r="AG114" s="1"/>
      <c r="AH114" s="9"/>
      <c r="AI114" s="1"/>
      <c r="AJ114" s="27"/>
      <c r="AK114" s="1"/>
      <c r="AL114" s="27"/>
      <c r="AM114" s="1"/>
      <c r="AN114" s="9"/>
      <c r="AO114" s="28"/>
      <c r="AP114" s="9">
        <v>5</v>
      </c>
      <c r="AQ114" s="1"/>
      <c r="AR114" s="9"/>
      <c r="AS114" s="28"/>
      <c r="AT114" s="27"/>
      <c r="AU114" s="1"/>
      <c r="AV114" s="1"/>
      <c r="AW114" s="1"/>
      <c r="AX114" s="9"/>
      <c r="AY114" s="28"/>
      <c r="AZ114" s="9"/>
      <c r="BA114" s="1"/>
      <c r="BB114" s="27"/>
      <c r="BC114" s="1"/>
      <c r="BD114" s="9"/>
      <c r="BE114" s="28"/>
      <c r="BF114" s="9"/>
      <c r="BG114" s="1"/>
      <c r="BH114" s="9"/>
      <c r="BI114" s="1"/>
      <c r="BJ114" s="9"/>
      <c r="BK114" s="28"/>
      <c r="BL114" s="27"/>
      <c r="BM114" s="1">
        <v>1</v>
      </c>
      <c r="BN114" s="9"/>
      <c r="BO114" s="1"/>
      <c r="BP114" s="27"/>
      <c r="BQ114" s="1"/>
      <c r="BR114" s="9"/>
      <c r="BS114" s="1"/>
      <c r="BT114" s="9"/>
      <c r="BU114" s="1"/>
      <c r="BV114" s="9"/>
      <c r="BW114" s="1"/>
      <c r="BX114" s="9"/>
      <c r="BY114" s="1"/>
      <c r="BZ114" s="9"/>
      <c r="CA114" s="1"/>
      <c r="CB114" s="9"/>
      <c r="CC114" s="28"/>
      <c r="CD114" s="9"/>
      <c r="CE114" s="1"/>
      <c r="CF114" s="9"/>
      <c r="CG114" s="1"/>
      <c r="CH114" s="27"/>
      <c r="CI114" s="1"/>
      <c r="CJ114" s="9"/>
      <c r="CK114" s="1"/>
      <c r="CL114" s="9">
        <v>0.3</v>
      </c>
      <c r="CM114" s="1"/>
      <c r="CN114" s="9"/>
      <c r="CO114" s="1"/>
      <c r="CP114" s="9"/>
      <c r="CQ114" s="1">
        <v>3</v>
      </c>
      <c r="CR114" s="9">
        <v>3</v>
      </c>
      <c r="CS114" s="1"/>
      <c r="CT114" s="9">
        <v>1</v>
      </c>
      <c r="CU114" s="1"/>
      <c r="CV114" s="9">
        <v>1</v>
      </c>
      <c r="CW114" s="1"/>
      <c r="CX114" s="9">
        <v>0.5</v>
      </c>
      <c r="CY114" s="1"/>
      <c r="CZ114" s="9"/>
      <c r="DA114" s="1"/>
      <c r="DB114" s="9"/>
      <c r="DC114" s="1"/>
      <c r="DD114" s="9">
        <v>20</v>
      </c>
      <c r="DE114" s="1"/>
      <c r="DF114" s="9"/>
      <c r="DG114" s="9"/>
      <c r="DH114" s="9"/>
      <c r="DI114" s="27"/>
      <c r="DJ114" s="9"/>
      <c r="DK114" s="1">
        <v>1</v>
      </c>
      <c r="DL114" s="9"/>
      <c r="DM114" s="28"/>
      <c r="DN114" s="9"/>
      <c r="DO114" s="1"/>
      <c r="DP114" s="9"/>
      <c r="DQ114" s="1"/>
      <c r="DR114" s="27"/>
      <c r="DS114" s="28"/>
      <c r="DT114" s="27"/>
      <c r="DU114" s="1"/>
      <c r="DV114" s="9"/>
      <c r="DW114" s="1"/>
      <c r="DX114" s="27"/>
      <c r="DY114" s="1"/>
      <c r="DZ114" s="9"/>
      <c r="EA114" s="28"/>
      <c r="EB114" s="9"/>
      <c r="EC114" s="1"/>
      <c r="ED114" s="9"/>
      <c r="EE114" s="1"/>
      <c r="EF114" s="9"/>
      <c r="EG114" s="1"/>
      <c r="EH114" s="9"/>
      <c r="EI114" s="28"/>
      <c r="EJ114" s="9"/>
      <c r="EK114" s="1"/>
      <c r="EL114" s="3" cm="1">
        <f t="array" ref="EL114">SUMPRODUCT(Planned[[#This Row],[GEN-1]:[EL-20]],TRANSPOSE(Arrangements[Unit Prices]))</f>
        <v>961.3</v>
      </c>
    </row>
    <row r="115" spans="1:142" ht="14.4" x14ac:dyDescent="0.25">
      <c r="A115" s="1">
        <v>95</v>
      </c>
      <c r="B115" s="9">
        <v>168132</v>
      </c>
      <c r="C115" s="9" t="s">
        <v>577</v>
      </c>
      <c r="D115" s="9" t="s">
        <v>271</v>
      </c>
      <c r="E115" s="9" t="s">
        <v>272</v>
      </c>
      <c r="F115" s="9"/>
      <c r="G115" s="9"/>
      <c r="H115" s="1" t="s">
        <v>578</v>
      </c>
      <c r="I115" s="1" t="s">
        <v>275</v>
      </c>
      <c r="J115" s="1" t="s">
        <v>569</v>
      </c>
      <c r="K115" s="9">
        <v>71</v>
      </c>
      <c r="L115" s="1" t="s">
        <v>573</v>
      </c>
      <c r="M115" s="9" t="s">
        <v>278</v>
      </c>
      <c r="N115" s="9"/>
      <c r="O115" s="1"/>
      <c r="P115" s="9"/>
      <c r="Q115" s="1"/>
      <c r="R115" s="27"/>
      <c r="S115" s="1"/>
      <c r="T115" s="9">
        <v>0.2</v>
      </c>
      <c r="U115" s="1"/>
      <c r="V115" s="9"/>
      <c r="W115" s="1"/>
      <c r="X115" s="9"/>
      <c r="Y115" s="1"/>
      <c r="Z115" s="9">
        <v>85</v>
      </c>
      <c r="AA115" s="1"/>
      <c r="AB115" s="9"/>
      <c r="AC115" s="1"/>
      <c r="AD115" s="27"/>
      <c r="AE115" s="1"/>
      <c r="AF115" s="9">
        <v>113</v>
      </c>
      <c r="AG115" s="1"/>
      <c r="AH115" s="9"/>
      <c r="AI115" s="1"/>
      <c r="AJ115" s="27"/>
      <c r="AK115" s="1"/>
      <c r="AL115" s="27"/>
      <c r="AM115" s="1"/>
      <c r="AN115" s="9"/>
      <c r="AO115" s="28"/>
      <c r="AP115" s="9"/>
      <c r="AQ115" s="1"/>
      <c r="AR115" s="9"/>
      <c r="AS115" s="28"/>
      <c r="AT115" s="27"/>
      <c r="AU115" s="1"/>
      <c r="AV115" s="1"/>
      <c r="AW115" s="1"/>
      <c r="AX115" s="9"/>
      <c r="AY115" s="28"/>
      <c r="AZ115" s="9"/>
      <c r="BA115" s="1"/>
      <c r="BB115" s="27"/>
      <c r="BC115" s="1"/>
      <c r="BD115" s="9"/>
      <c r="BE115" s="28"/>
      <c r="BF115" s="9"/>
      <c r="BG115" s="1"/>
      <c r="BH115" s="9"/>
      <c r="BI115" s="1"/>
      <c r="BJ115" s="9"/>
      <c r="BK115" s="28"/>
      <c r="BL115" s="27"/>
      <c r="BM115" s="1">
        <v>1</v>
      </c>
      <c r="BN115" s="9"/>
      <c r="BO115" s="1"/>
      <c r="BP115" s="27"/>
      <c r="BQ115" s="1"/>
      <c r="BR115" s="9"/>
      <c r="BS115" s="1"/>
      <c r="BT115" s="9"/>
      <c r="BU115" s="1"/>
      <c r="BV115" s="9"/>
      <c r="BW115" s="1"/>
      <c r="BX115" s="9"/>
      <c r="BY115" s="1"/>
      <c r="BZ115" s="9"/>
      <c r="CA115" s="1"/>
      <c r="CB115" s="9"/>
      <c r="CC115" s="28"/>
      <c r="CD115" s="9"/>
      <c r="CE115" s="1"/>
      <c r="CF115" s="9"/>
      <c r="CG115" s="1"/>
      <c r="CH115" s="27"/>
      <c r="CI115" s="1"/>
      <c r="CJ115" s="9"/>
      <c r="CK115" s="1"/>
      <c r="CL115" s="9">
        <v>0.16</v>
      </c>
      <c r="CM115" s="1"/>
      <c r="CN115" s="9"/>
      <c r="CO115" s="1"/>
      <c r="CP115" s="9"/>
      <c r="CQ115" s="1">
        <v>1</v>
      </c>
      <c r="CR115" s="9">
        <v>1</v>
      </c>
      <c r="CS115" s="1"/>
      <c r="CT115" s="9">
        <v>1</v>
      </c>
      <c r="CU115" s="1"/>
      <c r="CV115" s="9">
        <v>1</v>
      </c>
      <c r="CW115" s="1"/>
      <c r="CX115" s="9">
        <v>0.5</v>
      </c>
      <c r="CY115" s="1"/>
      <c r="CZ115" s="9"/>
      <c r="DA115" s="1"/>
      <c r="DB115" s="9"/>
      <c r="DC115" s="1"/>
      <c r="DD115" s="9">
        <v>12</v>
      </c>
      <c r="DE115" s="1"/>
      <c r="DF115" s="9"/>
      <c r="DG115" s="9"/>
      <c r="DH115" s="9"/>
      <c r="DI115" s="27"/>
      <c r="DJ115" s="9"/>
      <c r="DK115" s="1">
        <v>1</v>
      </c>
      <c r="DL115" s="9"/>
      <c r="DM115" s="28"/>
      <c r="DN115" s="9"/>
      <c r="DO115" s="1"/>
      <c r="DP115" s="9"/>
      <c r="DQ115" s="1"/>
      <c r="DR115" s="27"/>
      <c r="DS115" s="28"/>
      <c r="DT115" s="27"/>
      <c r="DU115" s="1"/>
      <c r="DV115" s="9"/>
      <c r="DW115" s="1"/>
      <c r="DX115" s="27"/>
      <c r="DY115" s="1"/>
      <c r="DZ115" s="9"/>
      <c r="EA115" s="28"/>
      <c r="EB115" s="9"/>
      <c r="EC115" s="1"/>
      <c r="ED115" s="9"/>
      <c r="EE115" s="1"/>
      <c r="EF115" s="9"/>
      <c r="EG115" s="1"/>
      <c r="EH115" s="9"/>
      <c r="EI115" s="28"/>
      <c r="EJ115" s="9"/>
      <c r="EK115" s="1"/>
      <c r="EL115" s="3" cm="1">
        <f t="array" ref="EL115">SUMPRODUCT(Planned[[#This Row],[GEN-1]:[EL-20]],TRANSPOSE(Arrangements[Unit Prices]))</f>
        <v>711.05</v>
      </c>
    </row>
    <row r="116" spans="1:142" ht="14.4" x14ac:dyDescent="0.25">
      <c r="A116" s="1">
        <v>96</v>
      </c>
      <c r="B116" s="9">
        <v>303706</v>
      </c>
      <c r="C116" s="9" t="s">
        <v>579</v>
      </c>
      <c r="D116" s="9" t="s">
        <v>271</v>
      </c>
      <c r="E116" s="9" t="s">
        <v>272</v>
      </c>
      <c r="F116" s="9"/>
      <c r="G116" s="9"/>
      <c r="H116" s="1" t="s">
        <v>580</v>
      </c>
      <c r="I116" s="1" t="s">
        <v>325</v>
      </c>
      <c r="J116" s="1" t="s">
        <v>569</v>
      </c>
      <c r="K116" s="9">
        <v>71</v>
      </c>
      <c r="L116" s="1" t="s">
        <v>581</v>
      </c>
      <c r="M116" s="9" t="s">
        <v>278</v>
      </c>
      <c r="N116" s="9"/>
      <c r="O116" s="1"/>
      <c r="P116" s="9"/>
      <c r="Q116" s="1"/>
      <c r="R116" s="27"/>
      <c r="S116" s="1"/>
      <c r="T116" s="9"/>
      <c r="U116" s="1"/>
      <c r="V116" s="9">
        <v>0.1</v>
      </c>
      <c r="W116" s="1"/>
      <c r="X116" s="9"/>
      <c r="Y116" s="1"/>
      <c r="Z116" s="9">
        <v>35</v>
      </c>
      <c r="AA116" s="1"/>
      <c r="AB116" s="9"/>
      <c r="AC116" s="1"/>
      <c r="AD116" s="27"/>
      <c r="AE116" s="1"/>
      <c r="AF116" s="9">
        <v>190</v>
      </c>
      <c r="AG116" s="1"/>
      <c r="AH116" s="9"/>
      <c r="AI116" s="1"/>
      <c r="AJ116" s="27"/>
      <c r="AK116" s="1"/>
      <c r="AL116" s="27"/>
      <c r="AM116" s="1"/>
      <c r="AN116" s="9"/>
      <c r="AO116" s="28"/>
      <c r="AP116" s="9"/>
      <c r="AQ116" s="1"/>
      <c r="AR116" s="9"/>
      <c r="AS116" s="28"/>
      <c r="AT116" s="27"/>
      <c r="AU116" s="1"/>
      <c r="AV116" s="1"/>
      <c r="AW116" s="1"/>
      <c r="AX116" s="9"/>
      <c r="AY116" s="28"/>
      <c r="AZ116" s="9"/>
      <c r="BA116" s="1"/>
      <c r="BB116" s="27"/>
      <c r="BC116" s="1"/>
      <c r="BD116" s="9"/>
      <c r="BE116" s="28"/>
      <c r="BF116" s="9"/>
      <c r="BG116" s="1"/>
      <c r="BH116" s="9"/>
      <c r="BI116" s="1"/>
      <c r="BJ116" s="9"/>
      <c r="BK116" s="28"/>
      <c r="BL116" s="27"/>
      <c r="BM116" s="1"/>
      <c r="BN116" s="9"/>
      <c r="BO116" s="1"/>
      <c r="BP116" s="27"/>
      <c r="BQ116" s="1"/>
      <c r="BR116" s="9"/>
      <c r="BS116" s="1"/>
      <c r="BT116" s="9"/>
      <c r="BU116" s="1"/>
      <c r="BV116" s="9"/>
      <c r="BW116" s="1"/>
      <c r="BX116" s="9"/>
      <c r="BY116" s="1"/>
      <c r="BZ116" s="9"/>
      <c r="CA116" s="1"/>
      <c r="CB116" s="9"/>
      <c r="CC116" s="28"/>
      <c r="CD116" s="9"/>
      <c r="CE116" s="1"/>
      <c r="CF116" s="9"/>
      <c r="CG116" s="1"/>
      <c r="CH116" s="27"/>
      <c r="CI116" s="1"/>
      <c r="CJ116" s="9"/>
      <c r="CK116" s="1"/>
      <c r="CL116" s="9"/>
      <c r="CM116" s="1"/>
      <c r="CN116" s="9"/>
      <c r="CO116" s="1"/>
      <c r="CP116" s="9"/>
      <c r="CQ116" s="1">
        <v>3</v>
      </c>
      <c r="CR116" s="9">
        <v>5</v>
      </c>
      <c r="CS116" s="1"/>
      <c r="CT116" s="9"/>
      <c r="CU116" s="1">
        <v>1</v>
      </c>
      <c r="CV116" s="9"/>
      <c r="CW116" s="1">
        <v>1</v>
      </c>
      <c r="CX116" s="9">
        <v>1.5</v>
      </c>
      <c r="CY116" s="1">
        <v>1</v>
      </c>
      <c r="CZ116" s="9"/>
      <c r="DA116" s="1"/>
      <c r="DB116" s="9"/>
      <c r="DC116" s="1"/>
      <c r="DD116" s="9">
        <v>16</v>
      </c>
      <c r="DE116" s="1"/>
      <c r="DF116" s="9"/>
      <c r="DG116" s="9"/>
      <c r="DH116" s="9"/>
      <c r="DI116" s="27"/>
      <c r="DJ116" s="9"/>
      <c r="DK116" s="1">
        <v>1</v>
      </c>
      <c r="DL116" s="9"/>
      <c r="DM116" s="28"/>
      <c r="DN116" s="9"/>
      <c r="DO116" s="1"/>
      <c r="DP116" s="9"/>
      <c r="DQ116" s="1"/>
      <c r="DR116" s="27"/>
      <c r="DS116" s="28"/>
      <c r="DT116" s="27"/>
      <c r="DU116" s="1"/>
      <c r="DV116" s="9"/>
      <c r="DW116" s="1"/>
      <c r="DX116" s="27"/>
      <c r="DY116" s="1"/>
      <c r="DZ116" s="9"/>
      <c r="EA116" s="28"/>
      <c r="EB116" s="9"/>
      <c r="EC116" s="1"/>
      <c r="ED116" s="9"/>
      <c r="EE116" s="1"/>
      <c r="EF116" s="9"/>
      <c r="EG116" s="1"/>
      <c r="EH116" s="9"/>
      <c r="EI116" s="28"/>
      <c r="EJ116" s="9"/>
      <c r="EK116" s="1"/>
      <c r="EL116" s="3" cm="1">
        <f t="array" ref="EL116">SUMPRODUCT(Planned[[#This Row],[GEN-1]:[EL-20]],TRANSPOSE(Arrangements[Unit Prices]))</f>
        <v>1032.4499999999998</v>
      </c>
    </row>
    <row r="117" spans="1:142" ht="14.4" x14ac:dyDescent="0.25">
      <c r="A117" s="1">
        <v>97</v>
      </c>
      <c r="B117" s="9">
        <v>30885</v>
      </c>
      <c r="C117" s="9" t="s">
        <v>582</v>
      </c>
      <c r="D117" s="9" t="s">
        <v>271</v>
      </c>
      <c r="E117" s="9" t="s">
        <v>272</v>
      </c>
      <c r="F117" s="9"/>
      <c r="G117" s="9"/>
      <c r="H117" s="1" t="s">
        <v>583</v>
      </c>
      <c r="I117" s="1" t="s">
        <v>325</v>
      </c>
      <c r="J117" s="1" t="s">
        <v>569</v>
      </c>
      <c r="K117" s="9">
        <v>71</v>
      </c>
      <c r="L117" s="1" t="s">
        <v>584</v>
      </c>
      <c r="M117" s="9" t="s">
        <v>278</v>
      </c>
      <c r="N117" s="9"/>
      <c r="O117" s="1"/>
      <c r="P117" s="9"/>
      <c r="Q117" s="1"/>
      <c r="R117" s="27"/>
      <c r="S117" s="1"/>
      <c r="T117" s="9"/>
      <c r="U117" s="1"/>
      <c r="V117" s="9">
        <v>0.2</v>
      </c>
      <c r="W117" s="1"/>
      <c r="X117" s="9"/>
      <c r="Y117" s="1"/>
      <c r="Z117" s="9">
        <v>50</v>
      </c>
      <c r="AA117" s="1"/>
      <c r="AB117" s="9"/>
      <c r="AC117" s="1"/>
      <c r="AD117" s="27"/>
      <c r="AE117" s="1"/>
      <c r="AF117" s="9">
        <v>26</v>
      </c>
      <c r="AG117" s="1"/>
      <c r="AH117" s="9"/>
      <c r="AI117" s="1"/>
      <c r="AJ117" s="27"/>
      <c r="AK117" s="1"/>
      <c r="AL117" s="27"/>
      <c r="AM117" s="1"/>
      <c r="AN117" s="9"/>
      <c r="AO117" s="28"/>
      <c r="AP117" s="9"/>
      <c r="AQ117" s="1"/>
      <c r="AR117" s="9"/>
      <c r="AS117" s="28"/>
      <c r="AT117" s="27"/>
      <c r="AU117" s="1"/>
      <c r="AV117" s="1"/>
      <c r="AW117" s="1"/>
      <c r="AX117" s="9"/>
      <c r="AY117" s="28"/>
      <c r="AZ117" s="9"/>
      <c r="BA117" s="1"/>
      <c r="BB117" s="27"/>
      <c r="BC117" s="1"/>
      <c r="BD117" s="9"/>
      <c r="BE117" s="28"/>
      <c r="BF117" s="9"/>
      <c r="BG117" s="1"/>
      <c r="BH117" s="9"/>
      <c r="BI117" s="1"/>
      <c r="BJ117" s="9"/>
      <c r="BK117" s="28"/>
      <c r="BL117" s="27"/>
      <c r="BM117" s="1"/>
      <c r="BN117" s="9"/>
      <c r="BO117" s="1"/>
      <c r="BP117" s="27"/>
      <c r="BQ117" s="1"/>
      <c r="BR117" s="9"/>
      <c r="BS117" s="1"/>
      <c r="BT117" s="9"/>
      <c r="BU117" s="1"/>
      <c r="BV117" s="9"/>
      <c r="BW117" s="1"/>
      <c r="BX117" s="9"/>
      <c r="BY117" s="1"/>
      <c r="BZ117" s="9"/>
      <c r="CA117" s="1"/>
      <c r="CB117" s="9"/>
      <c r="CC117" s="28"/>
      <c r="CD117" s="9"/>
      <c r="CE117" s="1"/>
      <c r="CF117" s="9"/>
      <c r="CG117" s="1"/>
      <c r="CH117" s="27"/>
      <c r="CI117" s="1"/>
      <c r="CJ117" s="9"/>
      <c r="CK117" s="1"/>
      <c r="CL117" s="9"/>
      <c r="CM117" s="1"/>
      <c r="CN117" s="9"/>
      <c r="CO117" s="1"/>
      <c r="CP117" s="9"/>
      <c r="CQ117" s="1">
        <v>2</v>
      </c>
      <c r="CR117" s="9">
        <v>1</v>
      </c>
      <c r="CS117" s="1"/>
      <c r="CT117" s="9">
        <v>1</v>
      </c>
      <c r="CU117" s="1"/>
      <c r="CV117" s="9">
        <v>1</v>
      </c>
      <c r="CW117" s="1"/>
      <c r="CX117" s="9">
        <v>0.5</v>
      </c>
      <c r="CY117" s="1"/>
      <c r="CZ117" s="9"/>
      <c r="DA117" s="1"/>
      <c r="DB117" s="9"/>
      <c r="DC117" s="1"/>
      <c r="DD117" s="9">
        <v>20</v>
      </c>
      <c r="DE117" s="1"/>
      <c r="DF117" s="9"/>
      <c r="DG117" s="9"/>
      <c r="DH117" s="9"/>
      <c r="DI117" s="27"/>
      <c r="DJ117" s="9"/>
      <c r="DK117" s="1">
        <v>1</v>
      </c>
      <c r="DL117" s="9"/>
      <c r="DM117" s="28"/>
      <c r="DN117" s="9"/>
      <c r="DO117" s="1"/>
      <c r="DP117" s="9"/>
      <c r="DQ117" s="1"/>
      <c r="DR117" s="27"/>
      <c r="DS117" s="28"/>
      <c r="DT117" s="27"/>
      <c r="DU117" s="1"/>
      <c r="DV117" s="9"/>
      <c r="DW117" s="1"/>
      <c r="DX117" s="27"/>
      <c r="DY117" s="1"/>
      <c r="DZ117" s="9"/>
      <c r="EA117" s="28"/>
      <c r="EB117" s="9"/>
      <c r="EC117" s="1"/>
      <c r="ED117" s="9"/>
      <c r="EE117" s="1"/>
      <c r="EF117" s="9"/>
      <c r="EG117" s="1"/>
      <c r="EH117" s="9"/>
      <c r="EI117" s="28"/>
      <c r="EJ117" s="9"/>
      <c r="EK117" s="1"/>
      <c r="EL117" s="3" cm="1">
        <f t="array" ref="EL117">SUMPRODUCT(Planned[[#This Row],[GEN-1]:[EL-20]],TRANSPOSE(Arrangements[Unit Prices]))</f>
        <v>423.1</v>
      </c>
    </row>
    <row r="118" spans="1:142" ht="14.4" x14ac:dyDescent="0.25">
      <c r="A118" s="1">
        <v>98</v>
      </c>
      <c r="B118" s="9">
        <v>312436</v>
      </c>
      <c r="C118" s="9" t="s">
        <v>585</v>
      </c>
      <c r="D118" s="9" t="s">
        <v>271</v>
      </c>
      <c r="E118" s="9" t="s">
        <v>272</v>
      </c>
      <c r="F118" s="9"/>
      <c r="G118" s="9"/>
      <c r="H118" s="1" t="s">
        <v>586</v>
      </c>
      <c r="I118" s="1" t="s">
        <v>325</v>
      </c>
      <c r="J118" s="1" t="s">
        <v>569</v>
      </c>
      <c r="K118" s="9">
        <v>71</v>
      </c>
      <c r="L118" s="1" t="s">
        <v>587</v>
      </c>
      <c r="M118" s="9" t="s">
        <v>278</v>
      </c>
      <c r="N118" s="9"/>
      <c r="O118" s="1"/>
      <c r="P118" s="9"/>
      <c r="Q118" s="1"/>
      <c r="R118" s="27"/>
      <c r="S118" s="1"/>
      <c r="T118" s="9"/>
      <c r="U118" s="1"/>
      <c r="V118" s="9"/>
      <c r="W118" s="1"/>
      <c r="X118" s="9"/>
      <c r="Y118" s="1"/>
      <c r="Z118" s="9"/>
      <c r="AA118" s="1"/>
      <c r="AB118" s="9"/>
      <c r="AC118" s="1"/>
      <c r="AD118" s="27"/>
      <c r="AE118" s="1"/>
      <c r="AF118" s="9">
        <v>49</v>
      </c>
      <c r="AG118" s="1"/>
      <c r="AH118" s="9"/>
      <c r="AI118" s="1"/>
      <c r="AJ118" s="27"/>
      <c r="AK118" s="1"/>
      <c r="AL118" s="27"/>
      <c r="AM118" s="1"/>
      <c r="AN118" s="9"/>
      <c r="AO118" s="28"/>
      <c r="AP118" s="9"/>
      <c r="AQ118" s="1"/>
      <c r="AR118" s="9"/>
      <c r="AS118" s="28"/>
      <c r="AT118" s="27"/>
      <c r="AU118" s="1"/>
      <c r="AV118" s="1"/>
      <c r="AW118" s="1"/>
      <c r="AX118" s="9"/>
      <c r="AY118" s="28"/>
      <c r="AZ118" s="9"/>
      <c r="BA118" s="1"/>
      <c r="BB118" s="27"/>
      <c r="BC118" s="1"/>
      <c r="BD118" s="9"/>
      <c r="BE118" s="28"/>
      <c r="BF118" s="9"/>
      <c r="BG118" s="1"/>
      <c r="BH118" s="9"/>
      <c r="BI118" s="1"/>
      <c r="BJ118" s="9"/>
      <c r="BK118" s="28"/>
      <c r="BL118" s="27"/>
      <c r="BM118" s="1"/>
      <c r="BN118" s="9"/>
      <c r="BO118" s="1"/>
      <c r="BP118" s="27"/>
      <c r="BQ118" s="1"/>
      <c r="BR118" s="9"/>
      <c r="BS118" s="1"/>
      <c r="BT118" s="9"/>
      <c r="BU118" s="1"/>
      <c r="BV118" s="9"/>
      <c r="BW118" s="1"/>
      <c r="BX118" s="9"/>
      <c r="BY118" s="1"/>
      <c r="BZ118" s="9"/>
      <c r="CA118" s="1"/>
      <c r="CB118" s="9"/>
      <c r="CC118" s="28"/>
      <c r="CD118" s="9"/>
      <c r="CE118" s="1"/>
      <c r="CF118" s="9"/>
      <c r="CG118" s="1"/>
      <c r="CH118" s="27"/>
      <c r="CI118" s="1"/>
      <c r="CJ118" s="9"/>
      <c r="CK118" s="1"/>
      <c r="CL118" s="9"/>
      <c r="CM118" s="1"/>
      <c r="CN118" s="9"/>
      <c r="CO118" s="1"/>
      <c r="CP118" s="9"/>
      <c r="CQ118" s="1">
        <v>1</v>
      </c>
      <c r="CR118" s="9">
        <v>5</v>
      </c>
      <c r="CS118" s="1">
        <v>1</v>
      </c>
      <c r="CT118" s="9">
        <v>1</v>
      </c>
      <c r="CU118" s="1"/>
      <c r="CV118" s="9">
        <v>2</v>
      </c>
      <c r="CW118" s="1"/>
      <c r="CX118" s="9">
        <v>0.5</v>
      </c>
      <c r="CY118" s="1"/>
      <c r="CZ118" s="9"/>
      <c r="DA118" s="1"/>
      <c r="DB118" s="9"/>
      <c r="DC118" s="1"/>
      <c r="DD118" s="9"/>
      <c r="DE118" s="1"/>
      <c r="DF118" s="9"/>
      <c r="DG118" s="9"/>
      <c r="DH118" s="9"/>
      <c r="DI118" s="27"/>
      <c r="DJ118" s="9"/>
      <c r="DK118" s="1"/>
      <c r="DL118" s="9"/>
      <c r="DM118" s="28"/>
      <c r="DN118" s="9"/>
      <c r="DO118" s="1"/>
      <c r="DP118" s="9"/>
      <c r="DQ118" s="1"/>
      <c r="DR118" s="27"/>
      <c r="DS118" s="28"/>
      <c r="DT118" s="27"/>
      <c r="DU118" s="1"/>
      <c r="DV118" s="9"/>
      <c r="DW118" s="1"/>
      <c r="DX118" s="27"/>
      <c r="DY118" s="1"/>
      <c r="DZ118" s="9"/>
      <c r="EA118" s="28"/>
      <c r="EB118" s="9"/>
      <c r="EC118" s="1">
        <v>1</v>
      </c>
      <c r="ED118" s="9"/>
      <c r="EE118" s="1">
        <v>1</v>
      </c>
      <c r="EF118" s="9"/>
      <c r="EG118" s="1">
        <v>1</v>
      </c>
      <c r="EH118" s="9">
        <v>1</v>
      </c>
      <c r="EI118" s="28"/>
      <c r="EJ118" s="9"/>
      <c r="EK118" s="1">
        <v>10</v>
      </c>
      <c r="EL118" s="3" cm="1">
        <f t="array" ref="EL118">SUMPRODUCT(Planned[[#This Row],[GEN-1]:[EL-20]],TRANSPOSE(Arrangements[Unit Prices]))</f>
        <v>868.7</v>
      </c>
    </row>
    <row r="119" spans="1:142" ht="14.4" x14ac:dyDescent="0.25">
      <c r="A119" s="1">
        <v>99</v>
      </c>
      <c r="B119" s="9">
        <v>216957</v>
      </c>
      <c r="C119" s="9" t="s">
        <v>588</v>
      </c>
      <c r="D119" s="9" t="s">
        <v>271</v>
      </c>
      <c r="E119" s="9" t="s">
        <v>272</v>
      </c>
      <c r="F119" s="9"/>
      <c r="G119" s="9"/>
      <c r="H119" s="1" t="s">
        <v>589</v>
      </c>
      <c r="I119" s="1" t="s">
        <v>275</v>
      </c>
      <c r="J119" s="1" t="s">
        <v>569</v>
      </c>
      <c r="K119" s="9">
        <v>71</v>
      </c>
      <c r="L119" s="1" t="s">
        <v>590</v>
      </c>
      <c r="M119" s="9" t="s">
        <v>278</v>
      </c>
      <c r="N119" s="9"/>
      <c r="O119" s="1"/>
      <c r="P119" s="9"/>
      <c r="Q119" s="1"/>
      <c r="R119" s="27"/>
      <c r="S119" s="1"/>
      <c r="T119" s="9">
        <v>5.5</v>
      </c>
      <c r="U119" s="1"/>
      <c r="V119" s="9"/>
      <c r="W119" s="1"/>
      <c r="X119" s="9"/>
      <c r="Y119" s="1"/>
      <c r="Z119" s="9">
        <v>12</v>
      </c>
      <c r="AA119" s="1"/>
      <c r="AB119" s="9"/>
      <c r="AC119" s="1"/>
      <c r="AD119" s="27"/>
      <c r="AE119" s="1"/>
      <c r="AF119" s="9">
        <v>187</v>
      </c>
      <c r="AG119" s="1"/>
      <c r="AH119" s="9"/>
      <c r="AI119" s="1"/>
      <c r="AJ119" s="27"/>
      <c r="AK119" s="1"/>
      <c r="AL119" s="27"/>
      <c r="AM119" s="1"/>
      <c r="AN119" s="9"/>
      <c r="AO119" s="28"/>
      <c r="AP119" s="9"/>
      <c r="AQ119" s="1"/>
      <c r="AR119" s="9"/>
      <c r="AS119" s="28"/>
      <c r="AT119" s="27"/>
      <c r="AU119" s="1"/>
      <c r="AV119" s="1"/>
      <c r="AW119" s="1"/>
      <c r="AX119" s="9"/>
      <c r="AY119" s="28"/>
      <c r="AZ119" s="9"/>
      <c r="BA119" s="1"/>
      <c r="BB119" s="27"/>
      <c r="BC119" s="1"/>
      <c r="BD119" s="9"/>
      <c r="BE119" s="28"/>
      <c r="BF119" s="9"/>
      <c r="BG119" s="1"/>
      <c r="BH119" s="9"/>
      <c r="BI119" s="1"/>
      <c r="BJ119" s="9"/>
      <c r="BK119" s="28"/>
      <c r="BL119" s="27"/>
      <c r="BM119" s="1"/>
      <c r="BN119" s="9"/>
      <c r="BO119" s="1"/>
      <c r="BP119" s="27"/>
      <c r="BQ119" s="1"/>
      <c r="BR119" s="9"/>
      <c r="BS119" s="1"/>
      <c r="BT119" s="9"/>
      <c r="BU119" s="1"/>
      <c r="BV119" s="9"/>
      <c r="BW119" s="1"/>
      <c r="BX119" s="9"/>
      <c r="BY119" s="1"/>
      <c r="BZ119" s="9"/>
      <c r="CA119" s="1"/>
      <c r="CB119" s="9"/>
      <c r="CC119" s="28"/>
      <c r="CD119" s="9"/>
      <c r="CE119" s="1"/>
      <c r="CF119" s="9"/>
      <c r="CG119" s="1"/>
      <c r="CH119" s="27"/>
      <c r="CI119" s="1"/>
      <c r="CJ119" s="9"/>
      <c r="CK119" s="1"/>
      <c r="CL119" s="9"/>
      <c r="CM119" s="1"/>
      <c r="CN119" s="9"/>
      <c r="CO119" s="1"/>
      <c r="CP119" s="9"/>
      <c r="CQ119" s="1">
        <v>3</v>
      </c>
      <c r="CR119" s="9">
        <v>2</v>
      </c>
      <c r="CS119" s="1"/>
      <c r="CT119" s="9"/>
      <c r="CU119" s="1">
        <v>2</v>
      </c>
      <c r="CV119" s="9"/>
      <c r="CW119" s="1">
        <v>1</v>
      </c>
      <c r="CX119" s="9">
        <v>1</v>
      </c>
      <c r="CY119" s="1"/>
      <c r="CZ119" s="9"/>
      <c r="DA119" s="1"/>
      <c r="DB119" s="9"/>
      <c r="DC119" s="1">
        <v>15</v>
      </c>
      <c r="DD119" s="9"/>
      <c r="DE119" s="1"/>
      <c r="DF119" s="9"/>
      <c r="DG119" s="9"/>
      <c r="DH119" s="9"/>
      <c r="DI119" s="27"/>
      <c r="DJ119" s="9"/>
      <c r="DK119" s="1"/>
      <c r="DL119" s="9"/>
      <c r="DM119" s="28"/>
      <c r="DN119" s="9"/>
      <c r="DO119" s="1"/>
      <c r="DP119" s="9"/>
      <c r="DQ119" s="1"/>
      <c r="DR119" s="27"/>
      <c r="DS119" s="28"/>
      <c r="DT119" s="27"/>
      <c r="DU119" s="1"/>
      <c r="DV119" s="9"/>
      <c r="DW119" s="1"/>
      <c r="DX119" s="27"/>
      <c r="DY119" s="1"/>
      <c r="DZ119" s="9"/>
      <c r="EA119" s="28"/>
      <c r="EB119" s="9"/>
      <c r="EC119" s="1"/>
      <c r="ED119" s="9"/>
      <c r="EE119" s="1"/>
      <c r="EF119" s="9"/>
      <c r="EG119" s="1"/>
      <c r="EH119" s="9"/>
      <c r="EI119" s="28"/>
      <c r="EJ119" s="9"/>
      <c r="EK119" s="1"/>
      <c r="EL119" s="3" cm="1">
        <f t="array" ref="EL119">SUMPRODUCT(Planned[[#This Row],[GEN-1]:[EL-20]],TRANSPOSE(Arrangements[Unit Prices]))</f>
        <v>915.59</v>
      </c>
    </row>
    <row r="120" spans="1:142" ht="14.4" x14ac:dyDescent="0.25">
      <c r="A120" s="1">
        <v>100</v>
      </c>
      <c r="B120" s="9">
        <v>12980</v>
      </c>
      <c r="C120" s="9" t="s">
        <v>591</v>
      </c>
      <c r="D120" s="9" t="s">
        <v>271</v>
      </c>
      <c r="E120" s="9" t="s">
        <v>272</v>
      </c>
      <c r="F120" s="9"/>
      <c r="G120" s="9"/>
      <c r="H120" s="1" t="s">
        <v>592</v>
      </c>
      <c r="I120" s="1" t="s">
        <v>275</v>
      </c>
      <c r="J120" s="1" t="s">
        <v>569</v>
      </c>
      <c r="K120" s="9">
        <v>71</v>
      </c>
      <c r="L120" s="1" t="s">
        <v>570</v>
      </c>
      <c r="M120" s="9" t="s">
        <v>278</v>
      </c>
      <c r="N120" s="9"/>
      <c r="O120" s="1"/>
      <c r="P120" s="9"/>
      <c r="Q120" s="1"/>
      <c r="R120" s="27"/>
      <c r="S120" s="1"/>
      <c r="T120" s="9">
        <v>3</v>
      </c>
      <c r="U120" s="1"/>
      <c r="V120" s="9"/>
      <c r="W120" s="1"/>
      <c r="X120" s="9"/>
      <c r="Y120" s="1"/>
      <c r="Z120" s="9"/>
      <c r="AA120" s="1"/>
      <c r="AB120" s="9"/>
      <c r="AC120" s="1"/>
      <c r="AD120" s="27"/>
      <c r="AE120" s="1"/>
      <c r="AF120" s="9">
        <v>250</v>
      </c>
      <c r="AG120" s="1"/>
      <c r="AH120" s="9"/>
      <c r="AI120" s="1"/>
      <c r="AJ120" s="27"/>
      <c r="AK120" s="1"/>
      <c r="AL120" s="27"/>
      <c r="AM120" s="1"/>
      <c r="AN120" s="9"/>
      <c r="AO120" s="28"/>
      <c r="AP120" s="9"/>
      <c r="AQ120" s="1"/>
      <c r="AR120" s="9"/>
      <c r="AS120" s="28"/>
      <c r="AT120" s="27"/>
      <c r="AU120" s="1"/>
      <c r="AV120" s="1"/>
      <c r="AW120" s="1"/>
      <c r="AX120" s="9"/>
      <c r="AY120" s="28"/>
      <c r="AZ120" s="9"/>
      <c r="BA120" s="1"/>
      <c r="BB120" s="27"/>
      <c r="BC120" s="1"/>
      <c r="BD120" s="9"/>
      <c r="BE120" s="28"/>
      <c r="BF120" s="9"/>
      <c r="BG120" s="1"/>
      <c r="BH120" s="9"/>
      <c r="BI120" s="1"/>
      <c r="BJ120" s="9"/>
      <c r="BK120" s="28"/>
      <c r="BL120" s="27"/>
      <c r="BM120" s="1">
        <v>1</v>
      </c>
      <c r="BN120" s="9"/>
      <c r="BO120" s="1"/>
      <c r="BP120" s="27"/>
      <c r="BQ120" s="1"/>
      <c r="BR120" s="9"/>
      <c r="BS120" s="1"/>
      <c r="BT120" s="9"/>
      <c r="BU120" s="1"/>
      <c r="BV120" s="9"/>
      <c r="BW120" s="1"/>
      <c r="BX120" s="9"/>
      <c r="BY120" s="1"/>
      <c r="BZ120" s="9"/>
      <c r="CA120" s="1"/>
      <c r="CB120" s="9"/>
      <c r="CC120" s="28"/>
      <c r="CD120" s="9"/>
      <c r="CE120" s="1"/>
      <c r="CF120" s="9"/>
      <c r="CG120" s="1"/>
      <c r="CH120" s="27"/>
      <c r="CI120" s="1"/>
      <c r="CJ120" s="9">
        <v>0.75</v>
      </c>
      <c r="CK120" s="1"/>
      <c r="CL120" s="9"/>
      <c r="CM120" s="1"/>
      <c r="CN120" s="9"/>
      <c r="CO120" s="1"/>
      <c r="CP120" s="9"/>
      <c r="CQ120" s="1">
        <v>4</v>
      </c>
      <c r="CR120" s="9">
        <v>5</v>
      </c>
      <c r="CS120" s="1"/>
      <c r="CT120" s="9"/>
      <c r="CU120" s="1">
        <v>2</v>
      </c>
      <c r="CV120" s="9"/>
      <c r="CW120" s="1"/>
      <c r="CX120" s="9"/>
      <c r="CY120" s="1"/>
      <c r="CZ120" s="9"/>
      <c r="DA120" s="1"/>
      <c r="DB120" s="9"/>
      <c r="DC120" s="1"/>
      <c r="DD120" s="9"/>
      <c r="DE120" s="1"/>
      <c r="DF120" s="9"/>
      <c r="DG120" s="9"/>
      <c r="DH120" s="9"/>
      <c r="DI120" s="27"/>
      <c r="DJ120" s="9"/>
      <c r="DK120" s="1">
        <v>1</v>
      </c>
      <c r="DL120" s="9"/>
      <c r="DM120" s="28"/>
      <c r="DN120" s="9"/>
      <c r="DO120" s="1"/>
      <c r="DP120" s="9"/>
      <c r="DQ120" s="1"/>
      <c r="DR120" s="27"/>
      <c r="DS120" s="28"/>
      <c r="DT120" s="27"/>
      <c r="DU120" s="1"/>
      <c r="DV120" s="9"/>
      <c r="DW120" s="1"/>
      <c r="DX120" s="27"/>
      <c r="DY120" s="1"/>
      <c r="DZ120" s="9"/>
      <c r="EA120" s="28"/>
      <c r="EB120" s="9"/>
      <c r="EC120" s="1"/>
      <c r="ED120" s="9"/>
      <c r="EE120" s="1"/>
      <c r="EF120" s="9"/>
      <c r="EG120" s="1"/>
      <c r="EH120" s="9"/>
      <c r="EI120" s="28"/>
      <c r="EJ120" s="9"/>
      <c r="EK120" s="1"/>
      <c r="EL120" s="3" cm="1">
        <f t="array" ref="EL120">SUMPRODUCT(Planned[[#This Row],[GEN-1]:[EL-20]],TRANSPOSE(Arrangements[Unit Prices]))</f>
        <v>1281.5</v>
      </c>
    </row>
    <row r="121" spans="1:142" ht="14.4" x14ac:dyDescent="0.25">
      <c r="A121" s="1">
        <v>101</v>
      </c>
      <c r="B121" s="9">
        <v>304540</v>
      </c>
      <c r="C121" s="9" t="s">
        <v>593</v>
      </c>
      <c r="D121" s="9" t="s">
        <v>271</v>
      </c>
      <c r="E121" s="9" t="s">
        <v>272</v>
      </c>
      <c r="F121" s="9"/>
      <c r="G121" s="9"/>
      <c r="H121" s="1" t="s">
        <v>594</v>
      </c>
      <c r="I121" s="1" t="s">
        <v>325</v>
      </c>
      <c r="J121" s="1" t="s">
        <v>569</v>
      </c>
      <c r="K121" s="9">
        <v>71</v>
      </c>
      <c r="L121" s="1" t="s">
        <v>581</v>
      </c>
      <c r="M121" s="9" t="s">
        <v>278</v>
      </c>
      <c r="N121" s="9"/>
      <c r="O121" s="1"/>
      <c r="P121" s="9"/>
      <c r="Q121" s="1"/>
      <c r="R121" s="27"/>
      <c r="S121" s="1"/>
      <c r="T121" s="9"/>
      <c r="U121" s="1"/>
      <c r="V121" s="9"/>
      <c r="W121" s="1"/>
      <c r="X121" s="9"/>
      <c r="Y121" s="1"/>
      <c r="Z121" s="9"/>
      <c r="AA121" s="1"/>
      <c r="AB121" s="9"/>
      <c r="AC121" s="1"/>
      <c r="AD121" s="27"/>
      <c r="AE121" s="1"/>
      <c r="AF121" s="9"/>
      <c r="AG121" s="1"/>
      <c r="AH121" s="9"/>
      <c r="AI121" s="1"/>
      <c r="AJ121" s="27"/>
      <c r="AK121" s="1"/>
      <c r="AL121" s="27"/>
      <c r="AM121" s="1"/>
      <c r="AN121" s="9"/>
      <c r="AO121" s="28"/>
      <c r="AP121" s="9"/>
      <c r="AQ121" s="1"/>
      <c r="AR121" s="9"/>
      <c r="AS121" s="28"/>
      <c r="AT121" s="27"/>
      <c r="AU121" s="1"/>
      <c r="AV121" s="1"/>
      <c r="AW121" s="1"/>
      <c r="AX121" s="9"/>
      <c r="AY121" s="28"/>
      <c r="AZ121" s="9"/>
      <c r="BA121" s="1"/>
      <c r="BB121" s="27"/>
      <c r="BC121" s="1"/>
      <c r="BD121" s="9"/>
      <c r="BE121" s="28"/>
      <c r="BF121" s="9"/>
      <c r="BG121" s="1"/>
      <c r="BH121" s="9"/>
      <c r="BI121" s="1"/>
      <c r="BJ121" s="9"/>
      <c r="BK121" s="28"/>
      <c r="BL121" s="27"/>
      <c r="BM121" s="1">
        <v>1</v>
      </c>
      <c r="BN121" s="9"/>
      <c r="BO121" s="1"/>
      <c r="BP121" s="27"/>
      <c r="BQ121" s="1"/>
      <c r="BR121" s="9"/>
      <c r="BS121" s="1"/>
      <c r="BT121" s="9"/>
      <c r="BU121" s="1"/>
      <c r="BV121" s="9"/>
      <c r="BW121" s="1"/>
      <c r="BX121" s="9"/>
      <c r="BY121" s="1"/>
      <c r="BZ121" s="9"/>
      <c r="CA121" s="1"/>
      <c r="CB121" s="9"/>
      <c r="CC121" s="28"/>
      <c r="CD121" s="9"/>
      <c r="CE121" s="1"/>
      <c r="CF121" s="9"/>
      <c r="CG121" s="1"/>
      <c r="CH121" s="27"/>
      <c r="CI121" s="1"/>
      <c r="CJ121" s="9"/>
      <c r="CK121" s="1"/>
      <c r="CL121" s="9"/>
      <c r="CM121" s="1"/>
      <c r="CN121" s="9"/>
      <c r="CO121" s="1"/>
      <c r="CP121" s="9"/>
      <c r="CQ121" s="1">
        <v>3</v>
      </c>
      <c r="CR121" s="9">
        <v>1</v>
      </c>
      <c r="CS121" s="1">
        <v>1</v>
      </c>
      <c r="CT121" s="9"/>
      <c r="CU121" s="1">
        <v>2</v>
      </c>
      <c r="CV121" s="9"/>
      <c r="CW121" s="1">
        <v>1</v>
      </c>
      <c r="CX121" s="9">
        <v>1</v>
      </c>
      <c r="CY121" s="1"/>
      <c r="CZ121" s="9"/>
      <c r="DA121" s="1"/>
      <c r="DB121" s="9"/>
      <c r="DC121" s="1"/>
      <c r="DD121" s="9"/>
      <c r="DE121" s="1"/>
      <c r="DF121" s="9"/>
      <c r="DG121" s="9"/>
      <c r="DH121" s="9"/>
      <c r="DI121" s="27"/>
      <c r="DJ121" s="9"/>
      <c r="DK121" s="1">
        <v>1</v>
      </c>
      <c r="DL121" s="9"/>
      <c r="DM121" s="28"/>
      <c r="DN121" s="9"/>
      <c r="DO121" s="1"/>
      <c r="DP121" s="9"/>
      <c r="DQ121" s="1"/>
      <c r="DR121" s="27"/>
      <c r="DS121" s="28"/>
      <c r="DT121" s="27"/>
      <c r="DU121" s="1"/>
      <c r="DV121" s="9"/>
      <c r="DW121" s="1"/>
      <c r="DX121" s="27"/>
      <c r="DY121" s="1"/>
      <c r="DZ121" s="9"/>
      <c r="EA121" s="28"/>
      <c r="EB121" s="9"/>
      <c r="EC121" s="1">
        <v>1</v>
      </c>
      <c r="ED121" s="9"/>
      <c r="EE121" s="1"/>
      <c r="EF121" s="9"/>
      <c r="EG121" s="1">
        <v>1</v>
      </c>
      <c r="EH121" s="9"/>
      <c r="EI121" s="28"/>
      <c r="EJ121" s="9"/>
      <c r="EK121" s="1"/>
      <c r="EL121" s="3" cm="1">
        <f t="array" ref="EL121">SUMPRODUCT(Planned[[#This Row],[GEN-1]:[EL-20]],TRANSPOSE(Arrangements[Unit Prices]))</f>
        <v>726.8</v>
      </c>
    </row>
    <row r="122" spans="1:142" ht="14.4" x14ac:dyDescent="0.25">
      <c r="A122" s="1">
        <v>102</v>
      </c>
      <c r="B122" s="9">
        <v>14676</v>
      </c>
      <c r="C122" s="9" t="s">
        <v>595</v>
      </c>
      <c r="D122" s="9" t="s">
        <v>271</v>
      </c>
      <c r="E122" s="9" t="s">
        <v>272</v>
      </c>
      <c r="F122" s="9"/>
      <c r="G122" s="9"/>
      <c r="H122" s="1" t="s">
        <v>596</v>
      </c>
      <c r="I122" s="1" t="s">
        <v>325</v>
      </c>
      <c r="J122" s="1" t="s">
        <v>569</v>
      </c>
      <c r="K122" s="9">
        <v>71</v>
      </c>
      <c r="L122" s="1" t="s">
        <v>597</v>
      </c>
      <c r="M122" s="9" t="s">
        <v>278</v>
      </c>
      <c r="N122" s="9"/>
      <c r="O122" s="1"/>
      <c r="P122" s="9"/>
      <c r="Q122" s="1"/>
      <c r="R122" s="27"/>
      <c r="S122" s="1"/>
      <c r="T122" s="9"/>
      <c r="U122" s="1"/>
      <c r="V122" s="9"/>
      <c r="W122" s="1"/>
      <c r="X122" s="9"/>
      <c r="Y122" s="1"/>
      <c r="Z122" s="9"/>
      <c r="AA122" s="1"/>
      <c r="AB122" s="9"/>
      <c r="AC122" s="1"/>
      <c r="AD122" s="27"/>
      <c r="AE122" s="1"/>
      <c r="AF122" s="9"/>
      <c r="AG122" s="1">
        <v>214</v>
      </c>
      <c r="AH122" s="9"/>
      <c r="AI122" s="1"/>
      <c r="AJ122" s="27"/>
      <c r="AK122" s="1"/>
      <c r="AL122" s="27"/>
      <c r="AM122" s="1"/>
      <c r="AN122" s="9"/>
      <c r="AO122" s="28"/>
      <c r="AP122" s="9"/>
      <c r="AQ122" s="1"/>
      <c r="AR122" s="9"/>
      <c r="AS122" s="28"/>
      <c r="AT122" s="27"/>
      <c r="AU122" s="1"/>
      <c r="AV122" s="1"/>
      <c r="AW122" s="1"/>
      <c r="AX122" s="9"/>
      <c r="AY122" s="28"/>
      <c r="AZ122" s="9"/>
      <c r="BA122" s="1"/>
      <c r="BB122" s="27"/>
      <c r="BC122" s="1"/>
      <c r="BD122" s="9"/>
      <c r="BE122" s="28"/>
      <c r="BF122" s="9"/>
      <c r="BG122" s="1"/>
      <c r="BH122" s="9"/>
      <c r="BI122" s="1"/>
      <c r="BJ122" s="9"/>
      <c r="BK122" s="28"/>
      <c r="BL122" s="27"/>
      <c r="BM122" s="1"/>
      <c r="BN122" s="9"/>
      <c r="BO122" s="1"/>
      <c r="BP122" s="27"/>
      <c r="BQ122" s="1"/>
      <c r="BR122" s="9">
        <v>1</v>
      </c>
      <c r="BS122" s="1"/>
      <c r="BT122" s="9"/>
      <c r="BU122" s="1"/>
      <c r="BV122" s="9"/>
      <c r="BW122" s="1"/>
      <c r="BX122" s="9"/>
      <c r="BY122" s="1"/>
      <c r="BZ122" s="9"/>
      <c r="CA122" s="1"/>
      <c r="CB122" s="9"/>
      <c r="CC122" s="28"/>
      <c r="CD122" s="9"/>
      <c r="CE122" s="1"/>
      <c r="CF122" s="9"/>
      <c r="CG122" s="1"/>
      <c r="CH122" s="27"/>
      <c r="CI122" s="1"/>
      <c r="CJ122" s="9">
        <v>0.25</v>
      </c>
      <c r="CK122" s="1"/>
      <c r="CL122" s="9"/>
      <c r="CM122" s="1"/>
      <c r="CN122" s="9"/>
      <c r="CO122" s="1"/>
      <c r="CP122" s="9"/>
      <c r="CQ122" s="1">
        <v>4</v>
      </c>
      <c r="CR122" s="9"/>
      <c r="CS122" s="1">
        <v>1</v>
      </c>
      <c r="CT122" s="9"/>
      <c r="CU122" s="1">
        <v>3</v>
      </c>
      <c r="CV122" s="9">
        <v>1</v>
      </c>
      <c r="CW122" s="1">
        <v>1</v>
      </c>
      <c r="CX122" s="9">
        <v>1</v>
      </c>
      <c r="CY122" s="1"/>
      <c r="CZ122" s="9"/>
      <c r="DA122" s="1"/>
      <c r="DB122" s="9"/>
      <c r="DC122" s="1"/>
      <c r="DD122" s="9"/>
      <c r="DE122" s="1"/>
      <c r="DF122" s="9"/>
      <c r="DG122" s="9"/>
      <c r="DH122" s="9"/>
      <c r="DI122" s="27"/>
      <c r="DJ122" s="9"/>
      <c r="DK122" s="1"/>
      <c r="DL122" s="9"/>
      <c r="DM122" s="28"/>
      <c r="DN122" s="9"/>
      <c r="DO122" s="1"/>
      <c r="DP122" s="9"/>
      <c r="DQ122" s="1"/>
      <c r="DR122" s="27"/>
      <c r="DS122" s="28"/>
      <c r="DT122" s="27"/>
      <c r="DU122" s="1"/>
      <c r="DV122" s="9"/>
      <c r="DW122" s="1"/>
      <c r="DX122" s="27"/>
      <c r="DY122" s="1"/>
      <c r="DZ122" s="9"/>
      <c r="EA122" s="28"/>
      <c r="EB122" s="9"/>
      <c r="EC122" s="1"/>
      <c r="ED122" s="9"/>
      <c r="EE122" s="1"/>
      <c r="EF122" s="9"/>
      <c r="EG122" s="1"/>
      <c r="EH122" s="9"/>
      <c r="EI122" s="28"/>
      <c r="EJ122" s="9"/>
      <c r="EK122" s="1"/>
      <c r="EL122" s="3" cm="1">
        <f t="array" ref="EL122">SUMPRODUCT(Planned[[#This Row],[GEN-1]:[EL-20]],TRANSPOSE(Arrangements[Unit Prices]))</f>
        <v>663.5</v>
      </c>
    </row>
    <row r="123" spans="1:142" ht="14.4" x14ac:dyDescent="0.25">
      <c r="A123" s="1">
        <v>103</v>
      </c>
      <c r="B123" s="9">
        <v>278114</v>
      </c>
      <c r="C123" s="9" t="s">
        <v>598</v>
      </c>
      <c r="D123" s="9" t="s">
        <v>271</v>
      </c>
      <c r="E123" s="9" t="s">
        <v>272</v>
      </c>
      <c r="F123" s="9"/>
      <c r="G123" s="9"/>
      <c r="H123" s="1" t="s">
        <v>599</v>
      </c>
      <c r="I123" s="1" t="s">
        <v>275</v>
      </c>
      <c r="J123" s="1" t="s">
        <v>569</v>
      </c>
      <c r="K123" s="9">
        <v>71</v>
      </c>
      <c r="L123" s="1" t="s">
        <v>581</v>
      </c>
      <c r="M123" s="9" t="s">
        <v>278</v>
      </c>
      <c r="N123" s="9"/>
      <c r="O123" s="1"/>
      <c r="P123" s="9"/>
      <c r="Q123" s="1"/>
      <c r="R123" s="27"/>
      <c r="S123" s="1"/>
      <c r="T123" s="9"/>
      <c r="U123" s="1"/>
      <c r="V123" s="9"/>
      <c r="W123" s="1"/>
      <c r="X123" s="9"/>
      <c r="Y123" s="1"/>
      <c r="Z123" s="9"/>
      <c r="AA123" s="1"/>
      <c r="AB123" s="9"/>
      <c r="AC123" s="1"/>
      <c r="AD123" s="27"/>
      <c r="AE123" s="1"/>
      <c r="AF123" s="9">
        <v>165</v>
      </c>
      <c r="AG123" s="1"/>
      <c r="AH123" s="9"/>
      <c r="AI123" s="1"/>
      <c r="AJ123" s="27"/>
      <c r="AK123" s="1"/>
      <c r="AL123" s="27"/>
      <c r="AM123" s="1"/>
      <c r="AN123" s="9"/>
      <c r="AO123" s="28"/>
      <c r="AP123" s="9"/>
      <c r="AQ123" s="1"/>
      <c r="AR123" s="9"/>
      <c r="AS123" s="28"/>
      <c r="AT123" s="27"/>
      <c r="AU123" s="1"/>
      <c r="AV123" s="1"/>
      <c r="AW123" s="1"/>
      <c r="AX123" s="9"/>
      <c r="AY123" s="28"/>
      <c r="AZ123" s="9"/>
      <c r="BA123" s="1"/>
      <c r="BB123" s="27"/>
      <c r="BC123" s="1"/>
      <c r="BD123" s="9"/>
      <c r="BE123" s="28"/>
      <c r="BF123" s="9"/>
      <c r="BG123" s="1"/>
      <c r="BH123" s="9"/>
      <c r="BI123" s="1"/>
      <c r="BJ123" s="9"/>
      <c r="BK123" s="28"/>
      <c r="BL123" s="27"/>
      <c r="BM123" s="1"/>
      <c r="BN123" s="9"/>
      <c r="BO123" s="1"/>
      <c r="BP123" s="27"/>
      <c r="BQ123" s="1"/>
      <c r="BR123" s="9"/>
      <c r="BS123" s="1"/>
      <c r="BT123" s="9"/>
      <c r="BU123" s="1"/>
      <c r="BV123" s="9"/>
      <c r="BW123" s="1"/>
      <c r="BX123" s="9"/>
      <c r="BY123" s="1"/>
      <c r="BZ123" s="9"/>
      <c r="CA123" s="1"/>
      <c r="CB123" s="9"/>
      <c r="CC123" s="28"/>
      <c r="CD123" s="9"/>
      <c r="CE123" s="1"/>
      <c r="CF123" s="9"/>
      <c r="CG123" s="1"/>
      <c r="CH123" s="27"/>
      <c r="CI123" s="1"/>
      <c r="CJ123" s="9"/>
      <c r="CK123" s="1"/>
      <c r="CL123" s="9"/>
      <c r="CM123" s="1"/>
      <c r="CN123" s="9"/>
      <c r="CO123" s="1"/>
      <c r="CP123" s="9"/>
      <c r="CQ123" s="1">
        <v>2</v>
      </c>
      <c r="CR123" s="9">
        <v>3</v>
      </c>
      <c r="CS123" s="1"/>
      <c r="CT123" s="9"/>
      <c r="CU123" s="1"/>
      <c r="CV123" s="9"/>
      <c r="CW123" s="1">
        <v>1</v>
      </c>
      <c r="CX123" s="9">
        <v>1</v>
      </c>
      <c r="CY123" s="1"/>
      <c r="CZ123" s="9"/>
      <c r="DA123" s="1"/>
      <c r="DB123" s="9"/>
      <c r="DC123" s="1"/>
      <c r="DD123" s="9"/>
      <c r="DE123" s="1"/>
      <c r="DF123" s="9"/>
      <c r="DG123" s="9"/>
      <c r="DH123" s="9"/>
      <c r="DI123" s="27"/>
      <c r="DJ123" s="9"/>
      <c r="DK123" s="1"/>
      <c r="DL123" s="9"/>
      <c r="DM123" s="28"/>
      <c r="DN123" s="9"/>
      <c r="DO123" s="1"/>
      <c r="DP123" s="9"/>
      <c r="DQ123" s="1"/>
      <c r="DR123" s="27"/>
      <c r="DS123" s="28"/>
      <c r="DT123" s="27"/>
      <c r="DU123" s="1"/>
      <c r="DV123" s="9"/>
      <c r="DW123" s="1"/>
      <c r="DX123" s="27"/>
      <c r="DY123" s="1"/>
      <c r="DZ123" s="9"/>
      <c r="EA123" s="28"/>
      <c r="EB123" s="9"/>
      <c r="EC123" s="1"/>
      <c r="ED123" s="9"/>
      <c r="EE123" s="1"/>
      <c r="EF123" s="9"/>
      <c r="EG123" s="1"/>
      <c r="EH123" s="9"/>
      <c r="EI123" s="28"/>
      <c r="EJ123" s="9"/>
      <c r="EK123" s="1"/>
      <c r="EL123" s="3" cm="1">
        <f t="array" ref="EL123">SUMPRODUCT(Planned[[#This Row],[GEN-1]:[EL-20]],TRANSPOSE(Arrangements[Unit Prices]))</f>
        <v>669.9</v>
      </c>
    </row>
    <row r="124" spans="1:142" ht="14.4" x14ac:dyDescent="0.25">
      <c r="A124" s="1">
        <v>104</v>
      </c>
      <c r="B124" s="9">
        <v>303988</v>
      </c>
      <c r="C124" s="9" t="s">
        <v>600</v>
      </c>
      <c r="D124" s="9" t="s">
        <v>271</v>
      </c>
      <c r="E124" s="9" t="s">
        <v>272</v>
      </c>
      <c r="F124" s="9"/>
      <c r="G124" s="9"/>
      <c r="H124" s="1" t="s">
        <v>601</v>
      </c>
      <c r="I124" s="1" t="s">
        <v>275</v>
      </c>
      <c r="J124" s="1" t="s">
        <v>569</v>
      </c>
      <c r="K124" s="9">
        <v>71</v>
      </c>
      <c r="L124" s="1" t="s">
        <v>602</v>
      </c>
      <c r="M124" s="9" t="s">
        <v>278</v>
      </c>
      <c r="N124" s="9"/>
      <c r="O124" s="1"/>
      <c r="P124" s="9"/>
      <c r="Q124" s="1"/>
      <c r="R124" s="27"/>
      <c r="S124" s="1"/>
      <c r="T124" s="9"/>
      <c r="U124" s="1"/>
      <c r="V124" s="9"/>
      <c r="W124" s="1"/>
      <c r="X124" s="9"/>
      <c r="Y124" s="1"/>
      <c r="Z124" s="9">
        <v>122</v>
      </c>
      <c r="AA124" s="1"/>
      <c r="AB124" s="9"/>
      <c r="AC124" s="1"/>
      <c r="AD124" s="27"/>
      <c r="AE124" s="1"/>
      <c r="AF124" s="9">
        <v>187</v>
      </c>
      <c r="AG124" s="1"/>
      <c r="AH124" s="9"/>
      <c r="AI124" s="1"/>
      <c r="AJ124" s="27"/>
      <c r="AK124" s="1"/>
      <c r="AL124" s="27"/>
      <c r="AM124" s="1"/>
      <c r="AN124" s="9"/>
      <c r="AO124" s="28"/>
      <c r="AP124" s="9"/>
      <c r="AQ124" s="1"/>
      <c r="AR124" s="9"/>
      <c r="AS124" s="28"/>
      <c r="AT124" s="27"/>
      <c r="AU124" s="1"/>
      <c r="AV124" s="1"/>
      <c r="AW124" s="1"/>
      <c r="AX124" s="9"/>
      <c r="AY124" s="28"/>
      <c r="AZ124" s="9"/>
      <c r="BA124" s="1"/>
      <c r="BB124" s="27"/>
      <c r="BC124" s="1"/>
      <c r="BD124" s="9"/>
      <c r="BE124" s="28"/>
      <c r="BF124" s="9"/>
      <c r="BG124" s="1"/>
      <c r="BH124" s="9"/>
      <c r="BI124" s="1"/>
      <c r="BJ124" s="9"/>
      <c r="BK124" s="28"/>
      <c r="BL124" s="27"/>
      <c r="BM124" s="1"/>
      <c r="BN124" s="9"/>
      <c r="BO124" s="1"/>
      <c r="BP124" s="27"/>
      <c r="BQ124" s="1"/>
      <c r="BR124" s="9"/>
      <c r="BS124" s="1"/>
      <c r="BT124" s="9"/>
      <c r="BU124" s="1"/>
      <c r="BV124" s="9"/>
      <c r="BW124" s="1"/>
      <c r="BX124" s="9"/>
      <c r="BY124" s="1"/>
      <c r="BZ124" s="9"/>
      <c r="CA124" s="1"/>
      <c r="CB124" s="9"/>
      <c r="CC124" s="28"/>
      <c r="CD124" s="9"/>
      <c r="CE124" s="1"/>
      <c r="CF124" s="9"/>
      <c r="CG124" s="1"/>
      <c r="CH124" s="27"/>
      <c r="CI124" s="1"/>
      <c r="CJ124" s="9"/>
      <c r="CK124" s="1"/>
      <c r="CL124" s="9"/>
      <c r="CM124" s="1"/>
      <c r="CN124" s="9"/>
      <c r="CO124" s="1"/>
      <c r="CP124" s="9"/>
      <c r="CQ124" s="1">
        <v>3</v>
      </c>
      <c r="CR124" s="9">
        <v>4</v>
      </c>
      <c r="CS124" s="1"/>
      <c r="CT124" s="9"/>
      <c r="CU124" s="1">
        <v>3</v>
      </c>
      <c r="CV124" s="9"/>
      <c r="CW124" s="1">
        <v>1</v>
      </c>
      <c r="CX124" s="9">
        <v>1</v>
      </c>
      <c r="CY124" s="1"/>
      <c r="CZ124" s="9"/>
      <c r="DA124" s="1">
        <v>1</v>
      </c>
      <c r="DB124" s="9"/>
      <c r="DC124" s="1">
        <v>10</v>
      </c>
      <c r="DD124" s="9"/>
      <c r="DE124" s="1"/>
      <c r="DF124" s="9"/>
      <c r="DG124" s="9"/>
      <c r="DH124" s="9"/>
      <c r="DI124" s="27"/>
      <c r="DJ124" s="9"/>
      <c r="DK124" s="1"/>
      <c r="DL124" s="9"/>
      <c r="DM124" s="28"/>
      <c r="DN124" s="9"/>
      <c r="DO124" s="1"/>
      <c r="DP124" s="9"/>
      <c r="DQ124" s="1"/>
      <c r="DR124" s="27"/>
      <c r="DS124" s="28"/>
      <c r="DT124" s="27"/>
      <c r="DU124" s="1"/>
      <c r="DV124" s="9"/>
      <c r="DW124" s="1"/>
      <c r="DX124" s="27"/>
      <c r="DY124" s="1"/>
      <c r="DZ124" s="9"/>
      <c r="EA124" s="28"/>
      <c r="EB124" s="9"/>
      <c r="EC124" s="1"/>
      <c r="ED124" s="9"/>
      <c r="EE124" s="1"/>
      <c r="EF124" s="9"/>
      <c r="EG124" s="1"/>
      <c r="EH124" s="9"/>
      <c r="EI124" s="28"/>
      <c r="EJ124" s="9"/>
      <c r="EK124" s="1"/>
      <c r="EL124" s="3" cm="1">
        <f t="array" ref="EL124">SUMPRODUCT(Planned[[#This Row],[GEN-1]:[EL-20]],TRANSPOSE(Arrangements[Unit Prices]))</f>
        <v>878.63999999999987</v>
      </c>
    </row>
    <row r="125" spans="1:142" ht="14.4" x14ac:dyDescent="0.25">
      <c r="A125" s="1">
        <v>105</v>
      </c>
      <c r="B125" s="9">
        <v>230567</v>
      </c>
      <c r="C125" s="9" t="s">
        <v>603</v>
      </c>
      <c r="D125" s="9" t="s">
        <v>271</v>
      </c>
      <c r="E125" s="9" t="s">
        <v>272</v>
      </c>
      <c r="F125" s="9"/>
      <c r="G125" s="9"/>
      <c r="H125" s="1" t="s">
        <v>604</v>
      </c>
      <c r="I125" s="1" t="s">
        <v>275</v>
      </c>
      <c r="J125" s="1" t="s">
        <v>569</v>
      </c>
      <c r="K125" s="9">
        <v>71</v>
      </c>
      <c r="L125" s="1" t="s">
        <v>597</v>
      </c>
      <c r="M125" s="9" t="s">
        <v>278</v>
      </c>
      <c r="N125" s="9"/>
      <c r="O125" s="1"/>
      <c r="P125" s="9"/>
      <c r="Q125" s="1"/>
      <c r="R125" s="27"/>
      <c r="S125" s="1"/>
      <c r="T125" s="9"/>
      <c r="U125" s="1"/>
      <c r="V125" s="9">
        <v>0.1</v>
      </c>
      <c r="W125" s="1"/>
      <c r="X125" s="9"/>
      <c r="Y125" s="1"/>
      <c r="Z125" s="9"/>
      <c r="AA125" s="1"/>
      <c r="AB125" s="9"/>
      <c r="AC125" s="1"/>
      <c r="AD125" s="27"/>
      <c r="AE125" s="1"/>
      <c r="AF125" s="9">
        <v>89</v>
      </c>
      <c r="AG125" s="1"/>
      <c r="AH125" s="9"/>
      <c r="AI125" s="1"/>
      <c r="AJ125" s="27"/>
      <c r="AK125" s="1"/>
      <c r="AL125" s="27"/>
      <c r="AM125" s="1"/>
      <c r="AN125" s="9"/>
      <c r="AO125" s="28"/>
      <c r="AP125" s="9"/>
      <c r="AQ125" s="1"/>
      <c r="AR125" s="9"/>
      <c r="AS125" s="28"/>
      <c r="AT125" s="27"/>
      <c r="AU125" s="1"/>
      <c r="AV125" s="1"/>
      <c r="AW125" s="1"/>
      <c r="AX125" s="9"/>
      <c r="AY125" s="28"/>
      <c r="AZ125" s="9"/>
      <c r="BA125" s="1"/>
      <c r="BB125" s="27"/>
      <c r="BC125" s="1"/>
      <c r="BD125" s="9"/>
      <c r="BE125" s="28"/>
      <c r="BF125" s="9"/>
      <c r="BG125" s="1"/>
      <c r="BH125" s="9"/>
      <c r="BI125" s="1"/>
      <c r="BJ125" s="9"/>
      <c r="BK125" s="28"/>
      <c r="BL125" s="27"/>
      <c r="BM125" s="1">
        <v>1</v>
      </c>
      <c r="BN125" s="9"/>
      <c r="BO125" s="1"/>
      <c r="BP125" s="27"/>
      <c r="BQ125" s="1"/>
      <c r="BR125" s="9"/>
      <c r="BS125" s="1"/>
      <c r="BT125" s="9"/>
      <c r="BU125" s="1"/>
      <c r="BV125" s="9"/>
      <c r="BW125" s="1"/>
      <c r="BX125" s="9"/>
      <c r="BY125" s="1"/>
      <c r="BZ125" s="9"/>
      <c r="CA125" s="1"/>
      <c r="CB125" s="9"/>
      <c r="CC125" s="28"/>
      <c r="CD125" s="9"/>
      <c r="CE125" s="1"/>
      <c r="CF125" s="9"/>
      <c r="CG125" s="1"/>
      <c r="CH125" s="27"/>
      <c r="CI125" s="1"/>
      <c r="CJ125" s="9"/>
      <c r="CK125" s="1"/>
      <c r="CL125" s="9"/>
      <c r="CM125" s="1"/>
      <c r="CN125" s="9"/>
      <c r="CO125" s="1"/>
      <c r="CP125" s="9"/>
      <c r="CQ125" s="1">
        <v>1</v>
      </c>
      <c r="CR125" s="9">
        <v>3</v>
      </c>
      <c r="CS125" s="1"/>
      <c r="CT125" s="9"/>
      <c r="CU125" s="1">
        <v>5</v>
      </c>
      <c r="CV125" s="9"/>
      <c r="CW125" s="1">
        <v>1</v>
      </c>
      <c r="CX125" s="9">
        <v>1</v>
      </c>
      <c r="CY125" s="1"/>
      <c r="CZ125" s="9"/>
      <c r="DA125" s="1"/>
      <c r="DB125" s="9"/>
      <c r="DC125" s="1"/>
      <c r="DD125" s="9">
        <v>10</v>
      </c>
      <c r="DE125" s="1"/>
      <c r="DF125" s="9"/>
      <c r="DG125" s="9">
        <v>15</v>
      </c>
      <c r="DH125" s="9"/>
      <c r="DI125" s="27"/>
      <c r="DJ125" s="9"/>
      <c r="DK125" s="1">
        <v>1</v>
      </c>
      <c r="DL125" s="9"/>
      <c r="DM125" s="28"/>
      <c r="DN125" s="9"/>
      <c r="DO125" s="1"/>
      <c r="DP125" s="9"/>
      <c r="DQ125" s="1"/>
      <c r="DR125" s="27"/>
      <c r="DS125" s="28"/>
      <c r="DT125" s="27"/>
      <c r="DU125" s="1"/>
      <c r="DV125" s="9"/>
      <c r="DW125" s="1"/>
      <c r="DX125" s="27"/>
      <c r="DY125" s="1"/>
      <c r="DZ125" s="9"/>
      <c r="EA125" s="28"/>
      <c r="EB125" s="9"/>
      <c r="EC125" s="1"/>
      <c r="ED125" s="9"/>
      <c r="EE125" s="1"/>
      <c r="EF125" s="9"/>
      <c r="EG125" s="1"/>
      <c r="EH125" s="9"/>
      <c r="EI125" s="28"/>
      <c r="EJ125" s="9"/>
      <c r="EK125" s="1"/>
      <c r="EL125" s="3" cm="1">
        <f t="array" ref="EL125">SUMPRODUCT(Planned[[#This Row],[GEN-1]:[EL-20]],TRANSPOSE(Arrangements[Unit Prices]))</f>
        <v>750.34999999999991</v>
      </c>
    </row>
    <row r="126" spans="1:142" ht="14.4" x14ac:dyDescent="0.25">
      <c r="A126" s="1">
        <v>106</v>
      </c>
      <c r="B126" s="9">
        <v>282792</v>
      </c>
      <c r="C126" s="9" t="s">
        <v>605</v>
      </c>
      <c r="D126" s="9" t="s">
        <v>271</v>
      </c>
      <c r="E126" s="9" t="s">
        <v>272</v>
      </c>
      <c r="F126" s="9"/>
      <c r="G126" s="9"/>
      <c r="H126" s="1" t="s">
        <v>606</v>
      </c>
      <c r="I126" s="1" t="s">
        <v>275</v>
      </c>
      <c r="J126" s="1" t="s">
        <v>569</v>
      </c>
      <c r="K126" s="9">
        <v>71</v>
      </c>
      <c r="L126" s="1" t="s">
        <v>570</v>
      </c>
      <c r="M126" s="9" t="s">
        <v>278</v>
      </c>
      <c r="N126" s="9"/>
      <c r="O126" s="1"/>
      <c r="P126" s="9"/>
      <c r="Q126" s="1"/>
      <c r="R126" s="27"/>
      <c r="S126" s="1"/>
      <c r="T126" s="9">
        <v>1.75</v>
      </c>
      <c r="U126" s="1"/>
      <c r="V126" s="9"/>
      <c r="W126" s="1"/>
      <c r="X126" s="9"/>
      <c r="Y126" s="1"/>
      <c r="Z126" s="9"/>
      <c r="AA126" s="1"/>
      <c r="AB126" s="9"/>
      <c r="AC126" s="1"/>
      <c r="AD126" s="27"/>
      <c r="AE126" s="1"/>
      <c r="AF126" s="9">
        <v>175</v>
      </c>
      <c r="AG126" s="1"/>
      <c r="AH126" s="9"/>
      <c r="AI126" s="1"/>
      <c r="AJ126" s="27"/>
      <c r="AK126" s="1"/>
      <c r="AL126" s="27"/>
      <c r="AM126" s="1"/>
      <c r="AN126" s="9"/>
      <c r="AO126" s="28"/>
      <c r="AP126" s="9"/>
      <c r="AQ126" s="1"/>
      <c r="AR126" s="9"/>
      <c r="AS126" s="28"/>
      <c r="AT126" s="27"/>
      <c r="AU126" s="1"/>
      <c r="AV126" s="1"/>
      <c r="AW126" s="1"/>
      <c r="AX126" s="9"/>
      <c r="AY126" s="28"/>
      <c r="AZ126" s="9"/>
      <c r="BA126" s="1"/>
      <c r="BB126" s="27"/>
      <c r="BC126" s="1"/>
      <c r="BD126" s="9"/>
      <c r="BE126" s="28"/>
      <c r="BF126" s="9"/>
      <c r="BG126" s="1"/>
      <c r="BH126" s="9"/>
      <c r="BI126" s="1"/>
      <c r="BJ126" s="9"/>
      <c r="BK126" s="28"/>
      <c r="BL126" s="27"/>
      <c r="BM126" s="1">
        <v>1</v>
      </c>
      <c r="BN126" s="9"/>
      <c r="BO126" s="1"/>
      <c r="BP126" s="27"/>
      <c r="BQ126" s="1"/>
      <c r="BR126" s="9"/>
      <c r="BS126" s="1"/>
      <c r="BT126" s="9"/>
      <c r="BU126" s="1"/>
      <c r="BV126" s="9"/>
      <c r="BW126" s="1"/>
      <c r="BX126" s="9"/>
      <c r="BY126" s="1"/>
      <c r="BZ126" s="9"/>
      <c r="CA126" s="1"/>
      <c r="CB126" s="9"/>
      <c r="CC126" s="28"/>
      <c r="CD126" s="9"/>
      <c r="CE126" s="1"/>
      <c r="CF126" s="9"/>
      <c r="CG126" s="1"/>
      <c r="CH126" s="27"/>
      <c r="CI126" s="1"/>
      <c r="CJ126" s="9"/>
      <c r="CK126" s="1"/>
      <c r="CL126" s="9"/>
      <c r="CM126" s="1"/>
      <c r="CN126" s="9"/>
      <c r="CO126" s="1"/>
      <c r="CP126" s="9"/>
      <c r="CQ126" s="1">
        <v>2</v>
      </c>
      <c r="CR126" s="9">
        <v>3</v>
      </c>
      <c r="CS126" s="1"/>
      <c r="CT126" s="9"/>
      <c r="CU126" s="1">
        <v>2</v>
      </c>
      <c r="CV126" s="9"/>
      <c r="CW126" s="1">
        <v>1</v>
      </c>
      <c r="CX126" s="9">
        <v>1</v>
      </c>
      <c r="CY126" s="1"/>
      <c r="CZ126" s="9"/>
      <c r="DA126" s="1"/>
      <c r="DB126" s="9"/>
      <c r="DC126" s="1"/>
      <c r="DD126" s="9"/>
      <c r="DE126" s="1"/>
      <c r="DF126" s="9"/>
      <c r="DG126" s="9"/>
      <c r="DH126" s="9"/>
      <c r="DI126" s="27"/>
      <c r="DJ126" s="9"/>
      <c r="DK126" s="1">
        <v>1</v>
      </c>
      <c r="DL126" s="9"/>
      <c r="DM126" s="28"/>
      <c r="DN126" s="9"/>
      <c r="DO126" s="1"/>
      <c r="DP126" s="9"/>
      <c r="DQ126" s="1"/>
      <c r="DR126" s="27"/>
      <c r="DS126" s="28"/>
      <c r="DT126" s="27"/>
      <c r="DU126" s="1"/>
      <c r="DV126" s="9"/>
      <c r="DW126" s="1"/>
      <c r="DX126" s="27"/>
      <c r="DY126" s="1"/>
      <c r="DZ126" s="9"/>
      <c r="EA126" s="28"/>
      <c r="EB126" s="9"/>
      <c r="EC126" s="1"/>
      <c r="ED126" s="9"/>
      <c r="EE126" s="1"/>
      <c r="EF126" s="9"/>
      <c r="EG126" s="1"/>
      <c r="EH126" s="9"/>
      <c r="EI126" s="28"/>
      <c r="EJ126" s="9"/>
      <c r="EK126" s="1"/>
      <c r="EL126" s="3" cm="1">
        <f t="array" ref="EL126">SUMPRODUCT(Planned[[#This Row],[GEN-1]:[EL-20]],TRANSPOSE(Arrangements[Unit Prices]))</f>
        <v>980.4</v>
      </c>
    </row>
    <row r="127" spans="1:142" ht="14.4" x14ac:dyDescent="0.25">
      <c r="A127" s="1">
        <v>107</v>
      </c>
      <c r="B127" s="9">
        <v>218141</v>
      </c>
      <c r="C127" s="9" t="s">
        <v>607</v>
      </c>
      <c r="D127" s="9" t="s">
        <v>271</v>
      </c>
      <c r="E127" s="9" t="s">
        <v>272</v>
      </c>
      <c r="F127" s="9"/>
      <c r="G127" s="9"/>
      <c r="H127" s="1" t="s">
        <v>608</v>
      </c>
      <c r="I127" s="1" t="s">
        <v>275</v>
      </c>
      <c r="J127" s="1" t="s">
        <v>569</v>
      </c>
      <c r="K127" s="9">
        <v>71</v>
      </c>
      <c r="L127" s="1" t="s">
        <v>609</v>
      </c>
      <c r="M127" s="9" t="s">
        <v>278</v>
      </c>
      <c r="N127" s="9"/>
      <c r="O127" s="1"/>
      <c r="P127" s="9"/>
      <c r="Q127" s="1"/>
      <c r="R127" s="27"/>
      <c r="S127" s="1"/>
      <c r="T127" s="9">
        <v>3.7</v>
      </c>
      <c r="U127" s="1"/>
      <c r="V127" s="9"/>
      <c r="W127" s="1"/>
      <c r="X127" s="9"/>
      <c r="Y127" s="1"/>
      <c r="Z127" s="9"/>
      <c r="AA127" s="1"/>
      <c r="AB127" s="9"/>
      <c r="AC127" s="1"/>
      <c r="AD127" s="27"/>
      <c r="AE127" s="1"/>
      <c r="AF127" s="9">
        <v>153</v>
      </c>
      <c r="AG127" s="1"/>
      <c r="AH127" s="9"/>
      <c r="AI127" s="1"/>
      <c r="AJ127" s="27"/>
      <c r="AK127" s="1"/>
      <c r="AL127" s="27"/>
      <c r="AM127" s="1"/>
      <c r="AN127" s="9"/>
      <c r="AO127" s="28"/>
      <c r="AP127" s="9">
        <v>6</v>
      </c>
      <c r="AQ127" s="1"/>
      <c r="AR127" s="9"/>
      <c r="AS127" s="28"/>
      <c r="AT127" s="27"/>
      <c r="AU127" s="1"/>
      <c r="AV127" s="1"/>
      <c r="AW127" s="1"/>
      <c r="AX127" s="9"/>
      <c r="AY127" s="28"/>
      <c r="AZ127" s="9"/>
      <c r="BA127" s="1"/>
      <c r="BB127" s="27"/>
      <c r="BC127" s="1"/>
      <c r="BD127" s="9"/>
      <c r="BE127" s="28"/>
      <c r="BF127" s="9"/>
      <c r="BG127" s="1"/>
      <c r="BH127" s="9"/>
      <c r="BI127" s="1"/>
      <c r="BJ127" s="9"/>
      <c r="BK127" s="28"/>
      <c r="BL127" s="27"/>
      <c r="BM127" s="1"/>
      <c r="BN127" s="9"/>
      <c r="BO127" s="1"/>
      <c r="BP127" s="27"/>
      <c r="BQ127" s="1"/>
      <c r="BR127" s="9"/>
      <c r="BS127" s="1"/>
      <c r="BT127" s="9"/>
      <c r="BU127" s="1"/>
      <c r="BV127" s="9"/>
      <c r="BW127" s="1"/>
      <c r="BX127" s="9"/>
      <c r="BY127" s="1"/>
      <c r="BZ127" s="9"/>
      <c r="CA127" s="1"/>
      <c r="CB127" s="9"/>
      <c r="CC127" s="28"/>
      <c r="CD127" s="9"/>
      <c r="CE127" s="1"/>
      <c r="CF127" s="9"/>
      <c r="CG127" s="1"/>
      <c r="CH127" s="27"/>
      <c r="CI127" s="1"/>
      <c r="CJ127" s="9"/>
      <c r="CK127" s="1"/>
      <c r="CL127" s="9">
        <v>0.18</v>
      </c>
      <c r="CM127" s="1"/>
      <c r="CN127" s="9"/>
      <c r="CO127" s="1"/>
      <c r="CP127" s="9"/>
      <c r="CQ127" s="1">
        <v>4</v>
      </c>
      <c r="CR127" s="9">
        <v>4</v>
      </c>
      <c r="CS127" s="1"/>
      <c r="CT127" s="9"/>
      <c r="CU127" s="1"/>
      <c r="CV127" s="9">
        <v>2</v>
      </c>
      <c r="CW127" s="1">
        <v>1</v>
      </c>
      <c r="CX127" s="9">
        <v>1.2</v>
      </c>
      <c r="CY127" s="1"/>
      <c r="CZ127" s="9"/>
      <c r="DA127" s="1"/>
      <c r="DB127" s="9"/>
      <c r="DC127" s="1"/>
      <c r="DD127" s="9">
        <v>12</v>
      </c>
      <c r="DE127" s="1"/>
      <c r="DF127" s="9"/>
      <c r="DG127" s="9"/>
      <c r="DH127" s="9"/>
      <c r="DI127" s="27"/>
      <c r="DJ127" s="9"/>
      <c r="DK127" s="1">
        <v>1</v>
      </c>
      <c r="DL127" s="9"/>
      <c r="DM127" s="28"/>
      <c r="DN127" s="9"/>
      <c r="DO127" s="1"/>
      <c r="DP127" s="9"/>
      <c r="DQ127" s="1"/>
      <c r="DR127" s="27"/>
      <c r="DS127" s="28"/>
      <c r="DT127" s="27"/>
      <c r="DU127" s="1"/>
      <c r="DV127" s="9"/>
      <c r="DW127" s="1"/>
      <c r="DX127" s="27"/>
      <c r="DY127" s="1"/>
      <c r="DZ127" s="9"/>
      <c r="EA127" s="28"/>
      <c r="EB127" s="9"/>
      <c r="EC127" s="1"/>
      <c r="ED127" s="9"/>
      <c r="EE127" s="1"/>
      <c r="EF127" s="9"/>
      <c r="EG127" s="1"/>
      <c r="EH127" s="9"/>
      <c r="EI127" s="28"/>
      <c r="EJ127" s="9"/>
      <c r="EK127" s="1"/>
      <c r="EL127" s="3" cm="1">
        <f t="array" ref="EL127">SUMPRODUCT(Planned[[#This Row],[GEN-1]:[EL-20]],TRANSPOSE(Arrangements[Unit Prices]))</f>
        <v>1075.3</v>
      </c>
    </row>
    <row r="128" spans="1:142" ht="14.4" x14ac:dyDescent="0.25">
      <c r="A128" s="1">
        <v>108</v>
      </c>
      <c r="B128" s="9">
        <v>185962</v>
      </c>
      <c r="C128" s="9" t="s">
        <v>610</v>
      </c>
      <c r="D128" s="9" t="s">
        <v>271</v>
      </c>
      <c r="E128" s="9" t="s">
        <v>272</v>
      </c>
      <c r="F128" s="9"/>
      <c r="G128" s="9"/>
      <c r="H128" s="1" t="s">
        <v>611</v>
      </c>
      <c r="I128" s="1" t="s">
        <v>275</v>
      </c>
      <c r="J128" s="1" t="s">
        <v>569</v>
      </c>
      <c r="K128" s="9">
        <v>71</v>
      </c>
      <c r="L128" s="1" t="s">
        <v>573</v>
      </c>
      <c r="M128" s="9" t="s">
        <v>278</v>
      </c>
      <c r="N128" s="9"/>
      <c r="O128" s="1"/>
      <c r="P128" s="9"/>
      <c r="Q128" s="1"/>
      <c r="R128" s="27"/>
      <c r="S128" s="1"/>
      <c r="T128" s="9"/>
      <c r="U128" s="1"/>
      <c r="V128" s="9">
        <v>0.1</v>
      </c>
      <c r="W128" s="1"/>
      <c r="X128" s="9"/>
      <c r="Y128" s="1"/>
      <c r="Z128" s="9"/>
      <c r="AA128" s="1"/>
      <c r="AB128" s="9"/>
      <c r="AC128" s="1"/>
      <c r="AD128" s="27"/>
      <c r="AE128" s="1"/>
      <c r="AF128" s="9">
        <v>110</v>
      </c>
      <c r="AG128" s="1"/>
      <c r="AH128" s="9"/>
      <c r="AI128" s="1"/>
      <c r="AJ128" s="27"/>
      <c r="AK128" s="1"/>
      <c r="AL128" s="27"/>
      <c r="AM128" s="1"/>
      <c r="AN128" s="9"/>
      <c r="AO128" s="28"/>
      <c r="AP128" s="9"/>
      <c r="AQ128" s="1"/>
      <c r="AR128" s="9"/>
      <c r="AS128" s="28"/>
      <c r="AT128" s="27"/>
      <c r="AU128" s="1"/>
      <c r="AV128" s="1"/>
      <c r="AW128" s="1"/>
      <c r="AX128" s="9"/>
      <c r="AY128" s="28"/>
      <c r="AZ128" s="9"/>
      <c r="BA128" s="1"/>
      <c r="BB128" s="27"/>
      <c r="BC128" s="1"/>
      <c r="BD128" s="9"/>
      <c r="BE128" s="28"/>
      <c r="BF128" s="9"/>
      <c r="BG128" s="1"/>
      <c r="BH128" s="9"/>
      <c r="BI128" s="1"/>
      <c r="BJ128" s="9"/>
      <c r="BK128" s="28"/>
      <c r="BL128" s="27"/>
      <c r="BM128" s="1"/>
      <c r="BN128" s="9"/>
      <c r="BO128" s="1"/>
      <c r="BP128" s="27"/>
      <c r="BQ128" s="1"/>
      <c r="BR128" s="9"/>
      <c r="BS128" s="1"/>
      <c r="BT128" s="9"/>
      <c r="BU128" s="1"/>
      <c r="BV128" s="9"/>
      <c r="BW128" s="1"/>
      <c r="BX128" s="9"/>
      <c r="BY128" s="1"/>
      <c r="BZ128" s="9"/>
      <c r="CA128" s="1"/>
      <c r="CB128" s="9"/>
      <c r="CC128" s="28"/>
      <c r="CD128" s="9"/>
      <c r="CE128" s="1"/>
      <c r="CF128" s="9"/>
      <c r="CG128" s="1"/>
      <c r="CH128" s="27"/>
      <c r="CI128" s="1"/>
      <c r="CJ128" s="9"/>
      <c r="CK128" s="1"/>
      <c r="CL128" s="9"/>
      <c r="CM128" s="1"/>
      <c r="CN128" s="9"/>
      <c r="CO128" s="1"/>
      <c r="CP128" s="9"/>
      <c r="CQ128" s="1">
        <v>3</v>
      </c>
      <c r="CR128" s="9">
        <v>3</v>
      </c>
      <c r="CS128" s="1"/>
      <c r="CT128" s="9">
        <v>1</v>
      </c>
      <c r="CU128" s="1"/>
      <c r="CV128" s="9">
        <v>1</v>
      </c>
      <c r="CW128" s="1"/>
      <c r="CX128" s="9">
        <v>0.5</v>
      </c>
      <c r="CY128" s="1"/>
      <c r="CZ128" s="9"/>
      <c r="DA128" s="1"/>
      <c r="DB128" s="9"/>
      <c r="DC128" s="1"/>
      <c r="DD128" s="9">
        <v>12</v>
      </c>
      <c r="DE128" s="1"/>
      <c r="DF128" s="9"/>
      <c r="DG128" s="9"/>
      <c r="DH128" s="9"/>
      <c r="DI128" s="27"/>
      <c r="DJ128" s="9"/>
      <c r="DK128" s="1">
        <v>1</v>
      </c>
      <c r="DL128" s="9"/>
      <c r="DM128" s="28"/>
      <c r="DN128" s="9"/>
      <c r="DO128" s="1"/>
      <c r="DP128" s="9"/>
      <c r="DQ128" s="1"/>
      <c r="DR128" s="27"/>
      <c r="DS128" s="28"/>
      <c r="DT128" s="27"/>
      <c r="DU128" s="1"/>
      <c r="DV128" s="9"/>
      <c r="DW128" s="1"/>
      <c r="DX128" s="27"/>
      <c r="DY128" s="1"/>
      <c r="DZ128" s="9"/>
      <c r="EA128" s="28"/>
      <c r="EB128" s="9"/>
      <c r="EC128" s="1">
        <v>1</v>
      </c>
      <c r="ED128" s="9"/>
      <c r="EE128" s="1">
        <v>1</v>
      </c>
      <c r="EF128" s="9"/>
      <c r="EG128" s="1">
        <v>1</v>
      </c>
      <c r="EH128" s="9">
        <v>1</v>
      </c>
      <c r="EI128" s="28"/>
      <c r="EJ128" s="9"/>
      <c r="EK128" s="1">
        <v>1</v>
      </c>
      <c r="EL128" s="3" cm="1">
        <f t="array" ref="EL128">SUMPRODUCT(Planned[[#This Row],[GEN-1]:[EL-20]],TRANSPOSE(Arrangements[Unit Prices]))</f>
        <v>1080.2</v>
      </c>
    </row>
    <row r="129" spans="1:142" ht="14.4" x14ac:dyDescent="0.25">
      <c r="A129" s="1">
        <v>109</v>
      </c>
      <c r="B129" s="9">
        <v>229988</v>
      </c>
      <c r="C129" s="9" t="s">
        <v>612</v>
      </c>
      <c r="D129" s="9" t="s">
        <v>271</v>
      </c>
      <c r="E129" s="9" t="s">
        <v>272</v>
      </c>
      <c r="F129" s="9"/>
      <c r="G129" s="9"/>
      <c r="H129" s="1" t="s">
        <v>613</v>
      </c>
      <c r="I129" s="1" t="s">
        <v>275</v>
      </c>
      <c r="J129" s="1" t="s">
        <v>569</v>
      </c>
      <c r="K129" s="9">
        <v>71</v>
      </c>
      <c r="L129" s="1" t="s">
        <v>573</v>
      </c>
      <c r="M129" s="9" t="s">
        <v>278</v>
      </c>
      <c r="N129" s="9"/>
      <c r="O129" s="1"/>
      <c r="P129" s="9"/>
      <c r="Q129" s="1"/>
      <c r="R129" s="27"/>
      <c r="S129" s="1"/>
      <c r="T129" s="9"/>
      <c r="U129" s="1"/>
      <c r="V129" s="9"/>
      <c r="W129" s="1"/>
      <c r="X129" s="9"/>
      <c r="Y129" s="1"/>
      <c r="Z129" s="9"/>
      <c r="AA129" s="1"/>
      <c r="AB129" s="9"/>
      <c r="AC129" s="1"/>
      <c r="AD129" s="27"/>
      <c r="AE129" s="1"/>
      <c r="AF129" s="9">
        <v>138</v>
      </c>
      <c r="AG129" s="1"/>
      <c r="AH129" s="9"/>
      <c r="AI129" s="1"/>
      <c r="AJ129" s="27"/>
      <c r="AK129" s="1"/>
      <c r="AL129" s="27"/>
      <c r="AM129" s="1"/>
      <c r="AN129" s="9"/>
      <c r="AO129" s="28"/>
      <c r="AP129" s="9"/>
      <c r="AQ129" s="1"/>
      <c r="AR129" s="9"/>
      <c r="AS129" s="28"/>
      <c r="AT129" s="27"/>
      <c r="AU129" s="1"/>
      <c r="AV129" s="1"/>
      <c r="AW129" s="1"/>
      <c r="AX129" s="9"/>
      <c r="AY129" s="28"/>
      <c r="AZ129" s="9"/>
      <c r="BA129" s="1"/>
      <c r="BB129" s="27"/>
      <c r="BC129" s="1"/>
      <c r="BD129" s="9"/>
      <c r="BE129" s="28"/>
      <c r="BF129" s="9"/>
      <c r="BG129" s="1"/>
      <c r="BH129" s="9"/>
      <c r="BI129" s="1"/>
      <c r="BJ129" s="9"/>
      <c r="BK129" s="28"/>
      <c r="BL129" s="27"/>
      <c r="BM129" s="1"/>
      <c r="BN129" s="9"/>
      <c r="BO129" s="1"/>
      <c r="BP129" s="27"/>
      <c r="BQ129" s="1"/>
      <c r="BR129" s="9"/>
      <c r="BS129" s="1"/>
      <c r="BT129" s="9"/>
      <c r="BU129" s="1"/>
      <c r="BV129" s="9"/>
      <c r="BW129" s="1"/>
      <c r="BX129" s="9"/>
      <c r="BY129" s="1"/>
      <c r="BZ129" s="9"/>
      <c r="CA129" s="1"/>
      <c r="CB129" s="9"/>
      <c r="CC129" s="28"/>
      <c r="CD129" s="9"/>
      <c r="CE129" s="1"/>
      <c r="CF129" s="9"/>
      <c r="CG129" s="1"/>
      <c r="CH129" s="27"/>
      <c r="CI129" s="1"/>
      <c r="CJ129" s="9"/>
      <c r="CK129" s="1"/>
      <c r="CL129" s="9">
        <v>0.35</v>
      </c>
      <c r="CM129" s="1"/>
      <c r="CN129" s="9"/>
      <c r="CO129" s="1"/>
      <c r="CP129" s="9"/>
      <c r="CQ129" s="1">
        <v>4</v>
      </c>
      <c r="CR129" s="9">
        <v>4</v>
      </c>
      <c r="CS129" s="1">
        <v>1</v>
      </c>
      <c r="CT129" s="9">
        <v>1</v>
      </c>
      <c r="CU129" s="1"/>
      <c r="CV129" s="9">
        <v>2</v>
      </c>
      <c r="CW129" s="1"/>
      <c r="CX129" s="9">
        <v>0.5</v>
      </c>
      <c r="CY129" s="1"/>
      <c r="CZ129" s="9"/>
      <c r="DA129" s="1"/>
      <c r="DB129" s="9"/>
      <c r="DC129" s="1"/>
      <c r="DD129" s="9"/>
      <c r="DE129" s="1"/>
      <c r="DF129" s="9"/>
      <c r="DG129" s="9"/>
      <c r="DH129" s="9"/>
      <c r="DI129" s="27"/>
      <c r="DJ129" s="9"/>
      <c r="DK129" s="1"/>
      <c r="DL129" s="9"/>
      <c r="DM129" s="28"/>
      <c r="DN129" s="9"/>
      <c r="DO129" s="1"/>
      <c r="DP129" s="9"/>
      <c r="DQ129" s="1"/>
      <c r="DR129" s="27"/>
      <c r="DS129" s="28"/>
      <c r="DT129" s="27"/>
      <c r="DU129" s="1"/>
      <c r="DV129" s="9"/>
      <c r="DW129" s="1"/>
      <c r="DX129" s="27"/>
      <c r="DY129" s="1"/>
      <c r="DZ129" s="9"/>
      <c r="EA129" s="28"/>
      <c r="EB129" s="9"/>
      <c r="EC129" s="1">
        <v>1</v>
      </c>
      <c r="ED129" s="9"/>
      <c r="EE129" s="1"/>
      <c r="EF129" s="9"/>
      <c r="EG129" s="1">
        <v>1</v>
      </c>
      <c r="EH129" s="9"/>
      <c r="EI129" s="28"/>
      <c r="EJ129" s="9"/>
      <c r="EK129" s="1"/>
      <c r="EL129" s="3" cm="1">
        <f t="array" ref="EL129">SUMPRODUCT(Planned[[#This Row],[GEN-1]:[EL-20]],TRANSPOSE(Arrangements[Unit Prices]))</f>
        <v>973.59999999999991</v>
      </c>
    </row>
    <row r="130" spans="1:142" ht="14.4" x14ac:dyDescent="0.25">
      <c r="A130" s="1">
        <v>110</v>
      </c>
      <c r="B130" s="9">
        <v>29306</v>
      </c>
      <c r="C130" s="9" t="s">
        <v>614</v>
      </c>
      <c r="D130" s="9" t="s">
        <v>271</v>
      </c>
      <c r="E130" s="9" t="s">
        <v>272</v>
      </c>
      <c r="F130" s="9"/>
      <c r="G130" s="9"/>
      <c r="H130" s="1" t="s">
        <v>615</v>
      </c>
      <c r="I130" s="1" t="s">
        <v>325</v>
      </c>
      <c r="J130" s="1" t="s">
        <v>569</v>
      </c>
      <c r="K130" s="9">
        <v>71</v>
      </c>
      <c r="L130" s="1" t="s">
        <v>616</v>
      </c>
      <c r="M130" s="9" t="s">
        <v>278</v>
      </c>
      <c r="N130" s="9"/>
      <c r="O130" s="1"/>
      <c r="P130" s="9"/>
      <c r="Q130" s="1"/>
      <c r="R130" s="27"/>
      <c r="S130" s="1"/>
      <c r="T130" s="9"/>
      <c r="U130" s="1"/>
      <c r="V130" s="9"/>
      <c r="W130" s="1"/>
      <c r="X130" s="9"/>
      <c r="Y130" s="1"/>
      <c r="Z130" s="9"/>
      <c r="AA130" s="1"/>
      <c r="AB130" s="9"/>
      <c r="AC130" s="1"/>
      <c r="AD130" s="27"/>
      <c r="AE130" s="1"/>
      <c r="AF130" s="9">
        <v>250</v>
      </c>
      <c r="AG130" s="1"/>
      <c r="AH130" s="9"/>
      <c r="AI130" s="1"/>
      <c r="AJ130" s="27"/>
      <c r="AK130" s="1"/>
      <c r="AL130" s="27"/>
      <c r="AM130" s="1"/>
      <c r="AN130" s="9"/>
      <c r="AO130" s="28"/>
      <c r="AP130" s="9"/>
      <c r="AQ130" s="1"/>
      <c r="AR130" s="9"/>
      <c r="AS130" s="28"/>
      <c r="AT130" s="27"/>
      <c r="AU130" s="1"/>
      <c r="AV130" s="1"/>
      <c r="AW130" s="1"/>
      <c r="AX130" s="9"/>
      <c r="AY130" s="28"/>
      <c r="AZ130" s="9"/>
      <c r="BA130" s="1"/>
      <c r="BB130" s="27"/>
      <c r="BC130" s="1"/>
      <c r="BD130" s="9"/>
      <c r="BE130" s="28"/>
      <c r="BF130" s="9"/>
      <c r="BG130" s="1"/>
      <c r="BH130" s="9"/>
      <c r="BI130" s="1"/>
      <c r="BJ130" s="9"/>
      <c r="BK130" s="28"/>
      <c r="BL130" s="27"/>
      <c r="BM130" s="1"/>
      <c r="BN130" s="9"/>
      <c r="BO130" s="1"/>
      <c r="BP130" s="27"/>
      <c r="BQ130" s="1"/>
      <c r="BR130" s="9"/>
      <c r="BS130" s="1"/>
      <c r="BT130" s="9"/>
      <c r="BU130" s="1"/>
      <c r="BV130" s="9"/>
      <c r="BW130" s="1"/>
      <c r="BX130" s="9"/>
      <c r="BY130" s="1"/>
      <c r="BZ130" s="9"/>
      <c r="CA130" s="1"/>
      <c r="CB130" s="9"/>
      <c r="CC130" s="28"/>
      <c r="CD130" s="9"/>
      <c r="CE130" s="1"/>
      <c r="CF130" s="9"/>
      <c r="CG130" s="1"/>
      <c r="CH130" s="27"/>
      <c r="CI130" s="1"/>
      <c r="CJ130" s="9">
        <v>0.4</v>
      </c>
      <c r="CK130" s="1"/>
      <c r="CL130" s="9"/>
      <c r="CM130" s="1"/>
      <c r="CN130" s="9"/>
      <c r="CO130" s="1"/>
      <c r="CP130" s="9">
        <v>2</v>
      </c>
      <c r="CQ130" s="1"/>
      <c r="CR130" s="9"/>
      <c r="CS130" s="1"/>
      <c r="CT130" s="9"/>
      <c r="CU130" s="1">
        <v>1</v>
      </c>
      <c r="CV130" s="9"/>
      <c r="CW130" s="1"/>
      <c r="CX130" s="9"/>
      <c r="CY130" s="1"/>
      <c r="CZ130" s="9"/>
      <c r="DA130" s="1"/>
      <c r="DB130" s="9"/>
      <c r="DC130" s="1"/>
      <c r="DD130" s="9"/>
      <c r="DE130" s="1"/>
      <c r="DF130" s="9"/>
      <c r="DG130" s="9"/>
      <c r="DH130" s="9"/>
      <c r="DI130" s="27"/>
      <c r="DJ130" s="9"/>
      <c r="DK130" s="1">
        <v>1</v>
      </c>
      <c r="DL130" s="9"/>
      <c r="DM130" s="28"/>
      <c r="DN130" s="9"/>
      <c r="DO130" s="1"/>
      <c r="DP130" s="9"/>
      <c r="DQ130" s="1"/>
      <c r="DR130" s="27"/>
      <c r="DS130" s="28"/>
      <c r="DT130" s="27"/>
      <c r="DU130" s="1"/>
      <c r="DV130" s="9"/>
      <c r="DW130" s="1"/>
      <c r="DX130" s="27"/>
      <c r="DY130" s="1"/>
      <c r="DZ130" s="9"/>
      <c r="EA130" s="28"/>
      <c r="EB130" s="9"/>
      <c r="EC130" s="1">
        <v>1</v>
      </c>
      <c r="ED130" s="9"/>
      <c r="EE130" s="1">
        <v>1</v>
      </c>
      <c r="EF130" s="9"/>
      <c r="EG130" s="1">
        <v>1</v>
      </c>
      <c r="EH130" s="9"/>
      <c r="EI130" s="28"/>
      <c r="EJ130" s="9"/>
      <c r="EK130" s="1">
        <v>15</v>
      </c>
      <c r="EL130" s="3" cm="1">
        <f t="array" ref="EL130">SUMPRODUCT(Planned[[#This Row],[GEN-1]:[EL-20]],TRANSPOSE(Arrangements[Unit Prices]))</f>
        <v>1041</v>
      </c>
    </row>
    <row r="131" spans="1:142" ht="14.4" x14ac:dyDescent="0.25">
      <c r="A131" s="1">
        <v>111</v>
      </c>
      <c r="B131" s="9">
        <v>11364</v>
      </c>
      <c r="C131" s="9" t="s">
        <v>617</v>
      </c>
      <c r="D131" s="9" t="s">
        <v>271</v>
      </c>
      <c r="E131" s="9" t="s">
        <v>272</v>
      </c>
      <c r="F131" s="9"/>
      <c r="G131" s="9"/>
      <c r="H131" s="1" t="s">
        <v>618</v>
      </c>
      <c r="I131" s="1" t="s">
        <v>325</v>
      </c>
      <c r="J131" s="1" t="s">
        <v>569</v>
      </c>
      <c r="K131" s="9">
        <v>71</v>
      </c>
      <c r="L131" s="1" t="s">
        <v>619</v>
      </c>
      <c r="M131" s="9" t="s">
        <v>278</v>
      </c>
      <c r="N131" s="9"/>
      <c r="O131" s="1"/>
      <c r="P131" s="9"/>
      <c r="Q131" s="1"/>
      <c r="R131" s="27"/>
      <c r="S131" s="1"/>
      <c r="T131" s="9"/>
      <c r="U131" s="1"/>
      <c r="V131" s="9"/>
      <c r="W131" s="1"/>
      <c r="X131" s="9"/>
      <c r="Y131" s="1"/>
      <c r="Z131" s="9"/>
      <c r="AA131" s="1"/>
      <c r="AB131" s="9"/>
      <c r="AC131" s="1"/>
      <c r="AD131" s="27"/>
      <c r="AE131" s="1"/>
      <c r="AF131" s="9">
        <v>156</v>
      </c>
      <c r="AG131" s="1"/>
      <c r="AH131" s="9"/>
      <c r="AI131" s="1"/>
      <c r="AJ131" s="27"/>
      <c r="AK131" s="1"/>
      <c r="AL131" s="27"/>
      <c r="AM131" s="1"/>
      <c r="AN131" s="9"/>
      <c r="AO131" s="28"/>
      <c r="AP131" s="9"/>
      <c r="AQ131" s="1"/>
      <c r="AR131" s="9"/>
      <c r="AS131" s="28"/>
      <c r="AT131" s="27"/>
      <c r="AU131" s="1"/>
      <c r="AV131" s="1"/>
      <c r="AW131" s="1"/>
      <c r="AX131" s="9"/>
      <c r="AY131" s="28"/>
      <c r="AZ131" s="9"/>
      <c r="BA131" s="1"/>
      <c r="BB131" s="27"/>
      <c r="BC131" s="1"/>
      <c r="BD131" s="9"/>
      <c r="BE131" s="28"/>
      <c r="BF131" s="9"/>
      <c r="BG131" s="1"/>
      <c r="BH131" s="9"/>
      <c r="BI131" s="1"/>
      <c r="BJ131" s="9"/>
      <c r="BK131" s="28"/>
      <c r="BL131" s="27"/>
      <c r="BM131" s="1"/>
      <c r="BN131" s="9"/>
      <c r="BO131" s="1"/>
      <c r="BP131" s="27"/>
      <c r="BQ131" s="1"/>
      <c r="BR131" s="9"/>
      <c r="BS131" s="1"/>
      <c r="BT131" s="9"/>
      <c r="BU131" s="1"/>
      <c r="BV131" s="9"/>
      <c r="BW131" s="1"/>
      <c r="BX131" s="9"/>
      <c r="BY131" s="1"/>
      <c r="BZ131" s="9"/>
      <c r="CA131" s="1"/>
      <c r="CB131" s="9"/>
      <c r="CC131" s="28"/>
      <c r="CD131" s="9"/>
      <c r="CE131" s="1"/>
      <c r="CF131" s="9"/>
      <c r="CG131" s="1"/>
      <c r="CH131" s="27"/>
      <c r="CI131" s="1"/>
      <c r="CJ131" s="9"/>
      <c r="CK131" s="1"/>
      <c r="CL131" s="9"/>
      <c r="CM131" s="1"/>
      <c r="CN131" s="9"/>
      <c r="CO131" s="1"/>
      <c r="CP131" s="9"/>
      <c r="CQ131" s="1">
        <v>3</v>
      </c>
      <c r="CR131" s="9">
        <v>2</v>
      </c>
      <c r="CS131" s="1">
        <v>1</v>
      </c>
      <c r="CT131" s="9"/>
      <c r="CU131" s="1">
        <v>3</v>
      </c>
      <c r="CV131" s="9"/>
      <c r="CW131" s="1">
        <v>1</v>
      </c>
      <c r="CX131" s="9">
        <v>1</v>
      </c>
      <c r="CY131" s="1"/>
      <c r="CZ131" s="9"/>
      <c r="DA131" s="1"/>
      <c r="DB131" s="9"/>
      <c r="DC131" s="1">
        <v>10</v>
      </c>
      <c r="DD131" s="9"/>
      <c r="DE131" s="1"/>
      <c r="DF131" s="9"/>
      <c r="DG131" s="9"/>
      <c r="DH131" s="9"/>
      <c r="DI131" s="27"/>
      <c r="DJ131" s="9"/>
      <c r="DK131" s="1">
        <v>1</v>
      </c>
      <c r="DL131" s="9"/>
      <c r="DM131" s="28"/>
      <c r="DN131" s="9"/>
      <c r="DO131" s="1"/>
      <c r="DP131" s="9"/>
      <c r="DQ131" s="1"/>
      <c r="DR131" s="27"/>
      <c r="DS131" s="28"/>
      <c r="DT131" s="27"/>
      <c r="DU131" s="1"/>
      <c r="DV131" s="9"/>
      <c r="DW131" s="1"/>
      <c r="DX131" s="27"/>
      <c r="DY131" s="1"/>
      <c r="DZ131" s="9"/>
      <c r="EA131" s="28"/>
      <c r="EB131" s="9"/>
      <c r="EC131" s="1"/>
      <c r="ED131" s="9"/>
      <c r="EE131" s="1"/>
      <c r="EF131" s="9"/>
      <c r="EG131" s="1"/>
      <c r="EH131" s="9"/>
      <c r="EI131" s="28"/>
      <c r="EJ131" s="9"/>
      <c r="EK131" s="1"/>
      <c r="EL131" s="3" cm="1">
        <f t="array" ref="EL131">SUMPRODUCT(Planned[[#This Row],[GEN-1]:[EL-20]],TRANSPOSE(Arrangements[Unit Prices]))</f>
        <v>799.9</v>
      </c>
    </row>
    <row r="132" spans="1:142" ht="14.4" x14ac:dyDescent="0.25">
      <c r="A132" s="1">
        <v>112</v>
      </c>
      <c r="B132" s="9">
        <v>98482</v>
      </c>
      <c r="C132" s="9" t="s">
        <v>620</v>
      </c>
      <c r="D132" s="9" t="s">
        <v>271</v>
      </c>
      <c r="E132" s="9" t="s">
        <v>272</v>
      </c>
      <c r="F132" s="9"/>
      <c r="G132" s="9"/>
      <c r="H132" s="1" t="s">
        <v>621</v>
      </c>
      <c r="I132" s="1" t="s">
        <v>325</v>
      </c>
      <c r="J132" s="1" t="s">
        <v>569</v>
      </c>
      <c r="K132" s="9">
        <v>71</v>
      </c>
      <c r="L132" s="1" t="s">
        <v>622</v>
      </c>
      <c r="M132" s="9" t="s">
        <v>278</v>
      </c>
      <c r="N132" s="9"/>
      <c r="O132" s="1"/>
      <c r="P132" s="9"/>
      <c r="Q132" s="1"/>
      <c r="R132" s="27"/>
      <c r="S132" s="1">
        <v>0.2</v>
      </c>
      <c r="T132" s="9"/>
      <c r="U132" s="1"/>
      <c r="V132" s="9">
        <v>0.3</v>
      </c>
      <c r="W132" s="1"/>
      <c r="X132" s="9"/>
      <c r="Y132" s="1"/>
      <c r="Z132" s="9">
        <v>100</v>
      </c>
      <c r="AA132" s="1"/>
      <c r="AB132" s="9"/>
      <c r="AC132" s="1"/>
      <c r="AD132" s="27"/>
      <c r="AE132" s="1"/>
      <c r="AF132" s="9">
        <v>171</v>
      </c>
      <c r="AG132" s="1"/>
      <c r="AH132" s="9"/>
      <c r="AI132" s="1"/>
      <c r="AJ132" s="27"/>
      <c r="AK132" s="1"/>
      <c r="AL132" s="27"/>
      <c r="AM132" s="1"/>
      <c r="AN132" s="9"/>
      <c r="AO132" s="28"/>
      <c r="AP132" s="9"/>
      <c r="AQ132" s="1"/>
      <c r="AR132" s="9"/>
      <c r="AS132" s="28"/>
      <c r="AT132" s="27"/>
      <c r="AU132" s="1"/>
      <c r="AV132" s="1"/>
      <c r="AW132" s="1"/>
      <c r="AX132" s="9"/>
      <c r="AY132" s="28"/>
      <c r="AZ132" s="9"/>
      <c r="BA132" s="1"/>
      <c r="BB132" s="27"/>
      <c r="BC132" s="1"/>
      <c r="BD132" s="9"/>
      <c r="BE132" s="28"/>
      <c r="BF132" s="9"/>
      <c r="BG132" s="1"/>
      <c r="BH132" s="9"/>
      <c r="BI132" s="1"/>
      <c r="BJ132" s="9"/>
      <c r="BK132" s="28"/>
      <c r="BL132" s="27"/>
      <c r="BM132" s="1"/>
      <c r="BN132" s="9"/>
      <c r="BO132" s="1"/>
      <c r="BP132" s="27"/>
      <c r="BQ132" s="1"/>
      <c r="BR132" s="9"/>
      <c r="BS132" s="1"/>
      <c r="BT132" s="9"/>
      <c r="BU132" s="1"/>
      <c r="BV132" s="9"/>
      <c r="BW132" s="1"/>
      <c r="BX132" s="9"/>
      <c r="BY132" s="1"/>
      <c r="BZ132" s="9"/>
      <c r="CA132" s="1"/>
      <c r="CB132" s="9"/>
      <c r="CC132" s="28"/>
      <c r="CD132" s="9"/>
      <c r="CE132" s="1"/>
      <c r="CF132" s="9"/>
      <c r="CG132" s="1"/>
      <c r="CH132" s="27"/>
      <c r="CI132" s="1"/>
      <c r="CJ132" s="9"/>
      <c r="CK132" s="1"/>
      <c r="CL132" s="9"/>
      <c r="CM132" s="1"/>
      <c r="CN132" s="9"/>
      <c r="CO132" s="1"/>
      <c r="CP132" s="9"/>
      <c r="CQ132" s="1">
        <v>3</v>
      </c>
      <c r="CR132" s="9">
        <v>2</v>
      </c>
      <c r="CS132" s="1"/>
      <c r="CT132" s="9"/>
      <c r="CU132" s="1">
        <v>4</v>
      </c>
      <c r="CV132" s="9">
        <v>2</v>
      </c>
      <c r="CW132" s="1">
        <v>1</v>
      </c>
      <c r="CX132" s="9">
        <v>1</v>
      </c>
      <c r="CY132" s="1"/>
      <c r="CZ132" s="9"/>
      <c r="DA132" s="1"/>
      <c r="DB132" s="9">
        <v>2</v>
      </c>
      <c r="DC132" s="1"/>
      <c r="DD132" s="9">
        <v>10</v>
      </c>
      <c r="DE132" s="1"/>
      <c r="DF132" s="9">
        <v>2</v>
      </c>
      <c r="DG132" s="9">
        <v>15</v>
      </c>
      <c r="DH132" s="9"/>
      <c r="DI132" s="27"/>
      <c r="DJ132" s="9"/>
      <c r="DK132" s="1"/>
      <c r="DL132" s="9"/>
      <c r="DM132" s="28"/>
      <c r="DN132" s="9"/>
      <c r="DO132" s="1"/>
      <c r="DP132" s="9"/>
      <c r="DQ132" s="1"/>
      <c r="DR132" s="27"/>
      <c r="DS132" s="28"/>
      <c r="DT132" s="27"/>
      <c r="DU132" s="1"/>
      <c r="DV132" s="9"/>
      <c r="DW132" s="1"/>
      <c r="DX132" s="27"/>
      <c r="DY132" s="1"/>
      <c r="DZ132" s="9"/>
      <c r="EA132" s="28"/>
      <c r="EB132" s="9"/>
      <c r="EC132" s="1"/>
      <c r="ED132" s="9"/>
      <c r="EE132" s="1"/>
      <c r="EF132" s="9"/>
      <c r="EG132" s="1"/>
      <c r="EH132" s="9"/>
      <c r="EI132" s="28"/>
      <c r="EJ132" s="9"/>
      <c r="EK132" s="1"/>
      <c r="EL132" s="3" cm="1">
        <f t="array" ref="EL132">SUMPRODUCT(Planned[[#This Row],[GEN-1]:[EL-20]],TRANSPOSE(Arrangements[Unit Prices]))</f>
        <v>860.35</v>
      </c>
    </row>
    <row r="133" spans="1:142" ht="14.4" x14ac:dyDescent="0.25">
      <c r="A133" s="1">
        <v>113</v>
      </c>
      <c r="B133" s="9">
        <v>459</v>
      </c>
      <c r="C133" s="9" t="s">
        <v>623</v>
      </c>
      <c r="D133" s="9" t="s">
        <v>271</v>
      </c>
      <c r="E133" s="9" t="s">
        <v>272</v>
      </c>
      <c r="F133" s="9"/>
      <c r="G133" s="9"/>
      <c r="H133" s="1" t="s">
        <v>624</v>
      </c>
      <c r="I133" s="1" t="s">
        <v>275</v>
      </c>
      <c r="J133" s="1" t="s">
        <v>569</v>
      </c>
      <c r="K133" s="9">
        <v>71</v>
      </c>
      <c r="L133" s="1" t="s">
        <v>581</v>
      </c>
      <c r="M133" s="9" t="s">
        <v>278</v>
      </c>
      <c r="N133" s="9"/>
      <c r="O133" s="1"/>
      <c r="P133" s="9"/>
      <c r="Q133" s="1"/>
      <c r="R133" s="27"/>
      <c r="S133" s="1"/>
      <c r="T133" s="9"/>
      <c r="U133" s="1"/>
      <c r="V133" s="9"/>
      <c r="W133" s="1"/>
      <c r="X133" s="9"/>
      <c r="Y133" s="1"/>
      <c r="Z133" s="9"/>
      <c r="AA133" s="1"/>
      <c r="AB133" s="9"/>
      <c r="AC133" s="1"/>
      <c r="AD133" s="27"/>
      <c r="AE133" s="1"/>
      <c r="AF133" s="9">
        <v>145</v>
      </c>
      <c r="AG133" s="1"/>
      <c r="AH133" s="9"/>
      <c r="AI133" s="1"/>
      <c r="AJ133" s="27"/>
      <c r="AK133" s="1"/>
      <c r="AL133" s="27"/>
      <c r="AM133" s="1"/>
      <c r="AN133" s="9"/>
      <c r="AO133" s="28"/>
      <c r="AP133" s="9"/>
      <c r="AQ133" s="1"/>
      <c r="AR133" s="9"/>
      <c r="AS133" s="28"/>
      <c r="AT133" s="27"/>
      <c r="AU133" s="1"/>
      <c r="AV133" s="1"/>
      <c r="AW133" s="1"/>
      <c r="AX133" s="9"/>
      <c r="AY133" s="28"/>
      <c r="AZ133" s="9"/>
      <c r="BA133" s="1"/>
      <c r="BB133" s="27"/>
      <c r="BC133" s="1"/>
      <c r="BD133" s="9"/>
      <c r="BE133" s="28"/>
      <c r="BF133" s="9"/>
      <c r="BG133" s="1"/>
      <c r="BH133" s="9"/>
      <c r="BI133" s="1"/>
      <c r="BJ133" s="9"/>
      <c r="BK133" s="28"/>
      <c r="BL133" s="27"/>
      <c r="BM133" s="1"/>
      <c r="BN133" s="9"/>
      <c r="BO133" s="1"/>
      <c r="BP133" s="27"/>
      <c r="BQ133" s="1"/>
      <c r="BR133" s="9"/>
      <c r="BS133" s="1"/>
      <c r="BT133" s="9"/>
      <c r="BU133" s="1"/>
      <c r="BV133" s="9"/>
      <c r="BW133" s="1"/>
      <c r="BX133" s="9"/>
      <c r="BY133" s="1"/>
      <c r="BZ133" s="9"/>
      <c r="CA133" s="1"/>
      <c r="CB133" s="9"/>
      <c r="CC133" s="28"/>
      <c r="CD133" s="9"/>
      <c r="CE133" s="1"/>
      <c r="CF133" s="9"/>
      <c r="CG133" s="1"/>
      <c r="CH133" s="27"/>
      <c r="CI133" s="1"/>
      <c r="CJ133" s="9"/>
      <c r="CK133" s="1"/>
      <c r="CL133" s="9"/>
      <c r="CM133" s="1"/>
      <c r="CN133" s="9"/>
      <c r="CO133" s="1"/>
      <c r="CP133" s="9"/>
      <c r="CQ133" s="1">
        <v>3</v>
      </c>
      <c r="CR133" s="9">
        <v>4</v>
      </c>
      <c r="CS133" s="1"/>
      <c r="CT133" s="9"/>
      <c r="CU133" s="1">
        <v>2</v>
      </c>
      <c r="CV133" s="9"/>
      <c r="CW133" s="1">
        <v>1</v>
      </c>
      <c r="CX133" s="9">
        <v>1.5</v>
      </c>
      <c r="CY133" s="1"/>
      <c r="CZ133" s="9"/>
      <c r="DA133" s="1"/>
      <c r="DB133" s="9"/>
      <c r="DC133" s="1">
        <v>15</v>
      </c>
      <c r="DD133" s="9"/>
      <c r="DE133" s="1"/>
      <c r="DF133" s="9"/>
      <c r="DG133" s="9"/>
      <c r="DH133" s="9"/>
      <c r="DI133" s="27"/>
      <c r="DJ133" s="9"/>
      <c r="DK133" s="1"/>
      <c r="DL133" s="9"/>
      <c r="DM133" s="28"/>
      <c r="DN133" s="9"/>
      <c r="DO133" s="1"/>
      <c r="DP133" s="9"/>
      <c r="DQ133" s="1"/>
      <c r="DR133" s="27"/>
      <c r="DS133" s="28"/>
      <c r="DT133" s="27"/>
      <c r="DU133" s="1"/>
      <c r="DV133" s="9"/>
      <c r="DW133" s="1"/>
      <c r="DX133" s="27"/>
      <c r="DY133" s="1"/>
      <c r="DZ133" s="9"/>
      <c r="EA133" s="28"/>
      <c r="EB133" s="9"/>
      <c r="EC133" s="1"/>
      <c r="ED133" s="9"/>
      <c r="EE133" s="1"/>
      <c r="EF133" s="9"/>
      <c r="EG133" s="1"/>
      <c r="EH133" s="9"/>
      <c r="EI133" s="28"/>
      <c r="EJ133" s="9"/>
      <c r="EK133" s="1"/>
      <c r="EL133" s="3" cm="1">
        <f t="array" ref="EL133">SUMPRODUCT(Planned[[#This Row],[GEN-1]:[EL-20]],TRANSPOSE(Arrangements[Unit Prices]))</f>
        <v>741.95</v>
      </c>
    </row>
    <row r="134" spans="1:142" ht="14.4" x14ac:dyDescent="0.25">
      <c r="A134" s="1">
        <v>114</v>
      </c>
      <c r="B134" s="9">
        <v>284915</v>
      </c>
      <c r="C134" s="9" t="s">
        <v>625</v>
      </c>
      <c r="D134" s="9" t="s">
        <v>271</v>
      </c>
      <c r="E134" s="9" t="s">
        <v>272</v>
      </c>
      <c r="F134" s="9"/>
      <c r="G134" s="9"/>
      <c r="H134" s="1" t="s">
        <v>626</v>
      </c>
      <c r="I134" s="1" t="s">
        <v>275</v>
      </c>
      <c r="J134" s="1" t="s">
        <v>569</v>
      </c>
      <c r="K134" s="9">
        <v>71</v>
      </c>
      <c r="L134" s="1" t="s">
        <v>581</v>
      </c>
      <c r="M134" s="9" t="s">
        <v>278</v>
      </c>
      <c r="N134" s="9"/>
      <c r="O134" s="1"/>
      <c r="P134" s="9"/>
      <c r="Q134" s="1"/>
      <c r="R134" s="27"/>
      <c r="S134" s="1"/>
      <c r="T134" s="9"/>
      <c r="U134" s="1"/>
      <c r="V134" s="9"/>
      <c r="W134" s="1"/>
      <c r="X134" s="9"/>
      <c r="Y134" s="1"/>
      <c r="Z134" s="9"/>
      <c r="AA134" s="1"/>
      <c r="AB134" s="9"/>
      <c r="AC134" s="1"/>
      <c r="AD134" s="27"/>
      <c r="AE134" s="1"/>
      <c r="AF134" s="9">
        <v>53</v>
      </c>
      <c r="AG134" s="1"/>
      <c r="AH134" s="9"/>
      <c r="AI134" s="1"/>
      <c r="AJ134" s="27"/>
      <c r="AK134" s="1"/>
      <c r="AL134" s="27"/>
      <c r="AM134" s="1"/>
      <c r="AN134" s="9"/>
      <c r="AO134" s="28"/>
      <c r="AP134" s="9"/>
      <c r="AQ134" s="1"/>
      <c r="AR134" s="9"/>
      <c r="AS134" s="28"/>
      <c r="AT134" s="27"/>
      <c r="AU134" s="1"/>
      <c r="AV134" s="1"/>
      <c r="AW134" s="1"/>
      <c r="AX134" s="9"/>
      <c r="AY134" s="28"/>
      <c r="AZ134" s="9"/>
      <c r="BA134" s="1"/>
      <c r="BB134" s="27"/>
      <c r="BC134" s="1"/>
      <c r="BD134" s="9"/>
      <c r="BE134" s="28"/>
      <c r="BF134" s="9"/>
      <c r="BG134" s="1"/>
      <c r="BH134" s="9"/>
      <c r="BI134" s="1"/>
      <c r="BJ134" s="9"/>
      <c r="BK134" s="28"/>
      <c r="BL134" s="27"/>
      <c r="BM134" s="1"/>
      <c r="BN134" s="9"/>
      <c r="BO134" s="1"/>
      <c r="BP134" s="27"/>
      <c r="BQ134" s="1"/>
      <c r="BR134" s="9"/>
      <c r="BS134" s="1"/>
      <c r="BT134" s="9"/>
      <c r="BU134" s="1"/>
      <c r="BV134" s="9"/>
      <c r="BW134" s="1"/>
      <c r="BX134" s="9"/>
      <c r="BY134" s="1"/>
      <c r="BZ134" s="9"/>
      <c r="CA134" s="1"/>
      <c r="CB134" s="9"/>
      <c r="CC134" s="28"/>
      <c r="CD134" s="9"/>
      <c r="CE134" s="1"/>
      <c r="CF134" s="9"/>
      <c r="CG134" s="1"/>
      <c r="CH134" s="27"/>
      <c r="CI134" s="1"/>
      <c r="CJ134" s="9"/>
      <c r="CK134" s="1"/>
      <c r="CL134" s="9"/>
      <c r="CM134" s="1">
        <v>7</v>
      </c>
      <c r="CN134" s="9"/>
      <c r="CO134" s="1"/>
      <c r="CP134" s="9"/>
      <c r="CQ134" s="1">
        <v>2</v>
      </c>
      <c r="CR134" s="9"/>
      <c r="CS134" s="1"/>
      <c r="CT134" s="9"/>
      <c r="CU134" s="1">
        <v>4</v>
      </c>
      <c r="CV134" s="9"/>
      <c r="CW134" s="1"/>
      <c r="CX134" s="9">
        <v>1</v>
      </c>
      <c r="CY134" s="1"/>
      <c r="CZ134" s="9"/>
      <c r="DA134" s="1">
        <v>1</v>
      </c>
      <c r="DB134" s="9"/>
      <c r="DC134" s="1">
        <v>5</v>
      </c>
      <c r="DD134" s="9"/>
      <c r="DE134" s="1"/>
      <c r="DF134" s="9"/>
      <c r="DG134" s="9">
        <v>1</v>
      </c>
      <c r="DH134" s="9"/>
      <c r="DI134" s="27"/>
      <c r="DJ134" s="9"/>
      <c r="DK134" s="1">
        <v>1</v>
      </c>
      <c r="DL134" s="9"/>
      <c r="DM134" s="28"/>
      <c r="DN134" s="9"/>
      <c r="DO134" s="1"/>
      <c r="DP134" s="9"/>
      <c r="DQ134" s="1"/>
      <c r="DR134" s="27"/>
      <c r="DS134" s="28"/>
      <c r="DT134" s="27"/>
      <c r="DU134" s="1"/>
      <c r="DV134" s="9"/>
      <c r="DW134" s="1"/>
      <c r="DX134" s="27"/>
      <c r="DY134" s="1"/>
      <c r="DZ134" s="9"/>
      <c r="EA134" s="28"/>
      <c r="EB134" s="9"/>
      <c r="EC134" s="1"/>
      <c r="ED134" s="9"/>
      <c r="EE134" s="1"/>
      <c r="EF134" s="9"/>
      <c r="EG134" s="1"/>
      <c r="EH134" s="9"/>
      <c r="EI134" s="28"/>
      <c r="EJ134" s="9"/>
      <c r="EK134" s="1"/>
      <c r="EL134" s="3" cm="1">
        <f t="array" ref="EL134">SUMPRODUCT(Planned[[#This Row],[GEN-1]:[EL-20]],TRANSPOSE(Arrangements[Unit Prices]))</f>
        <v>396.9</v>
      </c>
    </row>
    <row r="135" spans="1:142" ht="14.4" x14ac:dyDescent="0.25">
      <c r="A135" s="1">
        <v>115</v>
      </c>
      <c r="B135" s="9">
        <v>218140</v>
      </c>
      <c r="C135" s="9" t="s">
        <v>627</v>
      </c>
      <c r="D135" s="9" t="s">
        <v>271</v>
      </c>
      <c r="E135" s="9" t="s">
        <v>272</v>
      </c>
      <c r="F135" s="9"/>
      <c r="G135" s="9"/>
      <c r="H135" s="1" t="s">
        <v>628</v>
      </c>
      <c r="I135" s="1" t="s">
        <v>275</v>
      </c>
      <c r="J135" s="1" t="s">
        <v>569</v>
      </c>
      <c r="K135" s="9">
        <v>71</v>
      </c>
      <c r="L135" s="1" t="s">
        <v>581</v>
      </c>
      <c r="M135" s="9" t="s">
        <v>278</v>
      </c>
      <c r="N135" s="9"/>
      <c r="O135" s="1"/>
      <c r="P135" s="9"/>
      <c r="Q135" s="1"/>
      <c r="R135" s="27"/>
      <c r="S135" s="1"/>
      <c r="T135" s="9"/>
      <c r="U135" s="1"/>
      <c r="V135" s="9"/>
      <c r="W135" s="1">
        <v>3</v>
      </c>
      <c r="X135" s="9"/>
      <c r="Y135" s="1"/>
      <c r="Z135" s="9"/>
      <c r="AA135" s="1"/>
      <c r="AB135" s="9"/>
      <c r="AC135" s="1"/>
      <c r="AD135" s="27"/>
      <c r="AE135" s="1"/>
      <c r="AF135" s="9">
        <v>115</v>
      </c>
      <c r="AG135" s="1"/>
      <c r="AH135" s="9"/>
      <c r="AI135" s="1"/>
      <c r="AJ135" s="27"/>
      <c r="AK135" s="1"/>
      <c r="AL135" s="27"/>
      <c r="AM135" s="1"/>
      <c r="AN135" s="9"/>
      <c r="AO135" s="28"/>
      <c r="AP135" s="9"/>
      <c r="AQ135" s="1"/>
      <c r="AR135" s="9"/>
      <c r="AS135" s="28"/>
      <c r="AT135" s="27"/>
      <c r="AU135" s="1"/>
      <c r="AV135" s="1"/>
      <c r="AW135" s="1"/>
      <c r="AX135" s="9"/>
      <c r="AY135" s="28"/>
      <c r="AZ135" s="9"/>
      <c r="BA135" s="1"/>
      <c r="BB135" s="27"/>
      <c r="BC135" s="1"/>
      <c r="BD135" s="9"/>
      <c r="BE135" s="28"/>
      <c r="BF135" s="9"/>
      <c r="BG135" s="1"/>
      <c r="BH135" s="9"/>
      <c r="BI135" s="1"/>
      <c r="BJ135" s="9"/>
      <c r="BK135" s="28"/>
      <c r="BL135" s="27"/>
      <c r="BM135" s="1"/>
      <c r="BN135" s="9"/>
      <c r="BO135" s="1"/>
      <c r="BP135" s="27"/>
      <c r="BQ135" s="1"/>
      <c r="BR135" s="9"/>
      <c r="BS135" s="1"/>
      <c r="BT135" s="9"/>
      <c r="BU135" s="1"/>
      <c r="BV135" s="9"/>
      <c r="BW135" s="1"/>
      <c r="BX135" s="9"/>
      <c r="BY135" s="1"/>
      <c r="BZ135" s="9"/>
      <c r="CA135" s="1"/>
      <c r="CB135" s="9"/>
      <c r="CC135" s="28"/>
      <c r="CD135" s="9"/>
      <c r="CE135" s="1"/>
      <c r="CF135" s="9"/>
      <c r="CG135" s="1"/>
      <c r="CH135" s="27"/>
      <c r="CI135" s="1"/>
      <c r="CJ135" s="9"/>
      <c r="CK135" s="1"/>
      <c r="CL135" s="9"/>
      <c r="CM135" s="1"/>
      <c r="CN135" s="9"/>
      <c r="CO135" s="1"/>
      <c r="CP135" s="9"/>
      <c r="CQ135" s="1">
        <v>2</v>
      </c>
      <c r="CR135" s="9"/>
      <c r="CS135" s="1"/>
      <c r="CT135" s="9"/>
      <c r="CU135" s="1">
        <v>2</v>
      </c>
      <c r="CV135" s="9"/>
      <c r="CW135" s="1">
        <v>1</v>
      </c>
      <c r="CX135" s="9">
        <v>1</v>
      </c>
      <c r="CY135" s="1"/>
      <c r="CZ135" s="9"/>
      <c r="DA135" s="1">
        <v>1</v>
      </c>
      <c r="DB135" s="9"/>
      <c r="DC135" s="1">
        <v>8</v>
      </c>
      <c r="DD135" s="9"/>
      <c r="DE135" s="1"/>
      <c r="DF135" s="9"/>
      <c r="DG135" s="9"/>
      <c r="DH135" s="9"/>
      <c r="DI135" s="27"/>
      <c r="DJ135" s="9"/>
      <c r="DK135" s="1"/>
      <c r="DL135" s="9"/>
      <c r="DM135" s="28"/>
      <c r="DN135" s="9"/>
      <c r="DO135" s="1"/>
      <c r="DP135" s="9"/>
      <c r="DQ135" s="1"/>
      <c r="DR135" s="27"/>
      <c r="DS135" s="28"/>
      <c r="DT135" s="27"/>
      <c r="DU135" s="1"/>
      <c r="DV135" s="9"/>
      <c r="DW135" s="1"/>
      <c r="DX135" s="27"/>
      <c r="DY135" s="1"/>
      <c r="DZ135" s="9"/>
      <c r="EA135" s="28"/>
      <c r="EB135" s="9"/>
      <c r="EC135" s="1"/>
      <c r="ED135" s="9"/>
      <c r="EE135" s="1"/>
      <c r="EF135" s="9"/>
      <c r="EG135" s="1"/>
      <c r="EH135" s="9"/>
      <c r="EI135" s="28"/>
      <c r="EJ135" s="9"/>
      <c r="EK135" s="1"/>
      <c r="EL135" s="3" cm="1">
        <f t="array" ref="EL135">SUMPRODUCT(Planned[[#This Row],[GEN-1]:[EL-20]],TRANSPOSE(Arrangements[Unit Prices]))</f>
        <v>762</v>
      </c>
    </row>
    <row r="136" spans="1:142" ht="14.4" x14ac:dyDescent="0.25">
      <c r="A136" s="1">
        <v>116</v>
      </c>
      <c r="B136" s="9">
        <v>285068</v>
      </c>
      <c r="C136" s="9" t="s">
        <v>629</v>
      </c>
      <c r="D136" s="9" t="s">
        <v>271</v>
      </c>
      <c r="E136" s="9" t="s">
        <v>272</v>
      </c>
      <c r="F136" s="9"/>
      <c r="G136" s="9"/>
      <c r="H136" s="1" t="s">
        <v>630</v>
      </c>
      <c r="I136" s="1" t="s">
        <v>275</v>
      </c>
      <c r="J136" s="1" t="s">
        <v>569</v>
      </c>
      <c r="K136" s="9">
        <v>71</v>
      </c>
      <c r="L136" s="1" t="s">
        <v>581</v>
      </c>
      <c r="M136" s="9" t="s">
        <v>278</v>
      </c>
      <c r="N136" s="9"/>
      <c r="O136" s="1"/>
      <c r="P136" s="9"/>
      <c r="Q136" s="1"/>
      <c r="R136" s="27"/>
      <c r="S136" s="1"/>
      <c r="T136" s="9">
        <v>7</v>
      </c>
      <c r="U136" s="1"/>
      <c r="V136" s="9"/>
      <c r="W136" s="1"/>
      <c r="X136" s="9"/>
      <c r="Y136" s="1"/>
      <c r="Z136" s="9"/>
      <c r="AA136" s="1"/>
      <c r="AB136" s="9"/>
      <c r="AC136" s="1"/>
      <c r="AD136" s="27"/>
      <c r="AE136" s="1"/>
      <c r="AF136" s="9">
        <v>288</v>
      </c>
      <c r="AG136" s="1"/>
      <c r="AH136" s="9"/>
      <c r="AI136" s="1"/>
      <c r="AJ136" s="27"/>
      <c r="AK136" s="1"/>
      <c r="AL136" s="27"/>
      <c r="AM136" s="1"/>
      <c r="AN136" s="9"/>
      <c r="AO136" s="28"/>
      <c r="AP136" s="9"/>
      <c r="AQ136" s="1"/>
      <c r="AR136" s="9"/>
      <c r="AS136" s="28"/>
      <c r="AT136" s="27"/>
      <c r="AU136" s="1"/>
      <c r="AV136" s="1"/>
      <c r="AW136" s="1"/>
      <c r="AX136" s="9"/>
      <c r="AY136" s="28"/>
      <c r="AZ136" s="9"/>
      <c r="BA136" s="1"/>
      <c r="BB136" s="27"/>
      <c r="BC136" s="1"/>
      <c r="BD136" s="9"/>
      <c r="BE136" s="28"/>
      <c r="BF136" s="9"/>
      <c r="BG136" s="1"/>
      <c r="BH136" s="9"/>
      <c r="BI136" s="1"/>
      <c r="BJ136" s="9"/>
      <c r="BK136" s="28"/>
      <c r="BL136" s="27"/>
      <c r="BM136" s="1">
        <v>1</v>
      </c>
      <c r="BN136" s="9"/>
      <c r="BO136" s="1"/>
      <c r="BP136" s="27"/>
      <c r="BQ136" s="1"/>
      <c r="BR136" s="9"/>
      <c r="BS136" s="1"/>
      <c r="BT136" s="9"/>
      <c r="BU136" s="1"/>
      <c r="BV136" s="9"/>
      <c r="BW136" s="1"/>
      <c r="BX136" s="9"/>
      <c r="BY136" s="1"/>
      <c r="BZ136" s="9"/>
      <c r="CA136" s="1"/>
      <c r="CB136" s="9"/>
      <c r="CC136" s="28"/>
      <c r="CD136" s="9"/>
      <c r="CE136" s="1"/>
      <c r="CF136" s="9"/>
      <c r="CG136" s="1"/>
      <c r="CH136" s="27"/>
      <c r="CI136" s="1"/>
      <c r="CJ136" s="9"/>
      <c r="CK136" s="1"/>
      <c r="CL136" s="9"/>
      <c r="CM136" s="1"/>
      <c r="CN136" s="9"/>
      <c r="CO136" s="1"/>
      <c r="CP136" s="9"/>
      <c r="CQ136" s="1">
        <v>2</v>
      </c>
      <c r="CR136" s="9">
        <v>2</v>
      </c>
      <c r="CS136" s="1"/>
      <c r="CT136" s="9"/>
      <c r="CU136" s="1">
        <v>1</v>
      </c>
      <c r="CV136" s="9"/>
      <c r="CW136" s="1"/>
      <c r="CX136" s="9"/>
      <c r="CY136" s="1"/>
      <c r="CZ136" s="9"/>
      <c r="DA136" s="1"/>
      <c r="DB136" s="9"/>
      <c r="DC136" s="1">
        <v>15</v>
      </c>
      <c r="DD136" s="9"/>
      <c r="DE136" s="1"/>
      <c r="DF136" s="9"/>
      <c r="DG136" s="9"/>
      <c r="DH136" s="9"/>
      <c r="DI136" s="27"/>
      <c r="DJ136" s="9"/>
      <c r="DK136" s="1">
        <v>1</v>
      </c>
      <c r="DL136" s="9"/>
      <c r="DM136" s="28"/>
      <c r="DN136" s="9"/>
      <c r="DO136" s="1"/>
      <c r="DP136" s="9"/>
      <c r="DQ136" s="1"/>
      <c r="DR136" s="27"/>
      <c r="DS136" s="28"/>
      <c r="DT136" s="27"/>
      <c r="DU136" s="1"/>
      <c r="DV136" s="9"/>
      <c r="DW136" s="1"/>
      <c r="DX136" s="27"/>
      <c r="DY136" s="1"/>
      <c r="DZ136" s="9"/>
      <c r="EA136" s="28"/>
      <c r="EB136" s="9"/>
      <c r="EC136" s="1"/>
      <c r="ED136" s="9"/>
      <c r="EE136" s="1"/>
      <c r="EF136" s="9"/>
      <c r="EG136" s="1"/>
      <c r="EH136" s="9"/>
      <c r="EI136" s="28"/>
      <c r="EJ136" s="9"/>
      <c r="EK136" s="1"/>
      <c r="EL136" s="3" cm="1">
        <f t="array" ref="EL136">SUMPRODUCT(Planned[[#This Row],[GEN-1]:[EL-20]],TRANSPOSE(Arrangements[Unit Prices]))</f>
        <v>1267.25</v>
      </c>
    </row>
    <row r="137" spans="1:142" ht="14.4" x14ac:dyDescent="0.25">
      <c r="A137" s="1">
        <v>117</v>
      </c>
      <c r="B137" s="9">
        <v>284813</v>
      </c>
      <c r="C137" s="9" t="s">
        <v>631</v>
      </c>
      <c r="D137" s="9" t="s">
        <v>271</v>
      </c>
      <c r="E137" s="9" t="s">
        <v>272</v>
      </c>
      <c r="F137" s="9"/>
      <c r="G137" s="9"/>
      <c r="H137" s="1" t="s">
        <v>632</v>
      </c>
      <c r="I137" s="1" t="s">
        <v>275</v>
      </c>
      <c r="J137" s="1" t="s">
        <v>569</v>
      </c>
      <c r="K137" s="9">
        <v>71</v>
      </c>
      <c r="L137" s="1" t="s">
        <v>633</v>
      </c>
      <c r="M137" s="9" t="s">
        <v>278</v>
      </c>
      <c r="N137" s="9"/>
      <c r="O137" s="1"/>
      <c r="P137" s="9"/>
      <c r="Q137" s="1"/>
      <c r="R137" s="27"/>
      <c r="S137" s="1"/>
      <c r="T137" s="9"/>
      <c r="U137" s="1"/>
      <c r="V137" s="9">
        <v>1.2</v>
      </c>
      <c r="W137" s="1"/>
      <c r="X137" s="9"/>
      <c r="Y137" s="1"/>
      <c r="Z137" s="9"/>
      <c r="AA137" s="1"/>
      <c r="AB137" s="9"/>
      <c r="AC137" s="1"/>
      <c r="AD137" s="27"/>
      <c r="AE137" s="1"/>
      <c r="AF137" s="9"/>
      <c r="AG137" s="1"/>
      <c r="AH137" s="9"/>
      <c r="AI137" s="1"/>
      <c r="AJ137" s="27"/>
      <c r="AK137" s="1"/>
      <c r="AL137" s="27"/>
      <c r="AM137" s="1"/>
      <c r="AN137" s="9"/>
      <c r="AO137" s="28"/>
      <c r="AP137" s="9"/>
      <c r="AQ137" s="1"/>
      <c r="AR137" s="9"/>
      <c r="AS137" s="28"/>
      <c r="AT137" s="27"/>
      <c r="AU137" s="1"/>
      <c r="AV137" s="1"/>
      <c r="AW137" s="1"/>
      <c r="AX137" s="9"/>
      <c r="AY137" s="28"/>
      <c r="AZ137" s="9"/>
      <c r="BA137" s="1"/>
      <c r="BB137" s="27"/>
      <c r="BC137" s="1"/>
      <c r="BD137" s="9"/>
      <c r="BE137" s="28"/>
      <c r="BF137" s="9"/>
      <c r="BG137" s="1"/>
      <c r="BH137" s="9"/>
      <c r="BI137" s="1"/>
      <c r="BJ137" s="9"/>
      <c r="BK137" s="28"/>
      <c r="BL137" s="27"/>
      <c r="BM137" s="1"/>
      <c r="BN137" s="9"/>
      <c r="BO137" s="1"/>
      <c r="BP137" s="27"/>
      <c r="BQ137" s="1"/>
      <c r="BR137" s="9"/>
      <c r="BS137" s="1"/>
      <c r="BT137" s="9"/>
      <c r="BU137" s="1"/>
      <c r="BV137" s="9"/>
      <c r="BW137" s="1"/>
      <c r="BX137" s="9"/>
      <c r="BY137" s="1"/>
      <c r="BZ137" s="9"/>
      <c r="CA137" s="1"/>
      <c r="CB137" s="9"/>
      <c r="CC137" s="28"/>
      <c r="CD137" s="9"/>
      <c r="CE137" s="1"/>
      <c r="CF137" s="9"/>
      <c r="CG137" s="1"/>
      <c r="CH137" s="27"/>
      <c r="CI137" s="1"/>
      <c r="CJ137" s="9"/>
      <c r="CK137" s="1"/>
      <c r="CL137" s="9"/>
      <c r="CM137" s="1"/>
      <c r="CN137" s="9"/>
      <c r="CO137" s="1"/>
      <c r="CP137" s="9"/>
      <c r="CQ137" s="1">
        <v>5</v>
      </c>
      <c r="CR137" s="9">
        <v>4</v>
      </c>
      <c r="CS137" s="1"/>
      <c r="CT137" s="9"/>
      <c r="CU137" s="1">
        <v>1</v>
      </c>
      <c r="CV137" s="9">
        <v>1</v>
      </c>
      <c r="CW137" s="1">
        <v>1</v>
      </c>
      <c r="CX137" s="9">
        <v>1</v>
      </c>
      <c r="CY137" s="1"/>
      <c r="CZ137" s="9"/>
      <c r="DA137" s="1"/>
      <c r="DB137" s="9"/>
      <c r="DC137" s="1"/>
      <c r="DD137" s="9"/>
      <c r="DE137" s="1"/>
      <c r="DF137" s="9"/>
      <c r="DG137" s="9"/>
      <c r="DH137" s="9"/>
      <c r="DI137" s="27"/>
      <c r="DJ137" s="9"/>
      <c r="DK137" s="1"/>
      <c r="DL137" s="9"/>
      <c r="DM137" s="28"/>
      <c r="DN137" s="9"/>
      <c r="DO137" s="1"/>
      <c r="DP137" s="9"/>
      <c r="DQ137" s="1"/>
      <c r="DR137" s="27"/>
      <c r="DS137" s="28"/>
      <c r="DT137" s="27"/>
      <c r="DU137" s="1"/>
      <c r="DV137" s="9"/>
      <c r="DW137" s="1"/>
      <c r="DX137" s="27"/>
      <c r="DY137" s="1"/>
      <c r="DZ137" s="9"/>
      <c r="EA137" s="28"/>
      <c r="EB137" s="9"/>
      <c r="EC137" s="1"/>
      <c r="ED137" s="9"/>
      <c r="EE137" s="1"/>
      <c r="EF137" s="9"/>
      <c r="EG137" s="1"/>
      <c r="EH137" s="9"/>
      <c r="EI137" s="28"/>
      <c r="EJ137" s="9"/>
      <c r="EK137" s="1"/>
      <c r="EL137" s="3" cm="1">
        <f t="array" ref="EL137">SUMPRODUCT(Planned[[#This Row],[GEN-1]:[EL-20]],TRANSPOSE(Arrangements[Unit Prices]))</f>
        <v>575.20000000000005</v>
      </c>
    </row>
    <row r="138" spans="1:142" ht="14.4" x14ac:dyDescent="0.25">
      <c r="A138" s="1">
        <v>118</v>
      </c>
      <c r="B138" s="9">
        <v>285373</v>
      </c>
      <c r="C138" s="9" t="s">
        <v>634</v>
      </c>
      <c r="D138" s="9" t="s">
        <v>271</v>
      </c>
      <c r="E138" s="9" t="s">
        <v>272</v>
      </c>
      <c r="F138" s="9"/>
      <c r="G138" s="9"/>
      <c r="H138" s="1" t="s">
        <v>635</v>
      </c>
      <c r="I138" s="1" t="s">
        <v>275</v>
      </c>
      <c r="J138" s="1" t="s">
        <v>569</v>
      </c>
      <c r="K138" s="9">
        <v>71</v>
      </c>
      <c r="L138" s="1" t="s">
        <v>576</v>
      </c>
      <c r="M138" s="9" t="s">
        <v>278</v>
      </c>
      <c r="N138" s="9"/>
      <c r="O138" s="1"/>
      <c r="P138" s="9"/>
      <c r="Q138" s="1"/>
      <c r="R138" s="27"/>
      <c r="S138" s="1"/>
      <c r="T138" s="9"/>
      <c r="U138" s="1"/>
      <c r="V138" s="9"/>
      <c r="W138" s="1"/>
      <c r="X138" s="9"/>
      <c r="Y138" s="1"/>
      <c r="Z138" s="9"/>
      <c r="AA138" s="1"/>
      <c r="AB138" s="9"/>
      <c r="AC138" s="1"/>
      <c r="AD138" s="27"/>
      <c r="AE138" s="1"/>
      <c r="AF138" s="9">
        <v>139</v>
      </c>
      <c r="AG138" s="1"/>
      <c r="AH138" s="9"/>
      <c r="AI138" s="1"/>
      <c r="AJ138" s="27"/>
      <c r="AK138" s="1"/>
      <c r="AL138" s="27"/>
      <c r="AM138" s="1"/>
      <c r="AN138" s="9"/>
      <c r="AO138" s="28"/>
      <c r="AP138" s="9"/>
      <c r="AQ138" s="1"/>
      <c r="AR138" s="9"/>
      <c r="AS138" s="28"/>
      <c r="AT138" s="27"/>
      <c r="AU138" s="1"/>
      <c r="AV138" s="1"/>
      <c r="AW138" s="1"/>
      <c r="AX138" s="9"/>
      <c r="AY138" s="28"/>
      <c r="AZ138" s="9"/>
      <c r="BA138" s="1"/>
      <c r="BB138" s="27"/>
      <c r="BC138" s="1"/>
      <c r="BD138" s="9"/>
      <c r="BE138" s="28"/>
      <c r="BF138" s="9"/>
      <c r="BG138" s="1"/>
      <c r="BH138" s="9"/>
      <c r="BI138" s="1"/>
      <c r="BJ138" s="9"/>
      <c r="BK138" s="28"/>
      <c r="BL138" s="27"/>
      <c r="BM138" s="1"/>
      <c r="BN138" s="9"/>
      <c r="BO138" s="1"/>
      <c r="BP138" s="27"/>
      <c r="BQ138" s="1"/>
      <c r="BR138" s="9"/>
      <c r="BS138" s="1"/>
      <c r="BT138" s="9"/>
      <c r="BU138" s="1"/>
      <c r="BV138" s="9"/>
      <c r="BW138" s="1"/>
      <c r="BX138" s="9"/>
      <c r="BY138" s="1"/>
      <c r="BZ138" s="9"/>
      <c r="CA138" s="1"/>
      <c r="CB138" s="9"/>
      <c r="CC138" s="28"/>
      <c r="CD138" s="9"/>
      <c r="CE138" s="1"/>
      <c r="CF138" s="9"/>
      <c r="CG138" s="1"/>
      <c r="CH138" s="27"/>
      <c r="CI138" s="1"/>
      <c r="CJ138" s="9"/>
      <c r="CK138" s="1"/>
      <c r="CL138" s="9">
        <v>0.2</v>
      </c>
      <c r="CM138" s="1"/>
      <c r="CN138" s="9"/>
      <c r="CO138" s="1"/>
      <c r="CP138" s="9"/>
      <c r="CQ138" s="1">
        <v>2</v>
      </c>
      <c r="CR138" s="9">
        <v>4</v>
      </c>
      <c r="CS138" s="1">
        <v>1</v>
      </c>
      <c r="CT138" s="9">
        <v>1</v>
      </c>
      <c r="CU138" s="1"/>
      <c r="CV138" s="9">
        <v>2</v>
      </c>
      <c r="CW138" s="1"/>
      <c r="CX138" s="9">
        <v>0.5</v>
      </c>
      <c r="CY138" s="1"/>
      <c r="CZ138" s="9"/>
      <c r="DA138" s="1"/>
      <c r="DB138" s="9"/>
      <c r="DC138" s="1"/>
      <c r="DD138" s="9"/>
      <c r="DE138" s="1"/>
      <c r="DF138" s="9"/>
      <c r="DG138" s="9"/>
      <c r="DH138" s="9"/>
      <c r="DI138" s="27"/>
      <c r="DJ138" s="9"/>
      <c r="DK138" s="1"/>
      <c r="DL138" s="9"/>
      <c r="DM138" s="28"/>
      <c r="DN138" s="9"/>
      <c r="DO138" s="1"/>
      <c r="DP138" s="9"/>
      <c r="DQ138" s="1"/>
      <c r="DR138" s="27"/>
      <c r="DS138" s="28"/>
      <c r="DT138" s="27"/>
      <c r="DU138" s="1"/>
      <c r="DV138" s="9"/>
      <c r="DW138" s="1"/>
      <c r="DX138" s="27"/>
      <c r="DY138" s="1"/>
      <c r="DZ138" s="9"/>
      <c r="EA138" s="28"/>
      <c r="EB138" s="9"/>
      <c r="EC138" s="1"/>
      <c r="ED138" s="9"/>
      <c r="EE138" s="1"/>
      <c r="EF138" s="9"/>
      <c r="EG138" s="1"/>
      <c r="EH138" s="9"/>
      <c r="EI138" s="28"/>
      <c r="EJ138" s="9"/>
      <c r="EK138" s="1"/>
      <c r="EL138" s="3" cm="1">
        <f t="array" ref="EL138">SUMPRODUCT(Planned[[#This Row],[GEN-1]:[EL-20]],TRANSPOSE(Arrangements[Unit Prices]))</f>
        <v>679.9</v>
      </c>
    </row>
    <row r="139" spans="1:142" ht="14.4" x14ac:dyDescent="0.25">
      <c r="A139" s="1">
        <v>119</v>
      </c>
      <c r="B139" s="9">
        <v>282496</v>
      </c>
      <c r="C139" s="9" t="s">
        <v>636</v>
      </c>
      <c r="D139" s="9" t="s">
        <v>271</v>
      </c>
      <c r="E139" s="9" t="s">
        <v>272</v>
      </c>
      <c r="F139" s="9"/>
      <c r="G139" s="9"/>
      <c r="H139" s="1" t="s">
        <v>637</v>
      </c>
      <c r="I139" s="1" t="s">
        <v>275</v>
      </c>
      <c r="J139" s="1" t="s">
        <v>569</v>
      </c>
      <c r="K139" s="9">
        <v>71</v>
      </c>
      <c r="L139" s="1" t="s">
        <v>573</v>
      </c>
      <c r="M139" s="9" t="s">
        <v>278</v>
      </c>
      <c r="N139" s="9"/>
      <c r="O139" s="1"/>
      <c r="P139" s="9"/>
      <c r="Q139" s="1"/>
      <c r="R139" s="27"/>
      <c r="S139" s="1"/>
      <c r="T139" s="9"/>
      <c r="U139" s="1"/>
      <c r="V139" s="9"/>
      <c r="W139" s="1"/>
      <c r="X139" s="9"/>
      <c r="Y139" s="1"/>
      <c r="Z139" s="9"/>
      <c r="AA139" s="1"/>
      <c r="AB139" s="9"/>
      <c r="AC139" s="1"/>
      <c r="AD139" s="27"/>
      <c r="AE139" s="1"/>
      <c r="AF139" s="9">
        <v>108</v>
      </c>
      <c r="AG139" s="1"/>
      <c r="AH139" s="9"/>
      <c r="AI139" s="1"/>
      <c r="AJ139" s="27"/>
      <c r="AK139" s="1"/>
      <c r="AL139" s="27"/>
      <c r="AM139" s="1"/>
      <c r="AN139" s="9"/>
      <c r="AO139" s="28"/>
      <c r="AP139" s="9"/>
      <c r="AQ139" s="1"/>
      <c r="AR139" s="9"/>
      <c r="AS139" s="28"/>
      <c r="AT139" s="27"/>
      <c r="AU139" s="1"/>
      <c r="AV139" s="1"/>
      <c r="AW139" s="1"/>
      <c r="AX139" s="9"/>
      <c r="AY139" s="28"/>
      <c r="AZ139" s="9"/>
      <c r="BA139" s="1"/>
      <c r="BB139" s="27"/>
      <c r="BC139" s="1"/>
      <c r="BD139" s="9"/>
      <c r="BE139" s="28"/>
      <c r="BF139" s="9"/>
      <c r="BG139" s="1"/>
      <c r="BH139" s="9"/>
      <c r="BI139" s="1"/>
      <c r="BJ139" s="9"/>
      <c r="BK139" s="28"/>
      <c r="BL139" s="27"/>
      <c r="BM139" s="1"/>
      <c r="BN139" s="9"/>
      <c r="BO139" s="1"/>
      <c r="BP139" s="27"/>
      <c r="BQ139" s="1"/>
      <c r="BR139" s="9"/>
      <c r="BS139" s="1"/>
      <c r="BT139" s="9"/>
      <c r="BU139" s="1"/>
      <c r="BV139" s="9"/>
      <c r="BW139" s="1"/>
      <c r="BX139" s="9"/>
      <c r="BY139" s="1"/>
      <c r="BZ139" s="9"/>
      <c r="CA139" s="1"/>
      <c r="CB139" s="9"/>
      <c r="CC139" s="28"/>
      <c r="CD139" s="9"/>
      <c r="CE139" s="1"/>
      <c r="CF139" s="9"/>
      <c r="CG139" s="1"/>
      <c r="CH139" s="27"/>
      <c r="CI139" s="1"/>
      <c r="CJ139" s="9"/>
      <c r="CK139" s="1"/>
      <c r="CL139" s="9"/>
      <c r="CM139" s="1"/>
      <c r="CN139" s="9"/>
      <c r="CO139" s="1"/>
      <c r="CP139" s="9"/>
      <c r="CQ139" s="1">
        <v>2</v>
      </c>
      <c r="CR139" s="9">
        <v>4</v>
      </c>
      <c r="CS139" s="1">
        <v>1</v>
      </c>
      <c r="CT139" s="9">
        <v>1</v>
      </c>
      <c r="CU139" s="1"/>
      <c r="CV139" s="9">
        <v>2</v>
      </c>
      <c r="CW139" s="1"/>
      <c r="CX139" s="9">
        <v>0.5</v>
      </c>
      <c r="CY139" s="1"/>
      <c r="CZ139" s="9"/>
      <c r="DA139" s="1"/>
      <c r="DB139" s="9"/>
      <c r="DC139" s="1"/>
      <c r="DD139" s="9"/>
      <c r="DE139" s="1"/>
      <c r="DF139" s="9"/>
      <c r="DG139" s="9"/>
      <c r="DH139" s="9"/>
      <c r="DI139" s="27"/>
      <c r="DJ139" s="9"/>
      <c r="DK139" s="1"/>
      <c r="DL139" s="9"/>
      <c r="DM139" s="28"/>
      <c r="DN139" s="9"/>
      <c r="DO139" s="1"/>
      <c r="DP139" s="9"/>
      <c r="DQ139" s="1"/>
      <c r="DR139" s="27"/>
      <c r="DS139" s="28"/>
      <c r="DT139" s="27"/>
      <c r="DU139" s="1"/>
      <c r="DV139" s="9"/>
      <c r="DW139" s="1"/>
      <c r="DX139" s="27"/>
      <c r="DY139" s="1"/>
      <c r="DZ139" s="9"/>
      <c r="EA139" s="28"/>
      <c r="EB139" s="9"/>
      <c r="EC139" s="1"/>
      <c r="ED139" s="9"/>
      <c r="EE139" s="1"/>
      <c r="EF139" s="9"/>
      <c r="EG139" s="1"/>
      <c r="EH139" s="9"/>
      <c r="EI139" s="28"/>
      <c r="EJ139" s="9"/>
      <c r="EK139" s="1"/>
      <c r="EL139" s="3" cm="1">
        <f t="array" ref="EL139">SUMPRODUCT(Planned[[#This Row],[GEN-1]:[EL-20]],TRANSPOSE(Arrangements[Unit Prices]))</f>
        <v>600.59999999999991</v>
      </c>
    </row>
    <row r="140" spans="1:142" ht="14.4" x14ac:dyDescent="0.25">
      <c r="A140" s="1">
        <v>120</v>
      </c>
      <c r="B140" s="9">
        <v>25331</v>
      </c>
      <c r="C140" s="9" t="s">
        <v>638</v>
      </c>
      <c r="D140" s="9" t="s">
        <v>271</v>
      </c>
      <c r="E140" s="9" t="s">
        <v>272</v>
      </c>
      <c r="F140" s="9"/>
      <c r="G140" s="9"/>
      <c r="H140" s="1" t="s">
        <v>639</v>
      </c>
      <c r="I140" s="1" t="s">
        <v>325</v>
      </c>
      <c r="J140" s="1" t="s">
        <v>569</v>
      </c>
      <c r="K140" s="9">
        <v>71</v>
      </c>
      <c r="L140" s="1" t="s">
        <v>570</v>
      </c>
      <c r="M140" s="9" t="s">
        <v>278</v>
      </c>
      <c r="N140" s="9"/>
      <c r="O140" s="1"/>
      <c r="P140" s="9"/>
      <c r="Q140" s="1"/>
      <c r="R140" s="27"/>
      <c r="S140" s="1"/>
      <c r="T140" s="9">
        <v>5</v>
      </c>
      <c r="U140" s="1"/>
      <c r="V140" s="9"/>
      <c r="W140" s="1"/>
      <c r="X140" s="9"/>
      <c r="Y140" s="1"/>
      <c r="Z140" s="9"/>
      <c r="AA140" s="1"/>
      <c r="AB140" s="9"/>
      <c r="AC140" s="1"/>
      <c r="AD140" s="27"/>
      <c r="AE140" s="1"/>
      <c r="AF140" s="9">
        <v>120</v>
      </c>
      <c r="AG140" s="1"/>
      <c r="AH140" s="9"/>
      <c r="AI140" s="1"/>
      <c r="AJ140" s="27"/>
      <c r="AK140" s="1"/>
      <c r="AL140" s="27"/>
      <c r="AM140" s="1"/>
      <c r="AN140" s="9"/>
      <c r="AO140" s="28"/>
      <c r="AP140" s="9"/>
      <c r="AQ140" s="1"/>
      <c r="AR140" s="9"/>
      <c r="AS140" s="28"/>
      <c r="AT140" s="27"/>
      <c r="AU140" s="1"/>
      <c r="AV140" s="1"/>
      <c r="AW140" s="1"/>
      <c r="AX140" s="9"/>
      <c r="AY140" s="28"/>
      <c r="AZ140" s="9"/>
      <c r="BA140" s="1"/>
      <c r="BB140" s="27"/>
      <c r="BC140" s="1"/>
      <c r="BD140" s="9"/>
      <c r="BE140" s="28"/>
      <c r="BF140" s="9"/>
      <c r="BG140" s="1"/>
      <c r="BH140" s="9"/>
      <c r="BI140" s="1"/>
      <c r="BJ140" s="9"/>
      <c r="BK140" s="28"/>
      <c r="BL140" s="27"/>
      <c r="BM140" s="1"/>
      <c r="BN140" s="9"/>
      <c r="BO140" s="1"/>
      <c r="BP140" s="27"/>
      <c r="BQ140" s="1"/>
      <c r="BR140" s="9"/>
      <c r="BS140" s="1"/>
      <c r="BT140" s="9"/>
      <c r="BU140" s="1"/>
      <c r="BV140" s="9"/>
      <c r="BW140" s="1"/>
      <c r="BX140" s="9"/>
      <c r="BY140" s="1"/>
      <c r="BZ140" s="9"/>
      <c r="CA140" s="1"/>
      <c r="CB140" s="9"/>
      <c r="CC140" s="28"/>
      <c r="CD140" s="9"/>
      <c r="CE140" s="1"/>
      <c r="CF140" s="9"/>
      <c r="CG140" s="1"/>
      <c r="CH140" s="27"/>
      <c r="CI140" s="1"/>
      <c r="CJ140" s="9"/>
      <c r="CK140" s="1"/>
      <c r="CL140" s="9"/>
      <c r="CM140" s="1"/>
      <c r="CN140" s="9"/>
      <c r="CO140" s="1"/>
      <c r="CP140" s="9"/>
      <c r="CQ140" s="1">
        <v>3</v>
      </c>
      <c r="CR140" s="9">
        <v>5</v>
      </c>
      <c r="CS140" s="1">
        <v>1</v>
      </c>
      <c r="CT140" s="9"/>
      <c r="CU140" s="1">
        <v>3</v>
      </c>
      <c r="CV140" s="9"/>
      <c r="CW140" s="1">
        <v>1</v>
      </c>
      <c r="CX140" s="9">
        <v>1</v>
      </c>
      <c r="CY140" s="1"/>
      <c r="CZ140" s="9"/>
      <c r="DA140" s="1"/>
      <c r="DB140" s="9"/>
      <c r="DC140" s="1"/>
      <c r="DD140" s="9"/>
      <c r="DE140" s="1"/>
      <c r="DF140" s="9"/>
      <c r="DG140" s="9"/>
      <c r="DH140" s="9"/>
      <c r="DI140" s="27"/>
      <c r="DJ140" s="9"/>
      <c r="DK140" s="1"/>
      <c r="DL140" s="9"/>
      <c r="DM140" s="28"/>
      <c r="DN140" s="9"/>
      <c r="DO140" s="1"/>
      <c r="DP140" s="9"/>
      <c r="DQ140" s="1"/>
      <c r="DR140" s="27"/>
      <c r="DS140" s="28"/>
      <c r="DT140" s="27"/>
      <c r="DU140" s="1"/>
      <c r="DV140" s="9"/>
      <c r="DW140" s="1"/>
      <c r="DX140" s="27"/>
      <c r="DY140" s="1"/>
      <c r="DZ140" s="9"/>
      <c r="EA140" s="28"/>
      <c r="EB140" s="9"/>
      <c r="EC140" s="1"/>
      <c r="ED140" s="9"/>
      <c r="EE140" s="1"/>
      <c r="EF140" s="9"/>
      <c r="EG140" s="1"/>
      <c r="EH140" s="9"/>
      <c r="EI140" s="28"/>
      <c r="EJ140" s="9"/>
      <c r="EK140" s="1"/>
      <c r="EL140" s="3" cm="1">
        <f t="array" ref="EL140">SUMPRODUCT(Planned[[#This Row],[GEN-1]:[EL-20]],TRANSPOSE(Arrangements[Unit Prices]))</f>
        <v>870</v>
      </c>
    </row>
    <row r="141" spans="1:142" ht="14.4" x14ac:dyDescent="0.25">
      <c r="A141" s="1">
        <v>121</v>
      </c>
      <c r="B141" s="9">
        <v>302343</v>
      </c>
      <c r="C141" s="9" t="s">
        <v>640</v>
      </c>
      <c r="D141" s="9" t="s">
        <v>271</v>
      </c>
      <c r="E141" s="9" t="s">
        <v>272</v>
      </c>
      <c r="F141" s="9"/>
      <c r="G141" s="9"/>
      <c r="H141" s="1" t="s">
        <v>641</v>
      </c>
      <c r="I141" s="1" t="s">
        <v>275</v>
      </c>
      <c r="J141" s="1" t="s">
        <v>569</v>
      </c>
      <c r="K141" s="9">
        <v>71</v>
      </c>
      <c r="L141" s="1" t="s">
        <v>602</v>
      </c>
      <c r="M141" s="9" t="s">
        <v>278</v>
      </c>
      <c r="N141" s="9"/>
      <c r="O141" s="1"/>
      <c r="P141" s="9"/>
      <c r="Q141" s="1"/>
      <c r="R141" s="27"/>
      <c r="S141" s="1"/>
      <c r="T141" s="9"/>
      <c r="U141" s="1"/>
      <c r="V141" s="9"/>
      <c r="W141" s="1"/>
      <c r="X141" s="9"/>
      <c r="Y141" s="1"/>
      <c r="Z141" s="9"/>
      <c r="AA141" s="1"/>
      <c r="AB141" s="9"/>
      <c r="AC141" s="1"/>
      <c r="AD141" s="27"/>
      <c r="AE141" s="1"/>
      <c r="AF141" s="9">
        <v>156</v>
      </c>
      <c r="AG141" s="1"/>
      <c r="AH141" s="9"/>
      <c r="AI141" s="1"/>
      <c r="AJ141" s="27"/>
      <c r="AK141" s="1"/>
      <c r="AL141" s="27"/>
      <c r="AM141" s="1"/>
      <c r="AN141" s="9"/>
      <c r="AO141" s="28"/>
      <c r="AP141" s="9"/>
      <c r="AQ141" s="1"/>
      <c r="AR141" s="9"/>
      <c r="AS141" s="28"/>
      <c r="AT141" s="27"/>
      <c r="AU141" s="1"/>
      <c r="AV141" s="1"/>
      <c r="AW141" s="1"/>
      <c r="AX141" s="9"/>
      <c r="AY141" s="28"/>
      <c r="AZ141" s="9"/>
      <c r="BA141" s="1"/>
      <c r="BB141" s="27"/>
      <c r="BC141" s="1"/>
      <c r="BD141" s="9"/>
      <c r="BE141" s="28"/>
      <c r="BF141" s="9"/>
      <c r="BG141" s="1"/>
      <c r="BH141" s="9"/>
      <c r="BI141" s="1"/>
      <c r="BJ141" s="9"/>
      <c r="BK141" s="28"/>
      <c r="BL141" s="27"/>
      <c r="BM141" s="1"/>
      <c r="BN141" s="9"/>
      <c r="BO141" s="1"/>
      <c r="BP141" s="27"/>
      <c r="BQ141" s="1"/>
      <c r="BR141" s="9"/>
      <c r="BS141" s="1"/>
      <c r="BT141" s="9"/>
      <c r="BU141" s="1"/>
      <c r="BV141" s="9"/>
      <c r="BW141" s="1"/>
      <c r="BX141" s="9"/>
      <c r="BY141" s="1"/>
      <c r="BZ141" s="9"/>
      <c r="CA141" s="1"/>
      <c r="CB141" s="9"/>
      <c r="CC141" s="28"/>
      <c r="CD141" s="9"/>
      <c r="CE141" s="1"/>
      <c r="CF141" s="9"/>
      <c r="CG141" s="1"/>
      <c r="CH141" s="27"/>
      <c r="CI141" s="1"/>
      <c r="CJ141" s="9"/>
      <c r="CK141" s="1"/>
      <c r="CL141" s="9"/>
      <c r="CM141" s="1"/>
      <c r="CN141" s="9"/>
      <c r="CO141" s="1"/>
      <c r="CP141" s="9"/>
      <c r="CQ141" s="1">
        <v>1</v>
      </c>
      <c r="CR141" s="9">
        <v>1</v>
      </c>
      <c r="CS141" s="1"/>
      <c r="CT141" s="9"/>
      <c r="CU141" s="1">
        <v>3</v>
      </c>
      <c r="CV141" s="9"/>
      <c r="CW141" s="1">
        <v>1</v>
      </c>
      <c r="CX141" s="9">
        <v>1</v>
      </c>
      <c r="CY141" s="1"/>
      <c r="CZ141" s="9"/>
      <c r="DA141" s="1">
        <v>1</v>
      </c>
      <c r="DB141" s="9"/>
      <c r="DC141" s="1">
        <v>15</v>
      </c>
      <c r="DD141" s="9"/>
      <c r="DE141" s="1"/>
      <c r="DF141" s="9"/>
      <c r="DG141" s="9"/>
      <c r="DH141" s="9"/>
      <c r="DI141" s="27"/>
      <c r="DJ141" s="9"/>
      <c r="DK141" s="1">
        <v>1</v>
      </c>
      <c r="DL141" s="9"/>
      <c r="DM141" s="28"/>
      <c r="DN141" s="9"/>
      <c r="DO141" s="1"/>
      <c r="DP141" s="9"/>
      <c r="DQ141" s="1"/>
      <c r="DR141" s="27"/>
      <c r="DS141" s="28"/>
      <c r="DT141" s="27"/>
      <c r="DU141" s="1"/>
      <c r="DV141" s="9"/>
      <c r="DW141" s="1"/>
      <c r="DX141" s="27"/>
      <c r="DY141" s="1"/>
      <c r="DZ141" s="9"/>
      <c r="EA141" s="28"/>
      <c r="EB141" s="9"/>
      <c r="EC141" s="1"/>
      <c r="ED141" s="9"/>
      <c r="EE141" s="1"/>
      <c r="EF141" s="9"/>
      <c r="EG141" s="1"/>
      <c r="EH141" s="9"/>
      <c r="EI141" s="28"/>
      <c r="EJ141" s="9"/>
      <c r="EK141" s="1"/>
      <c r="EL141" s="3" cm="1">
        <f t="array" ref="EL141">SUMPRODUCT(Planned[[#This Row],[GEN-1]:[EL-20]],TRANSPOSE(Arrangements[Unit Prices]))</f>
        <v>663.34999999999991</v>
      </c>
    </row>
    <row r="142" spans="1:142" ht="14.4" x14ac:dyDescent="0.25">
      <c r="A142" s="1">
        <v>122</v>
      </c>
      <c r="B142" s="9">
        <v>552</v>
      </c>
      <c r="C142" s="9" t="s">
        <v>642</v>
      </c>
      <c r="D142" s="9" t="s">
        <v>271</v>
      </c>
      <c r="E142" s="9" t="s">
        <v>272</v>
      </c>
      <c r="F142" s="9"/>
      <c r="G142" s="9"/>
      <c r="H142" s="1" t="s">
        <v>643</v>
      </c>
      <c r="I142" s="1" t="s">
        <v>325</v>
      </c>
      <c r="J142" s="1" t="s">
        <v>569</v>
      </c>
      <c r="K142" s="9">
        <v>71</v>
      </c>
      <c r="L142" s="1" t="s">
        <v>644</v>
      </c>
      <c r="M142" s="9" t="s">
        <v>278</v>
      </c>
      <c r="N142" s="9"/>
      <c r="O142" s="1"/>
      <c r="P142" s="9"/>
      <c r="Q142" s="1"/>
      <c r="R142" s="27"/>
      <c r="S142" s="1"/>
      <c r="T142" s="9"/>
      <c r="U142" s="1"/>
      <c r="V142" s="9"/>
      <c r="W142" s="1"/>
      <c r="X142" s="9"/>
      <c r="Y142" s="1"/>
      <c r="Z142" s="9"/>
      <c r="AA142" s="1">
        <v>25</v>
      </c>
      <c r="AB142" s="9"/>
      <c r="AC142" s="1"/>
      <c r="AD142" s="27"/>
      <c r="AE142" s="1"/>
      <c r="AF142" s="9"/>
      <c r="AG142" s="1"/>
      <c r="AH142" s="9"/>
      <c r="AI142" s="1"/>
      <c r="AJ142" s="27"/>
      <c r="AK142" s="1"/>
      <c r="AL142" s="27"/>
      <c r="AM142" s="1"/>
      <c r="AN142" s="9"/>
      <c r="AO142" s="28"/>
      <c r="AP142" s="9">
        <v>11</v>
      </c>
      <c r="AQ142" s="1"/>
      <c r="AR142" s="9"/>
      <c r="AS142" s="28"/>
      <c r="AT142" s="27"/>
      <c r="AU142" s="1"/>
      <c r="AV142" s="1"/>
      <c r="AW142" s="1"/>
      <c r="AX142" s="9"/>
      <c r="AY142" s="28"/>
      <c r="AZ142" s="9"/>
      <c r="BA142" s="1"/>
      <c r="BB142" s="27"/>
      <c r="BC142" s="1"/>
      <c r="BD142" s="9"/>
      <c r="BE142" s="28"/>
      <c r="BF142" s="9"/>
      <c r="BG142" s="1"/>
      <c r="BH142" s="9"/>
      <c r="BI142" s="1"/>
      <c r="BJ142" s="9"/>
      <c r="BK142" s="28"/>
      <c r="BL142" s="27"/>
      <c r="BM142" s="1"/>
      <c r="BN142" s="9"/>
      <c r="BO142" s="1"/>
      <c r="BP142" s="27"/>
      <c r="BQ142" s="1"/>
      <c r="BR142" s="9"/>
      <c r="BS142" s="1"/>
      <c r="BT142" s="9"/>
      <c r="BU142" s="1"/>
      <c r="BV142" s="9"/>
      <c r="BW142" s="1"/>
      <c r="BX142" s="9"/>
      <c r="BY142" s="1"/>
      <c r="BZ142" s="9"/>
      <c r="CA142" s="1"/>
      <c r="CB142" s="9"/>
      <c r="CC142" s="28"/>
      <c r="CD142" s="9"/>
      <c r="CE142" s="1"/>
      <c r="CF142" s="9"/>
      <c r="CG142" s="1"/>
      <c r="CH142" s="27"/>
      <c r="CI142" s="1"/>
      <c r="CJ142" s="9"/>
      <c r="CK142" s="1"/>
      <c r="CL142" s="9">
        <v>0.4</v>
      </c>
      <c r="CM142" s="1">
        <v>0.6</v>
      </c>
      <c r="CN142" s="9"/>
      <c r="CO142" s="1">
        <v>1</v>
      </c>
      <c r="CP142" s="9"/>
      <c r="CQ142" s="1">
        <v>3</v>
      </c>
      <c r="CR142" s="9"/>
      <c r="CS142" s="1">
        <v>1</v>
      </c>
      <c r="CT142" s="9"/>
      <c r="CU142" s="1">
        <v>4</v>
      </c>
      <c r="CV142" s="9"/>
      <c r="CW142" s="1">
        <v>1</v>
      </c>
      <c r="CX142" s="9">
        <v>0.75</v>
      </c>
      <c r="CY142" s="1">
        <v>1</v>
      </c>
      <c r="CZ142" s="9"/>
      <c r="DA142" s="1">
        <v>1</v>
      </c>
      <c r="DB142" s="9"/>
      <c r="DC142" s="1"/>
      <c r="DD142" s="9">
        <v>10</v>
      </c>
      <c r="DE142" s="1"/>
      <c r="DF142" s="9"/>
      <c r="DG142" s="9">
        <v>20</v>
      </c>
      <c r="DH142" s="9"/>
      <c r="DI142" s="27"/>
      <c r="DJ142" s="9"/>
      <c r="DK142" s="1">
        <v>1</v>
      </c>
      <c r="DL142" s="9"/>
      <c r="DM142" s="28"/>
      <c r="DN142" s="9"/>
      <c r="DO142" s="1"/>
      <c r="DP142" s="9"/>
      <c r="DQ142" s="1"/>
      <c r="DR142" s="27"/>
      <c r="DS142" s="28"/>
      <c r="DT142" s="27"/>
      <c r="DU142" s="1"/>
      <c r="DV142" s="9"/>
      <c r="DW142" s="1"/>
      <c r="DX142" s="27"/>
      <c r="DY142" s="1"/>
      <c r="DZ142" s="9"/>
      <c r="EA142" s="28"/>
      <c r="EB142" s="9"/>
      <c r="EC142" s="1"/>
      <c r="ED142" s="9"/>
      <c r="EE142" s="1"/>
      <c r="EF142" s="9"/>
      <c r="EG142" s="1"/>
      <c r="EH142" s="9"/>
      <c r="EI142" s="28"/>
      <c r="EJ142" s="9"/>
      <c r="EK142" s="1"/>
      <c r="EL142" s="3" cm="1">
        <f t="array" ref="EL142">SUMPRODUCT(Planned[[#This Row],[GEN-1]:[EL-20]],TRANSPOSE(Arrangements[Unit Prices]))</f>
        <v>559.4</v>
      </c>
    </row>
    <row r="143" spans="1:142" ht="14.4" x14ac:dyDescent="0.25">
      <c r="A143" s="1">
        <v>123</v>
      </c>
      <c r="B143" s="9">
        <v>22431</v>
      </c>
      <c r="C143" s="9" t="s">
        <v>645</v>
      </c>
      <c r="D143" s="9" t="s">
        <v>271</v>
      </c>
      <c r="E143" s="9" t="s">
        <v>272</v>
      </c>
      <c r="F143" s="9"/>
      <c r="G143" s="9"/>
      <c r="H143" s="1" t="s">
        <v>646</v>
      </c>
      <c r="I143" s="1" t="s">
        <v>325</v>
      </c>
      <c r="J143" s="1" t="s">
        <v>569</v>
      </c>
      <c r="K143" s="9">
        <v>71</v>
      </c>
      <c r="L143" s="1" t="s">
        <v>570</v>
      </c>
      <c r="M143" s="9" t="s">
        <v>278</v>
      </c>
      <c r="N143" s="9"/>
      <c r="O143" s="1"/>
      <c r="P143" s="9"/>
      <c r="Q143" s="1"/>
      <c r="R143" s="27"/>
      <c r="S143" s="1"/>
      <c r="T143" s="9"/>
      <c r="U143" s="1"/>
      <c r="V143" s="9"/>
      <c r="W143" s="1"/>
      <c r="X143" s="9"/>
      <c r="Y143" s="1"/>
      <c r="Z143" s="9"/>
      <c r="AA143" s="1"/>
      <c r="AB143" s="9"/>
      <c r="AC143" s="1"/>
      <c r="AD143" s="27"/>
      <c r="AE143" s="1"/>
      <c r="AF143" s="9">
        <v>50</v>
      </c>
      <c r="AG143" s="1"/>
      <c r="AH143" s="9"/>
      <c r="AI143" s="1"/>
      <c r="AJ143" s="27"/>
      <c r="AK143" s="1"/>
      <c r="AL143" s="27"/>
      <c r="AM143" s="1"/>
      <c r="AN143" s="9"/>
      <c r="AO143" s="28"/>
      <c r="AP143" s="9"/>
      <c r="AQ143" s="1"/>
      <c r="AR143" s="9"/>
      <c r="AS143" s="28"/>
      <c r="AT143" s="27"/>
      <c r="AU143" s="1"/>
      <c r="AV143" s="1"/>
      <c r="AW143" s="1"/>
      <c r="AX143" s="9"/>
      <c r="AY143" s="28"/>
      <c r="AZ143" s="9"/>
      <c r="BA143" s="1"/>
      <c r="BB143" s="27"/>
      <c r="BC143" s="1"/>
      <c r="BD143" s="9"/>
      <c r="BE143" s="28"/>
      <c r="BF143" s="9"/>
      <c r="BG143" s="1"/>
      <c r="BH143" s="9"/>
      <c r="BI143" s="1"/>
      <c r="BJ143" s="9"/>
      <c r="BK143" s="28"/>
      <c r="BL143" s="27"/>
      <c r="BM143" s="1">
        <v>1</v>
      </c>
      <c r="BN143" s="9"/>
      <c r="BO143" s="1"/>
      <c r="BP143" s="27"/>
      <c r="BQ143" s="1"/>
      <c r="BR143" s="9"/>
      <c r="BS143" s="1"/>
      <c r="BT143" s="9"/>
      <c r="BU143" s="1"/>
      <c r="BV143" s="9"/>
      <c r="BW143" s="1"/>
      <c r="BX143" s="9"/>
      <c r="BY143" s="1"/>
      <c r="BZ143" s="9"/>
      <c r="CA143" s="1"/>
      <c r="CB143" s="9"/>
      <c r="CC143" s="28"/>
      <c r="CD143" s="9"/>
      <c r="CE143" s="1"/>
      <c r="CF143" s="9"/>
      <c r="CG143" s="1"/>
      <c r="CH143" s="27"/>
      <c r="CI143" s="1"/>
      <c r="CJ143" s="9"/>
      <c r="CK143" s="1"/>
      <c r="CL143" s="9"/>
      <c r="CM143" s="1"/>
      <c r="CN143" s="9"/>
      <c r="CO143" s="1"/>
      <c r="CP143" s="9"/>
      <c r="CQ143" s="1">
        <v>4</v>
      </c>
      <c r="CR143" s="9">
        <v>3</v>
      </c>
      <c r="CS143" s="1"/>
      <c r="CT143" s="9"/>
      <c r="CU143" s="1"/>
      <c r="CV143" s="9"/>
      <c r="CW143" s="1"/>
      <c r="CX143" s="9"/>
      <c r="CY143" s="1"/>
      <c r="CZ143" s="9"/>
      <c r="DA143" s="1"/>
      <c r="DB143" s="9"/>
      <c r="DC143" s="1"/>
      <c r="DD143" s="9"/>
      <c r="DE143" s="1"/>
      <c r="DF143" s="9"/>
      <c r="DG143" s="9"/>
      <c r="DH143" s="9"/>
      <c r="DI143" s="27"/>
      <c r="DJ143" s="9"/>
      <c r="DK143" s="1">
        <v>1</v>
      </c>
      <c r="DL143" s="9"/>
      <c r="DM143" s="28"/>
      <c r="DN143" s="9"/>
      <c r="DO143" s="1"/>
      <c r="DP143" s="9"/>
      <c r="DQ143" s="1"/>
      <c r="DR143" s="27"/>
      <c r="DS143" s="28"/>
      <c r="DT143" s="27"/>
      <c r="DU143" s="1"/>
      <c r="DV143" s="9"/>
      <c r="DW143" s="1"/>
      <c r="DX143" s="27"/>
      <c r="DY143" s="1"/>
      <c r="DZ143" s="9"/>
      <c r="EA143" s="28"/>
      <c r="EB143" s="9"/>
      <c r="EC143" s="1">
        <v>1</v>
      </c>
      <c r="ED143" s="9"/>
      <c r="EE143" s="1"/>
      <c r="EF143" s="9"/>
      <c r="EG143" s="1">
        <v>1</v>
      </c>
      <c r="EH143" s="9"/>
      <c r="EI143" s="28"/>
      <c r="EJ143" s="9"/>
      <c r="EK143" s="1"/>
      <c r="EL143" s="3" cm="1">
        <f t="array" ref="EL143">SUMPRODUCT(Planned[[#This Row],[GEN-1]:[EL-20]],TRANSPOSE(Arrangements[Unit Prices]))</f>
        <v>820.4</v>
      </c>
    </row>
    <row r="144" spans="1:142" ht="14.4" x14ac:dyDescent="0.25">
      <c r="A144" s="1">
        <v>124</v>
      </c>
      <c r="B144" s="9">
        <v>6096</v>
      </c>
      <c r="C144" s="9" t="s">
        <v>647</v>
      </c>
      <c r="D144" s="9" t="s">
        <v>271</v>
      </c>
      <c r="E144" s="9" t="s">
        <v>272</v>
      </c>
      <c r="F144" s="9"/>
      <c r="G144" s="9"/>
      <c r="H144" s="1" t="s">
        <v>648</v>
      </c>
      <c r="I144" s="1" t="s">
        <v>325</v>
      </c>
      <c r="J144" s="1" t="s">
        <v>569</v>
      </c>
      <c r="K144" s="9">
        <v>71</v>
      </c>
      <c r="L144" s="1" t="s">
        <v>570</v>
      </c>
      <c r="M144" s="9" t="s">
        <v>278</v>
      </c>
      <c r="N144" s="9"/>
      <c r="O144" s="1"/>
      <c r="P144" s="9"/>
      <c r="Q144" s="1"/>
      <c r="R144" s="27"/>
      <c r="S144" s="1"/>
      <c r="T144" s="9"/>
      <c r="U144" s="1"/>
      <c r="V144" s="9"/>
      <c r="W144" s="1"/>
      <c r="X144" s="9"/>
      <c r="Y144" s="1"/>
      <c r="Z144" s="9"/>
      <c r="AA144" s="1"/>
      <c r="AB144" s="9"/>
      <c r="AC144" s="1"/>
      <c r="AD144" s="27"/>
      <c r="AE144" s="1"/>
      <c r="AF144" s="9">
        <v>290</v>
      </c>
      <c r="AG144" s="1"/>
      <c r="AH144" s="9"/>
      <c r="AI144" s="1"/>
      <c r="AJ144" s="27"/>
      <c r="AK144" s="1"/>
      <c r="AL144" s="27"/>
      <c r="AM144" s="1"/>
      <c r="AN144" s="9"/>
      <c r="AO144" s="28"/>
      <c r="AP144" s="9"/>
      <c r="AQ144" s="1"/>
      <c r="AR144" s="9"/>
      <c r="AS144" s="28"/>
      <c r="AT144" s="27"/>
      <c r="AU144" s="1"/>
      <c r="AV144" s="1"/>
      <c r="AW144" s="1"/>
      <c r="AX144" s="9"/>
      <c r="AY144" s="28"/>
      <c r="AZ144" s="9"/>
      <c r="BA144" s="1"/>
      <c r="BB144" s="27"/>
      <c r="BC144" s="1"/>
      <c r="BD144" s="9"/>
      <c r="BE144" s="28"/>
      <c r="BF144" s="9"/>
      <c r="BG144" s="1"/>
      <c r="BH144" s="9"/>
      <c r="BI144" s="1"/>
      <c r="BJ144" s="9"/>
      <c r="BK144" s="28"/>
      <c r="BL144" s="27"/>
      <c r="BM144" s="1"/>
      <c r="BN144" s="9"/>
      <c r="BO144" s="1"/>
      <c r="BP144" s="27"/>
      <c r="BQ144" s="1"/>
      <c r="BR144" s="9"/>
      <c r="BS144" s="1"/>
      <c r="BT144" s="9"/>
      <c r="BU144" s="1"/>
      <c r="BV144" s="9"/>
      <c r="BW144" s="1"/>
      <c r="BX144" s="9"/>
      <c r="BY144" s="1"/>
      <c r="BZ144" s="9"/>
      <c r="CA144" s="1"/>
      <c r="CB144" s="9"/>
      <c r="CC144" s="28"/>
      <c r="CD144" s="9"/>
      <c r="CE144" s="1"/>
      <c r="CF144" s="9"/>
      <c r="CG144" s="1"/>
      <c r="CH144" s="27"/>
      <c r="CI144" s="1"/>
      <c r="CJ144" s="9"/>
      <c r="CK144" s="1"/>
      <c r="CL144" s="9"/>
      <c r="CM144" s="1"/>
      <c r="CN144" s="9"/>
      <c r="CO144" s="1"/>
      <c r="CP144" s="9"/>
      <c r="CQ144" s="1">
        <v>5</v>
      </c>
      <c r="CR144" s="9">
        <v>4</v>
      </c>
      <c r="CS144" s="1"/>
      <c r="CT144" s="9"/>
      <c r="CU144" s="1">
        <v>1</v>
      </c>
      <c r="CV144" s="9"/>
      <c r="CW144" s="1">
        <v>1</v>
      </c>
      <c r="CX144" s="9">
        <v>1</v>
      </c>
      <c r="CY144" s="1"/>
      <c r="CZ144" s="9"/>
      <c r="DA144" s="1"/>
      <c r="DB144" s="9"/>
      <c r="DC144" s="1"/>
      <c r="DD144" s="9"/>
      <c r="DE144" s="1"/>
      <c r="DF144" s="9"/>
      <c r="DG144" s="9"/>
      <c r="DH144" s="9"/>
      <c r="DI144" s="27"/>
      <c r="DJ144" s="9"/>
      <c r="DK144" s="1">
        <v>1</v>
      </c>
      <c r="DL144" s="9"/>
      <c r="DM144" s="28"/>
      <c r="DN144" s="9"/>
      <c r="DO144" s="1"/>
      <c r="DP144" s="9"/>
      <c r="DQ144" s="1"/>
      <c r="DR144" s="27"/>
      <c r="DS144" s="28"/>
      <c r="DT144" s="27"/>
      <c r="DU144" s="1"/>
      <c r="DV144" s="9"/>
      <c r="DW144" s="1"/>
      <c r="DX144" s="27"/>
      <c r="DY144" s="1"/>
      <c r="DZ144" s="9"/>
      <c r="EA144" s="28"/>
      <c r="EB144" s="9"/>
      <c r="EC144" s="1"/>
      <c r="ED144" s="9"/>
      <c r="EE144" s="1"/>
      <c r="EF144" s="9"/>
      <c r="EG144" s="1"/>
      <c r="EH144" s="9"/>
      <c r="EI144" s="28"/>
      <c r="EJ144" s="9"/>
      <c r="EK144" s="1"/>
      <c r="EL144" s="3" cm="1">
        <f t="array" ref="EL144">SUMPRODUCT(Planned[[#This Row],[GEN-1]:[EL-20]],TRANSPOSE(Arrangements[Unit Prices]))</f>
        <v>1219.2</v>
      </c>
    </row>
    <row r="145" spans="1:142" ht="14.4" x14ac:dyDescent="0.25">
      <c r="A145" s="1">
        <v>125</v>
      </c>
      <c r="B145" s="9">
        <v>2425</v>
      </c>
      <c r="C145" s="9" t="s">
        <v>649</v>
      </c>
      <c r="D145" s="9" t="s">
        <v>271</v>
      </c>
      <c r="E145" s="9" t="s">
        <v>272</v>
      </c>
      <c r="F145" s="9"/>
      <c r="G145" s="9"/>
      <c r="H145" s="1" t="s">
        <v>650</v>
      </c>
      <c r="I145" s="1" t="s">
        <v>325</v>
      </c>
      <c r="J145" s="1" t="s">
        <v>569</v>
      </c>
      <c r="K145" s="9">
        <v>71</v>
      </c>
      <c r="L145" s="1" t="s">
        <v>651</v>
      </c>
      <c r="M145" s="9" t="s">
        <v>278</v>
      </c>
      <c r="N145" s="9"/>
      <c r="O145" s="1">
        <v>8</v>
      </c>
      <c r="P145" s="9"/>
      <c r="Q145" s="1"/>
      <c r="R145" s="27"/>
      <c r="S145" s="1"/>
      <c r="T145" s="9"/>
      <c r="U145" s="1"/>
      <c r="V145" s="9"/>
      <c r="W145" s="1">
        <v>0.2</v>
      </c>
      <c r="X145" s="9"/>
      <c r="Y145" s="1"/>
      <c r="Z145" s="9"/>
      <c r="AA145" s="1"/>
      <c r="AB145" s="9"/>
      <c r="AC145" s="1"/>
      <c r="AD145" s="27"/>
      <c r="AE145" s="1"/>
      <c r="AF145" s="9">
        <v>60</v>
      </c>
      <c r="AG145" s="1"/>
      <c r="AH145" s="9">
        <v>20</v>
      </c>
      <c r="AI145" s="1"/>
      <c r="AJ145" s="27"/>
      <c r="AK145" s="1"/>
      <c r="AL145" s="27"/>
      <c r="AM145" s="1">
        <v>80</v>
      </c>
      <c r="AN145" s="9"/>
      <c r="AO145" s="28"/>
      <c r="AP145" s="9">
        <v>2</v>
      </c>
      <c r="AQ145" s="1"/>
      <c r="AR145" s="9"/>
      <c r="AS145" s="28"/>
      <c r="AT145" s="27"/>
      <c r="AU145" s="1"/>
      <c r="AV145" s="1"/>
      <c r="AW145" s="1"/>
      <c r="AX145" s="9"/>
      <c r="AY145" s="28"/>
      <c r="AZ145" s="9"/>
      <c r="BA145" s="1"/>
      <c r="BB145" s="27"/>
      <c r="BC145" s="1"/>
      <c r="BD145" s="9"/>
      <c r="BE145" s="28"/>
      <c r="BF145" s="9"/>
      <c r="BG145" s="1"/>
      <c r="BH145" s="9"/>
      <c r="BI145" s="1"/>
      <c r="BJ145" s="9"/>
      <c r="BK145" s="28"/>
      <c r="BL145" s="27"/>
      <c r="BM145" s="1"/>
      <c r="BN145" s="9"/>
      <c r="BO145" s="1"/>
      <c r="BP145" s="27"/>
      <c r="BQ145" s="1"/>
      <c r="BR145" s="9">
        <v>4</v>
      </c>
      <c r="BS145" s="1"/>
      <c r="BT145" s="9"/>
      <c r="BU145" s="1"/>
      <c r="BV145" s="9"/>
      <c r="BW145" s="1"/>
      <c r="BX145" s="9"/>
      <c r="BY145" s="1"/>
      <c r="BZ145" s="9"/>
      <c r="CA145" s="1"/>
      <c r="CB145" s="9"/>
      <c r="CC145" s="28"/>
      <c r="CD145" s="9"/>
      <c r="CE145" s="1"/>
      <c r="CF145" s="9"/>
      <c r="CG145" s="1"/>
      <c r="CH145" s="27"/>
      <c r="CI145" s="1"/>
      <c r="CJ145" s="9"/>
      <c r="CK145" s="1"/>
      <c r="CL145" s="9">
        <v>0.4</v>
      </c>
      <c r="CM145" s="1"/>
      <c r="CN145" s="9"/>
      <c r="CO145" s="1"/>
      <c r="CP145" s="9"/>
      <c r="CQ145" s="1">
        <v>1</v>
      </c>
      <c r="CR145" s="9">
        <v>1</v>
      </c>
      <c r="CS145" s="1">
        <v>1</v>
      </c>
      <c r="CT145" s="9"/>
      <c r="CU145" s="1">
        <v>4</v>
      </c>
      <c r="CV145" s="9"/>
      <c r="CW145" s="1">
        <v>1</v>
      </c>
      <c r="CX145" s="9">
        <v>1</v>
      </c>
      <c r="CY145" s="1"/>
      <c r="CZ145" s="9"/>
      <c r="DA145" s="1"/>
      <c r="DB145" s="9"/>
      <c r="DC145" s="1">
        <v>14</v>
      </c>
      <c r="DD145" s="9"/>
      <c r="DE145" s="1"/>
      <c r="DF145" s="9"/>
      <c r="DG145" s="9">
        <v>5</v>
      </c>
      <c r="DH145" s="9"/>
      <c r="DI145" s="27"/>
      <c r="DJ145" s="9">
        <v>1</v>
      </c>
      <c r="DK145" s="1"/>
      <c r="DL145" s="9"/>
      <c r="DM145" s="28"/>
      <c r="DN145" s="9"/>
      <c r="DO145" s="1"/>
      <c r="DP145" s="9"/>
      <c r="DQ145" s="1"/>
      <c r="DR145" s="27"/>
      <c r="DS145" s="28"/>
      <c r="DT145" s="27"/>
      <c r="DU145" s="1"/>
      <c r="DV145" s="9"/>
      <c r="DW145" s="1"/>
      <c r="DX145" s="27"/>
      <c r="DY145" s="1"/>
      <c r="DZ145" s="9"/>
      <c r="EA145" s="28"/>
      <c r="EB145" s="9"/>
      <c r="EC145" s="1"/>
      <c r="ED145" s="9"/>
      <c r="EE145" s="1"/>
      <c r="EF145" s="9"/>
      <c r="EG145" s="1"/>
      <c r="EH145" s="9"/>
      <c r="EI145" s="28"/>
      <c r="EJ145" s="9"/>
      <c r="EK145" s="1"/>
      <c r="EL145" s="3" cm="1">
        <f t="array" ref="EL145">SUMPRODUCT(Planned[[#This Row],[GEN-1]:[EL-20]],TRANSPOSE(Arrangements[Unit Prices]))</f>
        <v>958.05</v>
      </c>
    </row>
    <row r="146" spans="1:142" ht="14.4" x14ac:dyDescent="0.25">
      <c r="A146" s="1">
        <v>126</v>
      </c>
      <c r="B146" s="9">
        <v>2321</v>
      </c>
      <c r="C146" s="9" t="s">
        <v>652</v>
      </c>
      <c r="D146" s="9" t="s">
        <v>271</v>
      </c>
      <c r="E146" s="9" t="s">
        <v>272</v>
      </c>
      <c r="F146" s="9"/>
      <c r="G146" s="9"/>
      <c r="H146" s="1" t="s">
        <v>653</v>
      </c>
      <c r="I146" s="1" t="s">
        <v>325</v>
      </c>
      <c r="J146" s="1" t="s">
        <v>569</v>
      </c>
      <c r="K146" s="9">
        <v>71</v>
      </c>
      <c r="L146" s="1" t="s">
        <v>597</v>
      </c>
      <c r="M146" s="9" t="s">
        <v>278</v>
      </c>
      <c r="N146" s="9"/>
      <c r="O146" s="1"/>
      <c r="P146" s="9"/>
      <c r="Q146" s="1"/>
      <c r="R146" s="27"/>
      <c r="S146" s="1"/>
      <c r="T146" s="9"/>
      <c r="U146" s="1"/>
      <c r="V146" s="9">
        <v>0.6</v>
      </c>
      <c r="W146" s="1"/>
      <c r="X146" s="9"/>
      <c r="Y146" s="1"/>
      <c r="Z146" s="9">
        <v>100</v>
      </c>
      <c r="AA146" s="1"/>
      <c r="AB146" s="9"/>
      <c r="AC146" s="1"/>
      <c r="AD146" s="27"/>
      <c r="AE146" s="1"/>
      <c r="AF146" s="9">
        <v>95</v>
      </c>
      <c r="AG146" s="1"/>
      <c r="AH146" s="9"/>
      <c r="AI146" s="1"/>
      <c r="AJ146" s="27"/>
      <c r="AK146" s="1"/>
      <c r="AL146" s="27"/>
      <c r="AM146" s="1"/>
      <c r="AN146" s="9"/>
      <c r="AO146" s="28"/>
      <c r="AP146" s="9"/>
      <c r="AQ146" s="1"/>
      <c r="AR146" s="9"/>
      <c r="AS146" s="28"/>
      <c r="AT146" s="27"/>
      <c r="AU146" s="1"/>
      <c r="AV146" s="1"/>
      <c r="AW146" s="1"/>
      <c r="AX146" s="9"/>
      <c r="AY146" s="28"/>
      <c r="AZ146" s="9"/>
      <c r="BA146" s="1"/>
      <c r="BB146" s="27"/>
      <c r="BC146" s="1"/>
      <c r="BD146" s="9"/>
      <c r="BE146" s="28"/>
      <c r="BF146" s="9"/>
      <c r="BG146" s="1"/>
      <c r="BH146" s="9"/>
      <c r="BI146" s="1"/>
      <c r="BJ146" s="9"/>
      <c r="BK146" s="28"/>
      <c r="BL146" s="27"/>
      <c r="BM146" s="1"/>
      <c r="BN146" s="9"/>
      <c r="BO146" s="1"/>
      <c r="BP146" s="27"/>
      <c r="BQ146" s="1"/>
      <c r="BR146" s="9"/>
      <c r="BS146" s="1"/>
      <c r="BT146" s="9"/>
      <c r="BU146" s="1"/>
      <c r="BV146" s="9"/>
      <c r="BW146" s="1"/>
      <c r="BX146" s="9"/>
      <c r="BY146" s="1"/>
      <c r="BZ146" s="9"/>
      <c r="CA146" s="1"/>
      <c r="CB146" s="9"/>
      <c r="CC146" s="28"/>
      <c r="CD146" s="9"/>
      <c r="CE146" s="1"/>
      <c r="CF146" s="9"/>
      <c r="CG146" s="1"/>
      <c r="CH146" s="27"/>
      <c r="CI146" s="1"/>
      <c r="CJ146" s="9"/>
      <c r="CK146" s="1"/>
      <c r="CL146" s="9"/>
      <c r="CM146" s="1"/>
      <c r="CN146" s="9"/>
      <c r="CO146" s="1"/>
      <c r="CP146" s="9"/>
      <c r="CQ146" s="1">
        <v>3</v>
      </c>
      <c r="CR146" s="9">
        <v>3</v>
      </c>
      <c r="CS146" s="1">
        <v>1</v>
      </c>
      <c r="CT146" s="9"/>
      <c r="CU146" s="1">
        <v>4</v>
      </c>
      <c r="CV146" s="9">
        <v>1</v>
      </c>
      <c r="CW146" s="1">
        <v>1</v>
      </c>
      <c r="CX146" s="9">
        <v>1</v>
      </c>
      <c r="CY146" s="1"/>
      <c r="CZ146" s="9">
        <v>1</v>
      </c>
      <c r="DA146" s="1">
        <v>1</v>
      </c>
      <c r="DB146" s="9">
        <v>4</v>
      </c>
      <c r="DC146" s="1"/>
      <c r="DD146" s="9">
        <v>10</v>
      </c>
      <c r="DE146" s="1"/>
      <c r="DF146" s="9">
        <v>4</v>
      </c>
      <c r="DG146" s="9">
        <v>25</v>
      </c>
      <c r="DH146" s="9"/>
      <c r="DI146" s="27"/>
      <c r="DJ146" s="9"/>
      <c r="DK146" s="1"/>
      <c r="DL146" s="9"/>
      <c r="DM146" s="28"/>
      <c r="DN146" s="9"/>
      <c r="DO146" s="1"/>
      <c r="DP146" s="9"/>
      <c r="DQ146" s="1"/>
      <c r="DR146" s="27"/>
      <c r="DS146" s="28"/>
      <c r="DT146" s="27"/>
      <c r="DU146" s="1"/>
      <c r="DV146" s="9"/>
      <c r="DW146" s="1"/>
      <c r="DX146" s="27"/>
      <c r="DY146" s="1"/>
      <c r="DZ146" s="9"/>
      <c r="EA146" s="28"/>
      <c r="EB146" s="9"/>
      <c r="EC146" s="1"/>
      <c r="ED146" s="9"/>
      <c r="EE146" s="1"/>
      <c r="EF146" s="9"/>
      <c r="EG146" s="1"/>
      <c r="EH146" s="9"/>
      <c r="EI146" s="28"/>
      <c r="EJ146" s="9"/>
      <c r="EK146" s="1"/>
      <c r="EL146" s="3" cm="1">
        <f t="array" ref="EL146">SUMPRODUCT(Planned[[#This Row],[GEN-1]:[EL-20]],TRANSPOSE(Arrangements[Unit Prices]))</f>
        <v>830.55</v>
      </c>
    </row>
    <row r="147" spans="1:142" ht="14.4" x14ac:dyDescent="0.25">
      <c r="A147" s="1">
        <v>127</v>
      </c>
      <c r="B147" s="9">
        <v>170951</v>
      </c>
      <c r="C147" s="9" t="s">
        <v>654</v>
      </c>
      <c r="D147" s="9" t="s">
        <v>271</v>
      </c>
      <c r="E147" s="9" t="s">
        <v>272</v>
      </c>
      <c r="F147" s="9"/>
      <c r="G147" s="9"/>
      <c r="H147" s="1" t="s">
        <v>655</v>
      </c>
      <c r="I147" s="1" t="s">
        <v>275</v>
      </c>
      <c r="J147" s="1" t="s">
        <v>569</v>
      </c>
      <c r="K147" s="9">
        <v>71</v>
      </c>
      <c r="L147" s="1" t="s">
        <v>581</v>
      </c>
      <c r="M147" s="9" t="s">
        <v>278</v>
      </c>
      <c r="N147" s="9"/>
      <c r="O147" s="1"/>
      <c r="P147" s="9"/>
      <c r="Q147" s="1"/>
      <c r="R147" s="27"/>
      <c r="S147" s="1"/>
      <c r="T147" s="9"/>
      <c r="U147" s="1"/>
      <c r="V147" s="9"/>
      <c r="W147" s="1"/>
      <c r="X147" s="9"/>
      <c r="Y147" s="1"/>
      <c r="Z147" s="9"/>
      <c r="AA147" s="1"/>
      <c r="AB147" s="9"/>
      <c r="AC147" s="1"/>
      <c r="AD147" s="27"/>
      <c r="AE147" s="1"/>
      <c r="AF147" s="9">
        <v>158</v>
      </c>
      <c r="AG147" s="1"/>
      <c r="AH147" s="9"/>
      <c r="AI147" s="1"/>
      <c r="AJ147" s="27"/>
      <c r="AK147" s="1"/>
      <c r="AL147" s="27"/>
      <c r="AM147" s="1"/>
      <c r="AN147" s="9"/>
      <c r="AO147" s="28"/>
      <c r="AP147" s="9"/>
      <c r="AQ147" s="1"/>
      <c r="AR147" s="9"/>
      <c r="AS147" s="28"/>
      <c r="AT147" s="27"/>
      <c r="AU147" s="1"/>
      <c r="AV147" s="1"/>
      <c r="AW147" s="1"/>
      <c r="AX147" s="9"/>
      <c r="AY147" s="28"/>
      <c r="AZ147" s="9"/>
      <c r="BA147" s="1"/>
      <c r="BB147" s="27"/>
      <c r="BC147" s="1"/>
      <c r="BD147" s="9"/>
      <c r="BE147" s="28"/>
      <c r="BF147" s="9"/>
      <c r="BG147" s="1"/>
      <c r="BH147" s="9"/>
      <c r="BI147" s="1"/>
      <c r="BJ147" s="9"/>
      <c r="BK147" s="28"/>
      <c r="BL147" s="27"/>
      <c r="BM147" s="1"/>
      <c r="BN147" s="9"/>
      <c r="BO147" s="1"/>
      <c r="BP147" s="27"/>
      <c r="BQ147" s="1"/>
      <c r="BR147" s="9"/>
      <c r="BS147" s="1"/>
      <c r="BT147" s="9"/>
      <c r="BU147" s="1"/>
      <c r="BV147" s="9"/>
      <c r="BW147" s="1"/>
      <c r="BX147" s="9"/>
      <c r="BY147" s="1"/>
      <c r="BZ147" s="9"/>
      <c r="CA147" s="1"/>
      <c r="CB147" s="9"/>
      <c r="CC147" s="28"/>
      <c r="CD147" s="9"/>
      <c r="CE147" s="1"/>
      <c r="CF147" s="9"/>
      <c r="CG147" s="1"/>
      <c r="CH147" s="27"/>
      <c r="CI147" s="1"/>
      <c r="CJ147" s="9"/>
      <c r="CK147" s="1"/>
      <c r="CL147" s="9"/>
      <c r="CM147" s="1"/>
      <c r="CN147" s="9"/>
      <c r="CO147" s="1"/>
      <c r="CP147" s="9"/>
      <c r="CQ147" s="1">
        <v>3</v>
      </c>
      <c r="CR147" s="9">
        <v>4</v>
      </c>
      <c r="CS147" s="1"/>
      <c r="CT147" s="9"/>
      <c r="CU147" s="1">
        <v>2</v>
      </c>
      <c r="CV147" s="9"/>
      <c r="CW147" s="1">
        <v>1</v>
      </c>
      <c r="CX147" s="9">
        <v>1</v>
      </c>
      <c r="CY147" s="1"/>
      <c r="CZ147" s="9"/>
      <c r="DA147" s="1">
        <v>1</v>
      </c>
      <c r="DB147" s="9"/>
      <c r="DC147" s="1">
        <v>19</v>
      </c>
      <c r="DD147" s="9"/>
      <c r="DE147" s="1"/>
      <c r="DF147" s="9"/>
      <c r="DG147" s="9"/>
      <c r="DH147" s="9"/>
      <c r="DI147" s="27"/>
      <c r="DJ147" s="9"/>
      <c r="DK147" s="1"/>
      <c r="DL147" s="9"/>
      <c r="DM147" s="28"/>
      <c r="DN147" s="9"/>
      <c r="DO147" s="1"/>
      <c r="DP147" s="9"/>
      <c r="DQ147" s="1"/>
      <c r="DR147" s="27"/>
      <c r="DS147" s="28"/>
      <c r="DT147" s="27"/>
      <c r="DU147" s="1"/>
      <c r="DV147" s="9"/>
      <c r="DW147" s="1"/>
      <c r="DX147" s="27"/>
      <c r="DY147" s="1"/>
      <c r="DZ147" s="9"/>
      <c r="EA147" s="28"/>
      <c r="EB147" s="9"/>
      <c r="EC147" s="1"/>
      <c r="ED147" s="9"/>
      <c r="EE147" s="1"/>
      <c r="EF147" s="9"/>
      <c r="EG147" s="1"/>
      <c r="EH147" s="9"/>
      <c r="EI147" s="28"/>
      <c r="EJ147" s="9"/>
      <c r="EK147" s="1"/>
      <c r="EL147" s="3" cm="1">
        <f t="array" ref="EL147">SUMPRODUCT(Planned[[#This Row],[GEN-1]:[EL-20]],TRANSPOSE(Arrangements[Unit Prices]))</f>
        <v>756.34999999999991</v>
      </c>
    </row>
    <row r="148" spans="1:142" ht="14.4" x14ac:dyDescent="0.25">
      <c r="A148" s="1">
        <v>128</v>
      </c>
      <c r="B148" s="9">
        <v>218152</v>
      </c>
      <c r="C148" s="9" t="s">
        <v>656</v>
      </c>
      <c r="D148" s="9" t="s">
        <v>271</v>
      </c>
      <c r="E148" s="9" t="s">
        <v>272</v>
      </c>
      <c r="F148" s="9"/>
      <c r="G148" s="9"/>
      <c r="H148" s="1" t="s">
        <v>657</v>
      </c>
      <c r="I148" s="1" t="s">
        <v>275</v>
      </c>
      <c r="J148" s="1" t="s">
        <v>569</v>
      </c>
      <c r="K148" s="9">
        <v>71</v>
      </c>
      <c r="L148" s="1" t="s">
        <v>581</v>
      </c>
      <c r="M148" s="9" t="s">
        <v>278</v>
      </c>
      <c r="N148" s="9"/>
      <c r="O148" s="1"/>
      <c r="P148" s="9"/>
      <c r="Q148" s="1"/>
      <c r="R148" s="27"/>
      <c r="S148" s="1"/>
      <c r="T148" s="9"/>
      <c r="U148" s="1"/>
      <c r="V148" s="9"/>
      <c r="W148" s="1"/>
      <c r="X148" s="9"/>
      <c r="Y148" s="1"/>
      <c r="Z148" s="9"/>
      <c r="AA148" s="1"/>
      <c r="AB148" s="9"/>
      <c r="AC148" s="1"/>
      <c r="AD148" s="27"/>
      <c r="AE148" s="1"/>
      <c r="AF148" s="9">
        <v>60</v>
      </c>
      <c r="AG148" s="1"/>
      <c r="AH148" s="9"/>
      <c r="AI148" s="1"/>
      <c r="AJ148" s="27"/>
      <c r="AK148" s="1"/>
      <c r="AL148" s="27"/>
      <c r="AM148" s="1"/>
      <c r="AN148" s="9"/>
      <c r="AO148" s="28"/>
      <c r="AP148" s="9"/>
      <c r="AQ148" s="1"/>
      <c r="AR148" s="9"/>
      <c r="AS148" s="28"/>
      <c r="AT148" s="27"/>
      <c r="AU148" s="1"/>
      <c r="AV148" s="1"/>
      <c r="AW148" s="1"/>
      <c r="AX148" s="9"/>
      <c r="AY148" s="28"/>
      <c r="AZ148" s="9"/>
      <c r="BA148" s="1"/>
      <c r="BB148" s="27"/>
      <c r="BC148" s="1"/>
      <c r="BD148" s="9"/>
      <c r="BE148" s="28"/>
      <c r="BF148" s="9"/>
      <c r="BG148" s="1"/>
      <c r="BH148" s="9"/>
      <c r="BI148" s="1"/>
      <c r="BJ148" s="9"/>
      <c r="BK148" s="28"/>
      <c r="BL148" s="27"/>
      <c r="BM148" s="1"/>
      <c r="BN148" s="9"/>
      <c r="BO148" s="1"/>
      <c r="BP148" s="27"/>
      <c r="BQ148" s="1"/>
      <c r="BR148" s="9"/>
      <c r="BS148" s="1"/>
      <c r="BT148" s="9"/>
      <c r="BU148" s="1"/>
      <c r="BV148" s="9"/>
      <c r="BW148" s="1"/>
      <c r="BX148" s="9"/>
      <c r="BY148" s="1"/>
      <c r="BZ148" s="9"/>
      <c r="CA148" s="1"/>
      <c r="CB148" s="9"/>
      <c r="CC148" s="28"/>
      <c r="CD148" s="9"/>
      <c r="CE148" s="1"/>
      <c r="CF148" s="9"/>
      <c r="CG148" s="1"/>
      <c r="CH148" s="27"/>
      <c r="CI148" s="1"/>
      <c r="CJ148" s="9"/>
      <c r="CK148" s="1"/>
      <c r="CL148" s="9"/>
      <c r="CM148" s="1"/>
      <c r="CN148" s="9"/>
      <c r="CO148" s="1"/>
      <c r="CP148" s="9"/>
      <c r="CQ148" s="1">
        <v>1</v>
      </c>
      <c r="CR148" s="9"/>
      <c r="CS148" s="1"/>
      <c r="CT148" s="9"/>
      <c r="CU148" s="1">
        <v>2</v>
      </c>
      <c r="CV148" s="9"/>
      <c r="CW148" s="1">
        <v>1</v>
      </c>
      <c r="CX148" s="9">
        <v>1</v>
      </c>
      <c r="CY148" s="1"/>
      <c r="CZ148" s="9"/>
      <c r="DA148" s="1"/>
      <c r="DB148" s="9"/>
      <c r="DC148" s="1">
        <v>15</v>
      </c>
      <c r="DD148" s="9"/>
      <c r="DE148" s="1"/>
      <c r="DF148" s="9"/>
      <c r="DG148" s="9"/>
      <c r="DH148" s="9"/>
      <c r="DI148" s="27"/>
      <c r="DJ148" s="9"/>
      <c r="DK148" s="1">
        <v>1</v>
      </c>
      <c r="DL148" s="9"/>
      <c r="DM148" s="28"/>
      <c r="DN148" s="9"/>
      <c r="DO148" s="1"/>
      <c r="DP148" s="9"/>
      <c r="DQ148" s="1"/>
      <c r="DR148" s="27"/>
      <c r="DS148" s="28"/>
      <c r="DT148" s="27"/>
      <c r="DU148" s="1"/>
      <c r="DV148" s="9"/>
      <c r="DW148" s="1"/>
      <c r="DX148" s="27"/>
      <c r="DY148" s="1"/>
      <c r="DZ148" s="9"/>
      <c r="EA148" s="28"/>
      <c r="EB148" s="9"/>
      <c r="EC148" s="1">
        <v>1</v>
      </c>
      <c r="ED148" s="9"/>
      <c r="EE148" s="1"/>
      <c r="EF148" s="9"/>
      <c r="EG148" s="1">
        <v>1</v>
      </c>
      <c r="EH148" s="9"/>
      <c r="EI148" s="28"/>
      <c r="EJ148" s="9"/>
      <c r="EK148" s="1">
        <v>20</v>
      </c>
      <c r="EL148" s="3" cm="1">
        <f t="array" ref="EL148">SUMPRODUCT(Planned[[#This Row],[GEN-1]:[EL-20]],TRANSPOSE(Arrangements[Unit Prices]))</f>
        <v>645.25</v>
      </c>
    </row>
    <row r="149" spans="1:142" ht="14.4" x14ac:dyDescent="0.25">
      <c r="A149" s="1">
        <v>129</v>
      </c>
      <c r="B149" s="9">
        <v>279911</v>
      </c>
      <c r="C149" s="9" t="s">
        <v>658</v>
      </c>
      <c r="D149" s="9" t="s">
        <v>271</v>
      </c>
      <c r="E149" s="9" t="s">
        <v>272</v>
      </c>
      <c r="F149" s="9"/>
      <c r="G149" s="9"/>
      <c r="H149" s="1" t="s">
        <v>659</v>
      </c>
      <c r="I149" s="1" t="s">
        <v>275</v>
      </c>
      <c r="J149" s="1" t="s">
        <v>569</v>
      </c>
      <c r="K149" s="9">
        <v>71</v>
      </c>
      <c r="L149" s="1" t="s">
        <v>576</v>
      </c>
      <c r="M149" s="9" t="s">
        <v>278</v>
      </c>
      <c r="N149" s="9"/>
      <c r="O149" s="1"/>
      <c r="P149" s="9"/>
      <c r="Q149" s="1"/>
      <c r="R149" s="27"/>
      <c r="S149" s="1"/>
      <c r="T149" s="9"/>
      <c r="U149" s="1"/>
      <c r="V149" s="9"/>
      <c r="W149" s="1"/>
      <c r="X149" s="9"/>
      <c r="Y149" s="1"/>
      <c r="Z149" s="9"/>
      <c r="AA149" s="1"/>
      <c r="AB149" s="9"/>
      <c r="AC149" s="1"/>
      <c r="AD149" s="27"/>
      <c r="AE149" s="1"/>
      <c r="AF149" s="9">
        <v>74</v>
      </c>
      <c r="AG149" s="1"/>
      <c r="AH149" s="9"/>
      <c r="AI149" s="1"/>
      <c r="AJ149" s="27"/>
      <c r="AK149" s="1"/>
      <c r="AL149" s="27"/>
      <c r="AM149" s="1"/>
      <c r="AN149" s="9"/>
      <c r="AO149" s="28"/>
      <c r="AP149" s="9"/>
      <c r="AQ149" s="1"/>
      <c r="AR149" s="9"/>
      <c r="AS149" s="28"/>
      <c r="AT149" s="27"/>
      <c r="AU149" s="1"/>
      <c r="AV149" s="1"/>
      <c r="AW149" s="1"/>
      <c r="AX149" s="9"/>
      <c r="AY149" s="28"/>
      <c r="AZ149" s="9"/>
      <c r="BA149" s="1"/>
      <c r="BB149" s="27"/>
      <c r="BC149" s="1"/>
      <c r="BD149" s="9"/>
      <c r="BE149" s="28"/>
      <c r="BF149" s="9"/>
      <c r="BG149" s="1"/>
      <c r="BH149" s="9"/>
      <c r="BI149" s="1"/>
      <c r="BJ149" s="9"/>
      <c r="BK149" s="28"/>
      <c r="BL149" s="27"/>
      <c r="BM149" s="1"/>
      <c r="BN149" s="9"/>
      <c r="BO149" s="1"/>
      <c r="BP149" s="27"/>
      <c r="BQ149" s="1"/>
      <c r="BR149" s="9"/>
      <c r="BS149" s="1"/>
      <c r="BT149" s="9"/>
      <c r="BU149" s="1"/>
      <c r="BV149" s="9"/>
      <c r="BW149" s="1"/>
      <c r="BX149" s="9"/>
      <c r="BY149" s="1"/>
      <c r="BZ149" s="9"/>
      <c r="CA149" s="1"/>
      <c r="CB149" s="9"/>
      <c r="CC149" s="28"/>
      <c r="CD149" s="9"/>
      <c r="CE149" s="1"/>
      <c r="CF149" s="9"/>
      <c r="CG149" s="1"/>
      <c r="CH149" s="27"/>
      <c r="CI149" s="1"/>
      <c r="CJ149" s="9"/>
      <c r="CK149" s="1"/>
      <c r="CL149" s="9">
        <v>0.24</v>
      </c>
      <c r="CM149" s="1"/>
      <c r="CN149" s="9"/>
      <c r="CO149" s="1"/>
      <c r="CP149" s="9"/>
      <c r="CQ149" s="1">
        <v>2</v>
      </c>
      <c r="CR149" s="9">
        <v>6</v>
      </c>
      <c r="CS149" s="1">
        <v>1</v>
      </c>
      <c r="CT149" s="9">
        <v>1</v>
      </c>
      <c r="CU149" s="1"/>
      <c r="CV149" s="9">
        <v>2</v>
      </c>
      <c r="CW149" s="1"/>
      <c r="CX149" s="9">
        <v>0.5</v>
      </c>
      <c r="CY149" s="1"/>
      <c r="CZ149" s="9"/>
      <c r="DA149" s="1"/>
      <c r="DB149" s="9"/>
      <c r="DC149" s="1"/>
      <c r="DD149" s="9"/>
      <c r="DE149" s="1"/>
      <c r="DF149" s="9"/>
      <c r="DG149" s="9"/>
      <c r="DH149" s="9"/>
      <c r="DI149" s="27"/>
      <c r="DJ149" s="9"/>
      <c r="DK149" s="1">
        <v>1</v>
      </c>
      <c r="DL149" s="9"/>
      <c r="DM149" s="28"/>
      <c r="DN149" s="9"/>
      <c r="DO149" s="1"/>
      <c r="DP149" s="9"/>
      <c r="DQ149" s="1"/>
      <c r="DR149" s="27"/>
      <c r="DS149" s="28"/>
      <c r="DT149" s="27"/>
      <c r="DU149" s="1"/>
      <c r="DV149" s="9"/>
      <c r="DW149" s="1"/>
      <c r="DX149" s="27"/>
      <c r="DY149" s="1"/>
      <c r="DZ149" s="9"/>
      <c r="EA149" s="28"/>
      <c r="EB149" s="9"/>
      <c r="EC149" s="1"/>
      <c r="ED149" s="9"/>
      <c r="EE149" s="1"/>
      <c r="EF149" s="9"/>
      <c r="EG149" s="1"/>
      <c r="EH149" s="9"/>
      <c r="EI149" s="28"/>
      <c r="EJ149" s="9"/>
      <c r="EK149" s="1"/>
      <c r="EL149" s="3" cm="1">
        <f t="array" ref="EL149">SUMPRODUCT(Planned[[#This Row],[GEN-1]:[EL-20]],TRANSPOSE(Arrangements[Unit Prices]))</f>
        <v>705.59999999999991</v>
      </c>
    </row>
    <row r="150" spans="1:142" ht="14.4" x14ac:dyDescent="0.25">
      <c r="A150" s="1">
        <v>130</v>
      </c>
      <c r="B150" s="9">
        <v>29432</v>
      </c>
      <c r="C150" s="9" t="s">
        <v>660</v>
      </c>
      <c r="D150" s="9" t="s">
        <v>271</v>
      </c>
      <c r="E150" s="9" t="s">
        <v>272</v>
      </c>
      <c r="F150" s="9"/>
      <c r="G150" s="9"/>
      <c r="H150" s="1" t="s">
        <v>661</v>
      </c>
      <c r="I150" s="1" t="s">
        <v>325</v>
      </c>
      <c r="J150" s="1" t="s">
        <v>569</v>
      </c>
      <c r="K150" s="9">
        <v>71</v>
      </c>
      <c r="L150" s="1" t="s">
        <v>573</v>
      </c>
      <c r="M150" s="9" t="s">
        <v>278</v>
      </c>
      <c r="N150" s="9"/>
      <c r="O150" s="1"/>
      <c r="P150" s="9"/>
      <c r="Q150" s="1"/>
      <c r="R150" s="27"/>
      <c r="S150" s="1"/>
      <c r="T150" s="9"/>
      <c r="U150" s="1"/>
      <c r="V150" s="9"/>
      <c r="W150" s="1"/>
      <c r="X150" s="9"/>
      <c r="Y150" s="1"/>
      <c r="Z150" s="9"/>
      <c r="AA150" s="1"/>
      <c r="AB150" s="9"/>
      <c r="AC150" s="1"/>
      <c r="AD150" s="27"/>
      <c r="AE150" s="1"/>
      <c r="AF150" s="9"/>
      <c r="AG150" s="1"/>
      <c r="AH150" s="9"/>
      <c r="AI150" s="1"/>
      <c r="AJ150" s="27"/>
      <c r="AK150" s="1"/>
      <c r="AL150" s="27"/>
      <c r="AM150" s="1"/>
      <c r="AN150" s="9"/>
      <c r="AO150" s="28"/>
      <c r="AP150" s="9"/>
      <c r="AQ150" s="1"/>
      <c r="AR150" s="9"/>
      <c r="AS150" s="28"/>
      <c r="AT150" s="27"/>
      <c r="AU150" s="1"/>
      <c r="AV150" s="1"/>
      <c r="AW150" s="1"/>
      <c r="AX150" s="9"/>
      <c r="AY150" s="28"/>
      <c r="AZ150" s="9"/>
      <c r="BA150" s="1"/>
      <c r="BB150" s="27"/>
      <c r="BC150" s="1"/>
      <c r="BD150" s="9"/>
      <c r="BE150" s="28"/>
      <c r="BF150" s="9"/>
      <c r="BG150" s="1"/>
      <c r="BH150" s="9"/>
      <c r="BI150" s="1"/>
      <c r="BJ150" s="9"/>
      <c r="BK150" s="28"/>
      <c r="BL150" s="27"/>
      <c r="BM150" s="1"/>
      <c r="BN150" s="9"/>
      <c r="BO150" s="1"/>
      <c r="BP150" s="27"/>
      <c r="BQ150" s="1"/>
      <c r="BR150" s="9"/>
      <c r="BS150" s="1"/>
      <c r="BT150" s="9"/>
      <c r="BU150" s="1"/>
      <c r="BV150" s="9"/>
      <c r="BW150" s="1"/>
      <c r="BX150" s="9"/>
      <c r="BY150" s="1"/>
      <c r="BZ150" s="9"/>
      <c r="CA150" s="1"/>
      <c r="CB150" s="9"/>
      <c r="CC150" s="28"/>
      <c r="CD150" s="9"/>
      <c r="CE150" s="1"/>
      <c r="CF150" s="9"/>
      <c r="CG150" s="1"/>
      <c r="CH150" s="27"/>
      <c r="CI150" s="1"/>
      <c r="CJ150" s="9"/>
      <c r="CK150" s="1"/>
      <c r="CL150" s="9">
        <v>0.24</v>
      </c>
      <c r="CM150" s="1"/>
      <c r="CN150" s="9"/>
      <c r="CO150" s="1"/>
      <c r="CP150" s="9"/>
      <c r="CQ150" s="1">
        <v>2</v>
      </c>
      <c r="CR150" s="9">
        <v>4</v>
      </c>
      <c r="CS150" s="1">
        <v>1</v>
      </c>
      <c r="CT150" s="9">
        <v>1</v>
      </c>
      <c r="CU150" s="1"/>
      <c r="CV150" s="9">
        <v>1</v>
      </c>
      <c r="CW150" s="1"/>
      <c r="CX150" s="9">
        <v>0.5</v>
      </c>
      <c r="CY150" s="1"/>
      <c r="CZ150" s="9"/>
      <c r="DA150" s="1"/>
      <c r="DB150" s="9"/>
      <c r="DC150" s="1"/>
      <c r="DD150" s="9"/>
      <c r="DE150" s="1"/>
      <c r="DF150" s="9"/>
      <c r="DG150" s="9"/>
      <c r="DH150" s="9"/>
      <c r="DI150" s="27"/>
      <c r="DJ150" s="9"/>
      <c r="DK150" s="1">
        <v>1</v>
      </c>
      <c r="DL150" s="9"/>
      <c r="DM150" s="28"/>
      <c r="DN150" s="9"/>
      <c r="DO150" s="1"/>
      <c r="DP150" s="9"/>
      <c r="DQ150" s="1"/>
      <c r="DR150" s="27"/>
      <c r="DS150" s="28"/>
      <c r="DT150" s="27"/>
      <c r="DU150" s="1"/>
      <c r="DV150" s="9"/>
      <c r="DW150" s="1"/>
      <c r="DX150" s="27"/>
      <c r="DY150" s="1"/>
      <c r="DZ150" s="9"/>
      <c r="EA150" s="28"/>
      <c r="EB150" s="9"/>
      <c r="EC150" s="1">
        <v>1</v>
      </c>
      <c r="ED150" s="9"/>
      <c r="EE150" s="1">
        <v>1</v>
      </c>
      <c r="EF150" s="9"/>
      <c r="EG150" s="1">
        <v>1</v>
      </c>
      <c r="EH150" s="9">
        <v>1</v>
      </c>
      <c r="EI150" s="28"/>
      <c r="EJ150" s="9"/>
      <c r="EK150" s="1">
        <v>15</v>
      </c>
      <c r="EL150" s="3" cm="1">
        <f t="array" ref="EL150">SUMPRODUCT(Planned[[#This Row],[GEN-1]:[EL-20]],TRANSPOSE(Arrangements[Unit Prices]))</f>
        <v>862.8</v>
      </c>
    </row>
    <row r="151" spans="1:142" ht="14.4" x14ac:dyDescent="0.25">
      <c r="A151" s="1">
        <v>131</v>
      </c>
      <c r="B151" s="9">
        <v>148276</v>
      </c>
      <c r="C151" s="9" t="s">
        <v>662</v>
      </c>
      <c r="D151" s="9" t="s">
        <v>271</v>
      </c>
      <c r="E151" s="9" t="s">
        <v>272</v>
      </c>
      <c r="F151" s="9"/>
      <c r="G151" s="9"/>
      <c r="H151" s="1" t="s">
        <v>663</v>
      </c>
      <c r="I151" s="1" t="s">
        <v>275</v>
      </c>
      <c r="J151" s="1" t="s">
        <v>569</v>
      </c>
      <c r="K151" s="9">
        <v>71</v>
      </c>
      <c r="L151" s="1" t="s">
        <v>664</v>
      </c>
      <c r="M151" s="9" t="s">
        <v>278</v>
      </c>
      <c r="N151" s="9"/>
      <c r="O151" s="1"/>
      <c r="P151" s="9"/>
      <c r="Q151" s="1"/>
      <c r="R151" s="27"/>
      <c r="S151" s="1"/>
      <c r="T151" s="9"/>
      <c r="U151" s="1"/>
      <c r="V151" s="9"/>
      <c r="W151" s="1"/>
      <c r="X151" s="9"/>
      <c r="Y151" s="1"/>
      <c r="Z151" s="9"/>
      <c r="AA151" s="1"/>
      <c r="AB151" s="9"/>
      <c r="AC151" s="1"/>
      <c r="AD151" s="27"/>
      <c r="AE151" s="1"/>
      <c r="AF151" s="9">
        <v>82</v>
      </c>
      <c r="AG151" s="1"/>
      <c r="AH151" s="9"/>
      <c r="AI151" s="1"/>
      <c r="AJ151" s="27"/>
      <c r="AK151" s="1"/>
      <c r="AL151" s="27"/>
      <c r="AM151" s="1"/>
      <c r="AN151" s="9"/>
      <c r="AO151" s="28"/>
      <c r="AP151" s="9"/>
      <c r="AQ151" s="1"/>
      <c r="AR151" s="9"/>
      <c r="AS151" s="28"/>
      <c r="AT151" s="27"/>
      <c r="AU151" s="1"/>
      <c r="AV151" s="1"/>
      <c r="AW151" s="1"/>
      <c r="AX151" s="9"/>
      <c r="AY151" s="28"/>
      <c r="AZ151" s="9"/>
      <c r="BA151" s="1"/>
      <c r="BB151" s="27"/>
      <c r="BC151" s="1"/>
      <c r="BD151" s="9"/>
      <c r="BE151" s="28"/>
      <c r="BF151" s="9"/>
      <c r="BG151" s="1"/>
      <c r="BH151" s="9"/>
      <c r="BI151" s="1"/>
      <c r="BJ151" s="9"/>
      <c r="BK151" s="28"/>
      <c r="BL151" s="27"/>
      <c r="BM151" s="1"/>
      <c r="BN151" s="9"/>
      <c r="BO151" s="1"/>
      <c r="BP151" s="27"/>
      <c r="BQ151" s="1"/>
      <c r="BR151" s="9"/>
      <c r="BS151" s="1"/>
      <c r="BT151" s="9"/>
      <c r="BU151" s="1"/>
      <c r="BV151" s="9"/>
      <c r="BW151" s="1"/>
      <c r="BX151" s="9"/>
      <c r="BY151" s="1"/>
      <c r="BZ151" s="9"/>
      <c r="CA151" s="1"/>
      <c r="CB151" s="9"/>
      <c r="CC151" s="28"/>
      <c r="CD151" s="9"/>
      <c r="CE151" s="1"/>
      <c r="CF151" s="9"/>
      <c r="CG151" s="1"/>
      <c r="CH151" s="27"/>
      <c r="CI151" s="1"/>
      <c r="CJ151" s="9"/>
      <c r="CK151" s="1"/>
      <c r="CL151" s="9">
        <v>0.37</v>
      </c>
      <c r="CM151" s="1"/>
      <c r="CN151" s="9"/>
      <c r="CO151" s="1"/>
      <c r="CP151" s="9"/>
      <c r="CQ151" s="1">
        <v>4</v>
      </c>
      <c r="CR151" s="9">
        <v>2</v>
      </c>
      <c r="CS151" s="1"/>
      <c r="CT151" s="9"/>
      <c r="CU151" s="1"/>
      <c r="CV151" s="9">
        <v>2</v>
      </c>
      <c r="CW151" s="1">
        <v>1</v>
      </c>
      <c r="CX151" s="9">
        <v>1.2</v>
      </c>
      <c r="CY151" s="1"/>
      <c r="CZ151" s="9"/>
      <c r="DA151" s="1"/>
      <c r="DB151" s="9"/>
      <c r="DC151" s="1"/>
      <c r="DD151" s="9"/>
      <c r="DE151" s="1"/>
      <c r="DF151" s="9"/>
      <c r="DG151" s="9"/>
      <c r="DH151" s="9"/>
      <c r="DI151" s="27"/>
      <c r="DJ151" s="9"/>
      <c r="DK151" s="1"/>
      <c r="DL151" s="9"/>
      <c r="DM151" s="28"/>
      <c r="DN151" s="9"/>
      <c r="DO151" s="1"/>
      <c r="DP151" s="9"/>
      <c r="DQ151" s="1"/>
      <c r="DR151" s="27"/>
      <c r="DS151" s="28"/>
      <c r="DT151" s="27"/>
      <c r="DU151" s="1"/>
      <c r="DV151" s="9"/>
      <c r="DW151" s="1"/>
      <c r="DX151" s="27"/>
      <c r="DY151" s="1"/>
      <c r="DZ151" s="9"/>
      <c r="EA151" s="28"/>
      <c r="EB151" s="9"/>
      <c r="EC151" s="1"/>
      <c r="ED151" s="9"/>
      <c r="EE151" s="1"/>
      <c r="EF151" s="9"/>
      <c r="EG151" s="1"/>
      <c r="EH151" s="9"/>
      <c r="EI151" s="28"/>
      <c r="EJ151" s="9"/>
      <c r="EK151" s="1"/>
      <c r="EL151" s="3" cm="1">
        <f t="array" ref="EL151">SUMPRODUCT(Planned[[#This Row],[GEN-1]:[EL-20]],TRANSPOSE(Arrangements[Unit Prices]))</f>
        <v>575</v>
      </c>
    </row>
    <row r="152" spans="1:142" ht="14.4" x14ac:dyDescent="0.25">
      <c r="A152" s="1">
        <v>132</v>
      </c>
      <c r="B152" s="9">
        <v>313869</v>
      </c>
      <c r="C152" s="9" t="s">
        <v>665</v>
      </c>
      <c r="D152" s="9" t="s">
        <v>271</v>
      </c>
      <c r="E152" s="9" t="s">
        <v>272</v>
      </c>
      <c r="F152" s="9"/>
      <c r="G152" s="9"/>
      <c r="H152" s="1" t="s">
        <v>666</v>
      </c>
      <c r="I152" s="1" t="s">
        <v>275</v>
      </c>
      <c r="J152" s="1" t="s">
        <v>569</v>
      </c>
      <c r="K152" s="9">
        <v>71</v>
      </c>
      <c r="L152" s="1" t="s">
        <v>570</v>
      </c>
      <c r="M152" s="9" t="s">
        <v>278</v>
      </c>
      <c r="N152" s="9"/>
      <c r="O152" s="1"/>
      <c r="P152" s="9"/>
      <c r="Q152" s="1"/>
      <c r="R152" s="27"/>
      <c r="S152" s="1"/>
      <c r="T152" s="9">
        <v>5.5</v>
      </c>
      <c r="U152" s="1"/>
      <c r="V152" s="9"/>
      <c r="W152" s="1"/>
      <c r="X152" s="9"/>
      <c r="Y152" s="1"/>
      <c r="Z152" s="9"/>
      <c r="AA152" s="1"/>
      <c r="AB152" s="9"/>
      <c r="AC152" s="1"/>
      <c r="AD152" s="27"/>
      <c r="AE152" s="1"/>
      <c r="AF152" s="9">
        <v>200</v>
      </c>
      <c r="AG152" s="1"/>
      <c r="AH152" s="9"/>
      <c r="AI152" s="1"/>
      <c r="AJ152" s="27"/>
      <c r="AK152" s="1"/>
      <c r="AL152" s="27"/>
      <c r="AM152" s="1"/>
      <c r="AN152" s="9"/>
      <c r="AO152" s="28"/>
      <c r="AP152" s="9"/>
      <c r="AQ152" s="1"/>
      <c r="AR152" s="9"/>
      <c r="AS152" s="28"/>
      <c r="AT152" s="27"/>
      <c r="AU152" s="1"/>
      <c r="AV152" s="1"/>
      <c r="AW152" s="1"/>
      <c r="AX152" s="9"/>
      <c r="AY152" s="28"/>
      <c r="AZ152" s="9"/>
      <c r="BA152" s="1"/>
      <c r="BB152" s="27"/>
      <c r="BC152" s="1"/>
      <c r="BD152" s="9"/>
      <c r="BE152" s="28"/>
      <c r="BF152" s="9"/>
      <c r="BG152" s="1"/>
      <c r="BH152" s="9"/>
      <c r="BI152" s="1"/>
      <c r="BJ152" s="9"/>
      <c r="BK152" s="28"/>
      <c r="BL152" s="27"/>
      <c r="BM152" s="1">
        <v>1</v>
      </c>
      <c r="BN152" s="9"/>
      <c r="BO152" s="1"/>
      <c r="BP152" s="27"/>
      <c r="BQ152" s="1"/>
      <c r="BR152" s="9"/>
      <c r="BS152" s="1"/>
      <c r="BT152" s="9"/>
      <c r="BU152" s="1"/>
      <c r="BV152" s="9"/>
      <c r="BW152" s="1"/>
      <c r="BX152" s="9"/>
      <c r="BY152" s="1"/>
      <c r="BZ152" s="9"/>
      <c r="CA152" s="1"/>
      <c r="CB152" s="9"/>
      <c r="CC152" s="28"/>
      <c r="CD152" s="9"/>
      <c r="CE152" s="1"/>
      <c r="CF152" s="9"/>
      <c r="CG152" s="1"/>
      <c r="CH152" s="27"/>
      <c r="CI152" s="1"/>
      <c r="CJ152" s="9"/>
      <c r="CK152" s="1"/>
      <c r="CL152" s="9"/>
      <c r="CM152" s="1"/>
      <c r="CN152" s="9"/>
      <c r="CO152" s="1"/>
      <c r="CP152" s="9"/>
      <c r="CQ152" s="1">
        <v>5</v>
      </c>
      <c r="CR152" s="9">
        <v>5</v>
      </c>
      <c r="CS152" s="1"/>
      <c r="CT152" s="9"/>
      <c r="CU152" s="1">
        <v>3</v>
      </c>
      <c r="CV152" s="9"/>
      <c r="CW152" s="1"/>
      <c r="CX152" s="9"/>
      <c r="CY152" s="1"/>
      <c r="CZ152" s="9"/>
      <c r="DA152" s="1"/>
      <c r="DB152" s="9"/>
      <c r="DC152" s="1">
        <v>10</v>
      </c>
      <c r="DD152" s="9"/>
      <c r="DE152" s="1"/>
      <c r="DF152" s="9"/>
      <c r="DG152" s="9"/>
      <c r="DH152" s="9"/>
      <c r="DI152" s="27"/>
      <c r="DJ152" s="9"/>
      <c r="DK152" s="1">
        <v>1</v>
      </c>
      <c r="DL152" s="9"/>
      <c r="DM152" s="28"/>
      <c r="DN152" s="9"/>
      <c r="DO152" s="1"/>
      <c r="DP152" s="9"/>
      <c r="DQ152" s="1"/>
      <c r="DR152" s="27"/>
      <c r="DS152" s="28"/>
      <c r="DT152" s="27"/>
      <c r="DU152" s="1"/>
      <c r="DV152" s="9"/>
      <c r="DW152" s="1"/>
      <c r="DX152" s="27"/>
      <c r="DY152" s="1"/>
      <c r="DZ152" s="9"/>
      <c r="EA152" s="28"/>
      <c r="EB152" s="9"/>
      <c r="EC152" s="1"/>
      <c r="ED152" s="9"/>
      <c r="EE152" s="1"/>
      <c r="EF152" s="9"/>
      <c r="EG152" s="1"/>
      <c r="EH152" s="9"/>
      <c r="EI152" s="28"/>
      <c r="EJ152" s="9"/>
      <c r="EK152" s="1"/>
      <c r="EL152" s="3" cm="1">
        <f t="array" ref="EL152">SUMPRODUCT(Planned[[#This Row],[GEN-1]:[EL-20]],TRANSPOSE(Arrangements[Unit Prices]))</f>
        <v>1256.5</v>
      </c>
    </row>
    <row r="153" spans="1:142" ht="14.4" x14ac:dyDescent="0.25">
      <c r="A153" s="1">
        <v>133</v>
      </c>
      <c r="B153" s="9">
        <v>259535</v>
      </c>
      <c r="C153" s="9" t="s">
        <v>667</v>
      </c>
      <c r="D153" s="9" t="s">
        <v>271</v>
      </c>
      <c r="E153" s="9" t="s">
        <v>272</v>
      </c>
      <c r="F153" s="9"/>
      <c r="G153" s="9"/>
      <c r="H153" s="1" t="s">
        <v>668</v>
      </c>
      <c r="I153" s="1" t="s">
        <v>275</v>
      </c>
      <c r="J153" s="1" t="s">
        <v>569</v>
      </c>
      <c r="K153" s="9">
        <v>71</v>
      </c>
      <c r="L153" s="1" t="s">
        <v>570</v>
      </c>
      <c r="M153" s="9" t="s">
        <v>278</v>
      </c>
      <c r="N153" s="9"/>
      <c r="O153" s="1"/>
      <c r="P153" s="9"/>
      <c r="Q153" s="1"/>
      <c r="R153" s="27"/>
      <c r="S153" s="1"/>
      <c r="T153" s="9">
        <v>5.2</v>
      </c>
      <c r="U153" s="1"/>
      <c r="V153" s="9"/>
      <c r="W153" s="1"/>
      <c r="X153" s="9"/>
      <c r="Y153" s="1"/>
      <c r="Z153" s="9"/>
      <c r="AA153" s="1"/>
      <c r="AB153" s="9"/>
      <c r="AC153" s="1"/>
      <c r="AD153" s="27"/>
      <c r="AE153" s="1"/>
      <c r="AF153" s="9">
        <v>250</v>
      </c>
      <c r="AG153" s="1"/>
      <c r="AH153" s="9"/>
      <c r="AI153" s="1"/>
      <c r="AJ153" s="27"/>
      <c r="AK153" s="1"/>
      <c r="AL153" s="27"/>
      <c r="AM153" s="1"/>
      <c r="AN153" s="9"/>
      <c r="AO153" s="28"/>
      <c r="AP153" s="9"/>
      <c r="AQ153" s="1"/>
      <c r="AR153" s="9"/>
      <c r="AS153" s="28"/>
      <c r="AT153" s="27"/>
      <c r="AU153" s="1"/>
      <c r="AV153" s="1"/>
      <c r="AW153" s="1"/>
      <c r="AX153" s="9"/>
      <c r="AY153" s="28"/>
      <c r="AZ153" s="9"/>
      <c r="BA153" s="1"/>
      <c r="BB153" s="27"/>
      <c r="BC153" s="1"/>
      <c r="BD153" s="9"/>
      <c r="BE153" s="28"/>
      <c r="BF153" s="9"/>
      <c r="BG153" s="1"/>
      <c r="BH153" s="9"/>
      <c r="BI153" s="1"/>
      <c r="BJ153" s="9"/>
      <c r="BK153" s="28"/>
      <c r="BL153" s="27"/>
      <c r="BM153" s="1"/>
      <c r="BN153" s="9"/>
      <c r="BO153" s="1"/>
      <c r="BP153" s="27"/>
      <c r="BQ153" s="1"/>
      <c r="BR153" s="9"/>
      <c r="BS153" s="1"/>
      <c r="BT153" s="9"/>
      <c r="BU153" s="1"/>
      <c r="BV153" s="9"/>
      <c r="BW153" s="1"/>
      <c r="BX153" s="9"/>
      <c r="BY153" s="1"/>
      <c r="BZ153" s="9"/>
      <c r="CA153" s="1"/>
      <c r="CB153" s="9"/>
      <c r="CC153" s="28"/>
      <c r="CD153" s="9"/>
      <c r="CE153" s="1"/>
      <c r="CF153" s="9"/>
      <c r="CG153" s="1"/>
      <c r="CH153" s="27"/>
      <c r="CI153" s="1"/>
      <c r="CJ153" s="9"/>
      <c r="CK153" s="1"/>
      <c r="CL153" s="9"/>
      <c r="CM153" s="1"/>
      <c r="CN153" s="9"/>
      <c r="CO153" s="1"/>
      <c r="CP153" s="9"/>
      <c r="CQ153" s="1">
        <v>5</v>
      </c>
      <c r="CR153" s="9">
        <v>5</v>
      </c>
      <c r="CS153" s="1">
        <v>1</v>
      </c>
      <c r="CT153" s="9"/>
      <c r="CU153" s="1"/>
      <c r="CV153" s="9"/>
      <c r="CW153" s="1">
        <v>1</v>
      </c>
      <c r="CX153" s="9">
        <v>1</v>
      </c>
      <c r="CY153" s="1"/>
      <c r="CZ153" s="9"/>
      <c r="DA153" s="1"/>
      <c r="DB153" s="9"/>
      <c r="DC153" s="1"/>
      <c r="DD153" s="9"/>
      <c r="DE153" s="1"/>
      <c r="DF153" s="9"/>
      <c r="DG153" s="9"/>
      <c r="DH153" s="9"/>
      <c r="DI153" s="27"/>
      <c r="DJ153" s="9"/>
      <c r="DK153" s="1"/>
      <c r="DL153" s="9"/>
      <c r="DM153" s="28"/>
      <c r="DN153" s="9"/>
      <c r="DO153" s="1"/>
      <c r="DP153" s="9"/>
      <c r="DQ153" s="1"/>
      <c r="DR153" s="27"/>
      <c r="DS153" s="28"/>
      <c r="DT153" s="27"/>
      <c r="DU153" s="1"/>
      <c r="DV153" s="9"/>
      <c r="DW153" s="1"/>
      <c r="DX153" s="27"/>
      <c r="DY153" s="1"/>
      <c r="DZ153" s="9"/>
      <c r="EA153" s="28"/>
      <c r="EB153" s="9"/>
      <c r="EC153" s="1"/>
      <c r="ED153" s="9"/>
      <c r="EE153" s="1"/>
      <c r="EF153" s="9"/>
      <c r="EG153" s="1"/>
      <c r="EH153" s="9"/>
      <c r="EI153" s="28"/>
      <c r="EJ153" s="9"/>
      <c r="EK153" s="1"/>
      <c r="EL153" s="3" cm="1">
        <f t="array" ref="EL153">SUMPRODUCT(Planned[[#This Row],[GEN-1]:[EL-20]],TRANSPOSE(Arrangements[Unit Prices]))</f>
        <v>1240</v>
      </c>
    </row>
    <row r="154" spans="1:142" ht="14.4" x14ac:dyDescent="0.25">
      <c r="A154" s="1">
        <v>134</v>
      </c>
      <c r="B154" s="9">
        <v>27893</v>
      </c>
      <c r="C154" s="9" t="s">
        <v>669</v>
      </c>
      <c r="D154" s="9" t="s">
        <v>271</v>
      </c>
      <c r="E154" s="9" t="s">
        <v>272</v>
      </c>
      <c r="F154" s="9"/>
      <c r="G154" s="9"/>
      <c r="H154" s="1" t="s">
        <v>670</v>
      </c>
      <c r="I154" s="1" t="s">
        <v>325</v>
      </c>
      <c r="J154" s="1" t="s">
        <v>569</v>
      </c>
      <c r="K154" s="9">
        <v>71</v>
      </c>
      <c r="L154" s="1" t="s">
        <v>581</v>
      </c>
      <c r="M154" s="9" t="s">
        <v>278</v>
      </c>
      <c r="N154" s="9"/>
      <c r="O154" s="1"/>
      <c r="P154" s="9"/>
      <c r="Q154" s="1"/>
      <c r="R154" s="27"/>
      <c r="S154" s="1"/>
      <c r="T154" s="9"/>
      <c r="U154" s="1"/>
      <c r="V154" s="9"/>
      <c r="W154" s="1"/>
      <c r="X154" s="9"/>
      <c r="Y154" s="1"/>
      <c r="Z154" s="9"/>
      <c r="AA154" s="1"/>
      <c r="AB154" s="9"/>
      <c r="AC154" s="1"/>
      <c r="AD154" s="27"/>
      <c r="AE154" s="1"/>
      <c r="AF154" s="9">
        <v>250</v>
      </c>
      <c r="AG154" s="1"/>
      <c r="AH154" s="9"/>
      <c r="AI154" s="1"/>
      <c r="AJ154" s="27"/>
      <c r="AK154" s="1"/>
      <c r="AL154" s="27"/>
      <c r="AM154" s="1"/>
      <c r="AN154" s="9"/>
      <c r="AO154" s="28"/>
      <c r="AP154" s="9"/>
      <c r="AQ154" s="1"/>
      <c r="AR154" s="9"/>
      <c r="AS154" s="28"/>
      <c r="AT154" s="27"/>
      <c r="AU154" s="1"/>
      <c r="AV154" s="1"/>
      <c r="AW154" s="1"/>
      <c r="AX154" s="9"/>
      <c r="AY154" s="28"/>
      <c r="AZ154" s="9"/>
      <c r="BA154" s="1"/>
      <c r="BB154" s="27"/>
      <c r="BC154" s="1"/>
      <c r="BD154" s="9"/>
      <c r="BE154" s="28"/>
      <c r="BF154" s="9"/>
      <c r="BG154" s="1"/>
      <c r="BH154" s="9"/>
      <c r="BI154" s="1"/>
      <c r="BJ154" s="9"/>
      <c r="BK154" s="28"/>
      <c r="BL154" s="27"/>
      <c r="BM154" s="1"/>
      <c r="BN154" s="9"/>
      <c r="BO154" s="1"/>
      <c r="BP154" s="27"/>
      <c r="BQ154" s="1"/>
      <c r="BR154" s="9"/>
      <c r="BS154" s="1"/>
      <c r="BT154" s="9"/>
      <c r="BU154" s="1"/>
      <c r="BV154" s="9"/>
      <c r="BW154" s="1"/>
      <c r="BX154" s="9"/>
      <c r="BY154" s="1"/>
      <c r="BZ154" s="9"/>
      <c r="CA154" s="1"/>
      <c r="CB154" s="9"/>
      <c r="CC154" s="28"/>
      <c r="CD154" s="9"/>
      <c r="CE154" s="1"/>
      <c r="CF154" s="9"/>
      <c r="CG154" s="1"/>
      <c r="CH154" s="27"/>
      <c r="CI154" s="1"/>
      <c r="CJ154" s="9"/>
      <c r="CK154" s="1"/>
      <c r="CL154" s="9"/>
      <c r="CM154" s="1"/>
      <c r="CN154" s="9"/>
      <c r="CO154" s="1"/>
      <c r="CP154" s="9"/>
      <c r="CQ154" s="1">
        <v>3</v>
      </c>
      <c r="CR154" s="9">
        <v>3</v>
      </c>
      <c r="CS154" s="1">
        <v>1</v>
      </c>
      <c r="CT154" s="9"/>
      <c r="CU154" s="1">
        <v>2</v>
      </c>
      <c r="CV154" s="9"/>
      <c r="CW154" s="1"/>
      <c r="CX154" s="9"/>
      <c r="CY154" s="1"/>
      <c r="CZ154" s="9"/>
      <c r="DA154" s="1"/>
      <c r="DB154" s="9"/>
      <c r="DC154" s="1"/>
      <c r="DD154" s="9"/>
      <c r="DE154" s="1"/>
      <c r="DF154" s="9"/>
      <c r="DG154" s="9"/>
      <c r="DH154" s="9"/>
      <c r="DI154" s="27"/>
      <c r="DJ154" s="9"/>
      <c r="DK154" s="1">
        <v>1</v>
      </c>
      <c r="DL154" s="9"/>
      <c r="DM154" s="28"/>
      <c r="DN154" s="9"/>
      <c r="DO154" s="1"/>
      <c r="DP154" s="9"/>
      <c r="DQ154" s="1"/>
      <c r="DR154" s="27"/>
      <c r="DS154" s="28"/>
      <c r="DT154" s="27"/>
      <c r="DU154" s="1"/>
      <c r="DV154" s="9"/>
      <c r="DW154" s="1"/>
      <c r="DX154" s="27"/>
      <c r="DY154" s="1"/>
      <c r="DZ154" s="9"/>
      <c r="EA154" s="28"/>
      <c r="EB154" s="9"/>
      <c r="EC154" s="1">
        <v>1</v>
      </c>
      <c r="ED154" s="9"/>
      <c r="EE154" s="1">
        <v>1</v>
      </c>
      <c r="EF154" s="9"/>
      <c r="EG154" s="1">
        <v>1</v>
      </c>
      <c r="EH154" s="9"/>
      <c r="EI154" s="28"/>
      <c r="EJ154" s="9"/>
      <c r="EK154" s="1">
        <v>15</v>
      </c>
      <c r="EL154" s="3" cm="1">
        <f t="array" ref="EL154">SUMPRODUCT(Planned[[#This Row],[GEN-1]:[EL-20]],TRANSPOSE(Arrangements[Unit Prices]))</f>
        <v>1191.4000000000001</v>
      </c>
    </row>
    <row r="155" spans="1:142" ht="14.4" x14ac:dyDescent="0.25">
      <c r="A155" s="1">
        <v>135</v>
      </c>
      <c r="B155" s="9">
        <v>284696</v>
      </c>
      <c r="C155" s="9" t="s">
        <v>671</v>
      </c>
      <c r="D155" s="9" t="s">
        <v>271</v>
      </c>
      <c r="E155" s="9" t="s">
        <v>272</v>
      </c>
      <c r="F155" s="9"/>
      <c r="G155" s="9"/>
      <c r="H155" s="1" t="s">
        <v>672</v>
      </c>
      <c r="I155" s="1" t="s">
        <v>275</v>
      </c>
      <c r="J155" s="1" t="s">
        <v>569</v>
      </c>
      <c r="K155" s="9">
        <v>71</v>
      </c>
      <c r="L155" s="1" t="s">
        <v>581</v>
      </c>
      <c r="M155" s="9" t="s">
        <v>278</v>
      </c>
      <c r="N155" s="9"/>
      <c r="O155" s="1"/>
      <c r="P155" s="9"/>
      <c r="Q155" s="1"/>
      <c r="R155" s="27"/>
      <c r="S155" s="1"/>
      <c r="T155" s="9"/>
      <c r="U155" s="1"/>
      <c r="V155" s="9"/>
      <c r="W155" s="1"/>
      <c r="X155" s="9"/>
      <c r="Y155" s="1"/>
      <c r="Z155" s="9"/>
      <c r="AA155" s="1"/>
      <c r="AB155" s="9"/>
      <c r="AC155" s="1"/>
      <c r="AD155" s="27"/>
      <c r="AE155" s="1"/>
      <c r="AF155" s="9">
        <v>240</v>
      </c>
      <c r="AG155" s="1"/>
      <c r="AH155" s="9"/>
      <c r="AI155" s="1"/>
      <c r="AJ155" s="27"/>
      <c r="AK155" s="1"/>
      <c r="AL155" s="27"/>
      <c r="AM155" s="1"/>
      <c r="AN155" s="9"/>
      <c r="AO155" s="28"/>
      <c r="AP155" s="9"/>
      <c r="AQ155" s="1"/>
      <c r="AR155" s="9"/>
      <c r="AS155" s="28"/>
      <c r="AT155" s="27"/>
      <c r="AU155" s="1"/>
      <c r="AV155" s="1"/>
      <c r="AW155" s="1"/>
      <c r="AX155" s="9"/>
      <c r="AY155" s="28"/>
      <c r="AZ155" s="9"/>
      <c r="BA155" s="1"/>
      <c r="BB155" s="27"/>
      <c r="BC155" s="1"/>
      <c r="BD155" s="9"/>
      <c r="BE155" s="28"/>
      <c r="BF155" s="9"/>
      <c r="BG155" s="1"/>
      <c r="BH155" s="9"/>
      <c r="BI155" s="1"/>
      <c r="BJ155" s="9"/>
      <c r="BK155" s="28"/>
      <c r="BL155" s="27"/>
      <c r="BM155" s="1"/>
      <c r="BN155" s="9"/>
      <c r="BO155" s="1"/>
      <c r="BP155" s="27"/>
      <c r="BQ155" s="1"/>
      <c r="BR155" s="9"/>
      <c r="BS155" s="1"/>
      <c r="BT155" s="9"/>
      <c r="BU155" s="1"/>
      <c r="BV155" s="9"/>
      <c r="BW155" s="1"/>
      <c r="BX155" s="9"/>
      <c r="BY155" s="1"/>
      <c r="BZ155" s="9"/>
      <c r="CA155" s="1"/>
      <c r="CB155" s="9"/>
      <c r="CC155" s="28"/>
      <c r="CD155" s="9"/>
      <c r="CE155" s="1"/>
      <c r="CF155" s="9"/>
      <c r="CG155" s="1"/>
      <c r="CH155" s="27"/>
      <c r="CI155" s="1"/>
      <c r="CJ155" s="9"/>
      <c r="CK155" s="1"/>
      <c r="CL155" s="9"/>
      <c r="CM155" s="1"/>
      <c r="CN155" s="9"/>
      <c r="CO155" s="1"/>
      <c r="CP155" s="9"/>
      <c r="CQ155" s="1"/>
      <c r="CR155" s="9"/>
      <c r="CS155" s="1"/>
      <c r="CT155" s="9"/>
      <c r="CU155" s="1">
        <v>2</v>
      </c>
      <c r="CV155" s="9"/>
      <c r="CW155" s="1">
        <v>1</v>
      </c>
      <c r="CX155" s="9"/>
      <c r="CY155" s="1"/>
      <c r="CZ155" s="9"/>
      <c r="DA155" s="1">
        <v>1</v>
      </c>
      <c r="DB155" s="9"/>
      <c r="DC155" s="1">
        <v>10</v>
      </c>
      <c r="DD155" s="9"/>
      <c r="DE155" s="1"/>
      <c r="DF155" s="9"/>
      <c r="DG155" s="9"/>
      <c r="DH155" s="9"/>
      <c r="DI155" s="27"/>
      <c r="DJ155" s="9"/>
      <c r="DK155" s="1">
        <v>1</v>
      </c>
      <c r="DL155" s="9"/>
      <c r="DM155" s="28"/>
      <c r="DN155" s="9"/>
      <c r="DO155" s="1"/>
      <c r="DP155" s="9"/>
      <c r="DQ155" s="1"/>
      <c r="DR155" s="27"/>
      <c r="DS155" s="28"/>
      <c r="DT155" s="27"/>
      <c r="DU155" s="1"/>
      <c r="DV155" s="9"/>
      <c r="DW155" s="1"/>
      <c r="DX155" s="27"/>
      <c r="DY155" s="1"/>
      <c r="DZ155" s="9"/>
      <c r="EA155" s="28"/>
      <c r="EB155" s="9"/>
      <c r="EC155" s="1"/>
      <c r="ED155" s="9"/>
      <c r="EE155" s="1"/>
      <c r="EF155" s="9"/>
      <c r="EG155" s="1"/>
      <c r="EH155" s="9"/>
      <c r="EI155" s="28"/>
      <c r="EJ155" s="9"/>
      <c r="EK155" s="1"/>
      <c r="EL155" s="3" cm="1">
        <f t="array" ref="EL155">SUMPRODUCT(Planned[[#This Row],[GEN-1]:[EL-20]],TRANSPOSE(Arrangements[Unit Prices]))</f>
        <v>731</v>
      </c>
    </row>
    <row r="156" spans="1:142" ht="14.4" x14ac:dyDescent="0.25">
      <c r="A156" s="1">
        <v>136</v>
      </c>
      <c r="B156" s="9">
        <v>209694</v>
      </c>
      <c r="C156" s="9" t="s">
        <v>673</v>
      </c>
      <c r="D156" s="9" t="s">
        <v>271</v>
      </c>
      <c r="E156" s="9" t="s">
        <v>272</v>
      </c>
      <c r="F156" s="9"/>
      <c r="G156" s="9"/>
      <c r="H156" s="1" t="s">
        <v>674</v>
      </c>
      <c r="I156" s="1" t="s">
        <v>275</v>
      </c>
      <c r="J156" s="1" t="s">
        <v>569</v>
      </c>
      <c r="K156" s="9">
        <v>71</v>
      </c>
      <c r="L156" s="1" t="s">
        <v>675</v>
      </c>
      <c r="M156" s="9" t="s">
        <v>278</v>
      </c>
      <c r="N156" s="9"/>
      <c r="O156" s="1"/>
      <c r="P156" s="9"/>
      <c r="Q156" s="1"/>
      <c r="R156" s="27"/>
      <c r="S156" s="1"/>
      <c r="T156" s="9"/>
      <c r="U156" s="1"/>
      <c r="V156" s="9">
        <v>0.3</v>
      </c>
      <c r="W156" s="1"/>
      <c r="X156" s="9"/>
      <c r="Y156" s="1"/>
      <c r="Z156" s="9"/>
      <c r="AA156" s="1"/>
      <c r="AB156" s="9"/>
      <c r="AC156" s="1"/>
      <c r="AD156" s="27"/>
      <c r="AE156" s="1"/>
      <c r="AF156" s="9">
        <v>12</v>
      </c>
      <c r="AG156" s="1">
        <v>120</v>
      </c>
      <c r="AH156" s="9"/>
      <c r="AI156" s="1"/>
      <c r="AJ156" s="27"/>
      <c r="AK156" s="1"/>
      <c r="AL156" s="27"/>
      <c r="AM156" s="1"/>
      <c r="AN156" s="9"/>
      <c r="AO156" s="28"/>
      <c r="AP156" s="9"/>
      <c r="AQ156" s="1"/>
      <c r="AR156" s="9"/>
      <c r="AS156" s="28"/>
      <c r="AT156" s="27"/>
      <c r="AU156" s="1"/>
      <c r="AV156" s="1"/>
      <c r="AW156" s="1"/>
      <c r="AX156" s="9"/>
      <c r="AY156" s="28"/>
      <c r="AZ156" s="9"/>
      <c r="BA156" s="1"/>
      <c r="BB156" s="27"/>
      <c r="BC156" s="1"/>
      <c r="BD156" s="9"/>
      <c r="BE156" s="28"/>
      <c r="BF156" s="9"/>
      <c r="BG156" s="1"/>
      <c r="BH156" s="9"/>
      <c r="BI156" s="1"/>
      <c r="BJ156" s="9"/>
      <c r="BK156" s="28"/>
      <c r="BL156" s="27"/>
      <c r="BM156" s="1"/>
      <c r="BN156" s="9"/>
      <c r="BO156" s="1"/>
      <c r="BP156" s="27"/>
      <c r="BQ156" s="1"/>
      <c r="BR156" s="9"/>
      <c r="BS156" s="1"/>
      <c r="BT156" s="9"/>
      <c r="BU156" s="1"/>
      <c r="BV156" s="9"/>
      <c r="BW156" s="1"/>
      <c r="BX156" s="9"/>
      <c r="BY156" s="1"/>
      <c r="BZ156" s="9"/>
      <c r="CA156" s="1"/>
      <c r="CB156" s="9"/>
      <c r="CC156" s="28"/>
      <c r="CD156" s="9"/>
      <c r="CE156" s="1"/>
      <c r="CF156" s="9"/>
      <c r="CG156" s="1"/>
      <c r="CH156" s="27"/>
      <c r="CI156" s="1"/>
      <c r="CJ156" s="9"/>
      <c r="CK156" s="1"/>
      <c r="CL156" s="9"/>
      <c r="CM156" s="1"/>
      <c r="CN156" s="9"/>
      <c r="CO156" s="1"/>
      <c r="CP156" s="9"/>
      <c r="CQ156" s="1">
        <v>3</v>
      </c>
      <c r="CR156" s="9">
        <v>4</v>
      </c>
      <c r="CS156" s="1"/>
      <c r="CT156" s="9"/>
      <c r="CU156" s="1">
        <v>3</v>
      </c>
      <c r="CV156" s="9"/>
      <c r="CW156" s="1">
        <v>1</v>
      </c>
      <c r="CX156" s="9">
        <v>1</v>
      </c>
      <c r="CY156" s="1">
        <v>1</v>
      </c>
      <c r="CZ156" s="9"/>
      <c r="DA156" s="1">
        <v>1</v>
      </c>
      <c r="DB156" s="9">
        <v>2</v>
      </c>
      <c r="DC156" s="1"/>
      <c r="DD156" s="9">
        <v>10</v>
      </c>
      <c r="DE156" s="1"/>
      <c r="DF156" s="9">
        <v>2</v>
      </c>
      <c r="DG156" s="9">
        <v>15</v>
      </c>
      <c r="DH156" s="9"/>
      <c r="DI156" s="27"/>
      <c r="DJ156" s="9"/>
      <c r="DK156" s="1">
        <v>1</v>
      </c>
      <c r="DL156" s="9"/>
      <c r="DM156" s="28"/>
      <c r="DN156" s="9"/>
      <c r="DO156" s="1"/>
      <c r="DP156" s="9"/>
      <c r="DQ156" s="1"/>
      <c r="DR156" s="27"/>
      <c r="DS156" s="28"/>
      <c r="DT156" s="27"/>
      <c r="DU156" s="1"/>
      <c r="DV156" s="9"/>
      <c r="DW156" s="1"/>
      <c r="DX156" s="27"/>
      <c r="DY156" s="1"/>
      <c r="DZ156" s="9"/>
      <c r="EA156" s="28"/>
      <c r="EB156" s="9"/>
      <c r="EC156" s="1"/>
      <c r="ED156" s="9"/>
      <c r="EE156" s="1"/>
      <c r="EF156" s="9"/>
      <c r="EG156" s="1"/>
      <c r="EH156" s="9"/>
      <c r="EI156" s="28"/>
      <c r="EJ156" s="9"/>
      <c r="EK156" s="1"/>
      <c r="EL156" s="3" cm="1">
        <f t="array" ref="EL156">SUMPRODUCT(Planned[[#This Row],[GEN-1]:[EL-20]],TRANSPOSE(Arrangements[Unit Prices]))</f>
        <v>784.75</v>
      </c>
    </row>
    <row r="157" spans="1:142" ht="14.4" x14ac:dyDescent="0.25">
      <c r="A157" s="1">
        <v>137</v>
      </c>
      <c r="B157" s="9">
        <v>27426</v>
      </c>
      <c r="C157" s="9" t="s">
        <v>676</v>
      </c>
      <c r="D157" s="9" t="s">
        <v>271</v>
      </c>
      <c r="E157" s="9" t="s">
        <v>272</v>
      </c>
      <c r="F157" s="9"/>
      <c r="G157" s="9"/>
      <c r="H157" s="1" t="s">
        <v>677</v>
      </c>
      <c r="I157" s="1" t="s">
        <v>325</v>
      </c>
      <c r="J157" s="1" t="s">
        <v>569</v>
      </c>
      <c r="K157" s="9">
        <v>71</v>
      </c>
      <c r="L157" s="1" t="s">
        <v>619</v>
      </c>
      <c r="M157" s="9" t="s">
        <v>278</v>
      </c>
      <c r="N157" s="9"/>
      <c r="O157" s="1"/>
      <c r="P157" s="9"/>
      <c r="Q157" s="1"/>
      <c r="R157" s="27"/>
      <c r="S157" s="1"/>
      <c r="T157" s="9"/>
      <c r="U157" s="1"/>
      <c r="V157" s="9"/>
      <c r="W157" s="1"/>
      <c r="X157" s="9"/>
      <c r="Y157" s="1"/>
      <c r="Z157" s="9"/>
      <c r="AA157" s="1"/>
      <c r="AB157" s="9"/>
      <c r="AC157" s="1"/>
      <c r="AD157" s="27"/>
      <c r="AE157" s="1"/>
      <c r="AF157" s="9">
        <v>186</v>
      </c>
      <c r="AG157" s="1"/>
      <c r="AH157" s="9"/>
      <c r="AI157" s="1"/>
      <c r="AJ157" s="27"/>
      <c r="AK157" s="1"/>
      <c r="AL157" s="27"/>
      <c r="AM157" s="1"/>
      <c r="AN157" s="9"/>
      <c r="AO157" s="28"/>
      <c r="AP157" s="9"/>
      <c r="AQ157" s="1"/>
      <c r="AR157" s="9"/>
      <c r="AS157" s="28"/>
      <c r="AT157" s="27"/>
      <c r="AU157" s="1"/>
      <c r="AV157" s="1"/>
      <c r="AW157" s="1"/>
      <c r="AX157" s="9"/>
      <c r="AY157" s="28"/>
      <c r="AZ157" s="9"/>
      <c r="BA157" s="1"/>
      <c r="BB157" s="27"/>
      <c r="BC157" s="1"/>
      <c r="BD157" s="9"/>
      <c r="BE157" s="28"/>
      <c r="BF157" s="9"/>
      <c r="BG157" s="1"/>
      <c r="BH157" s="9"/>
      <c r="BI157" s="1"/>
      <c r="BJ157" s="9"/>
      <c r="BK157" s="28"/>
      <c r="BL157" s="27"/>
      <c r="BM157" s="1"/>
      <c r="BN157" s="9"/>
      <c r="BO157" s="1"/>
      <c r="BP157" s="27"/>
      <c r="BQ157" s="1"/>
      <c r="BR157" s="9"/>
      <c r="BS157" s="1"/>
      <c r="BT157" s="9"/>
      <c r="BU157" s="1"/>
      <c r="BV157" s="9"/>
      <c r="BW157" s="1"/>
      <c r="BX157" s="9"/>
      <c r="BY157" s="1"/>
      <c r="BZ157" s="9"/>
      <c r="CA157" s="1"/>
      <c r="CB157" s="9"/>
      <c r="CC157" s="28"/>
      <c r="CD157" s="9"/>
      <c r="CE157" s="1"/>
      <c r="CF157" s="9"/>
      <c r="CG157" s="1"/>
      <c r="CH157" s="27"/>
      <c r="CI157" s="1"/>
      <c r="CJ157" s="9"/>
      <c r="CK157" s="1"/>
      <c r="CL157" s="9"/>
      <c r="CM157" s="1"/>
      <c r="CN157" s="9"/>
      <c r="CO157" s="1"/>
      <c r="CP157" s="9"/>
      <c r="CQ157" s="1">
        <v>3</v>
      </c>
      <c r="CR157" s="9">
        <v>2</v>
      </c>
      <c r="CS157" s="1"/>
      <c r="CT157" s="9"/>
      <c r="CU157" s="1">
        <v>3</v>
      </c>
      <c r="CV157" s="9"/>
      <c r="CW157" s="1">
        <v>1</v>
      </c>
      <c r="CX157" s="9">
        <v>1</v>
      </c>
      <c r="CY157" s="1"/>
      <c r="CZ157" s="9"/>
      <c r="DA157" s="1"/>
      <c r="DB157" s="9"/>
      <c r="DC157" s="1">
        <v>15</v>
      </c>
      <c r="DD157" s="9"/>
      <c r="DE157" s="1"/>
      <c r="DF157" s="9"/>
      <c r="DG157" s="9"/>
      <c r="DH157" s="9"/>
      <c r="DI157" s="27"/>
      <c r="DJ157" s="9"/>
      <c r="DK157" s="1"/>
      <c r="DL157" s="9"/>
      <c r="DM157" s="28"/>
      <c r="DN157" s="9"/>
      <c r="DO157" s="1"/>
      <c r="DP157" s="9"/>
      <c r="DQ157" s="1"/>
      <c r="DR157" s="27"/>
      <c r="DS157" s="28"/>
      <c r="DT157" s="27"/>
      <c r="DU157" s="1"/>
      <c r="DV157" s="9"/>
      <c r="DW157" s="1"/>
      <c r="DX157" s="27"/>
      <c r="DY157" s="1"/>
      <c r="DZ157" s="9"/>
      <c r="EA157" s="28"/>
      <c r="EB157" s="9"/>
      <c r="EC157" s="1"/>
      <c r="ED157" s="9"/>
      <c r="EE157" s="1"/>
      <c r="EF157" s="9"/>
      <c r="EG157" s="1"/>
      <c r="EH157" s="9"/>
      <c r="EI157" s="28"/>
      <c r="EJ157" s="9"/>
      <c r="EK157" s="1"/>
      <c r="EL157" s="3" cm="1">
        <f t="array" ref="EL157">SUMPRODUCT(Planned[[#This Row],[GEN-1]:[EL-20]],TRANSPOSE(Arrangements[Unit Prices]))</f>
        <v>747.65</v>
      </c>
    </row>
    <row r="158" spans="1:142" ht="14.4" x14ac:dyDescent="0.25">
      <c r="A158" s="1">
        <v>138</v>
      </c>
      <c r="B158" s="9">
        <v>259923</v>
      </c>
      <c r="C158" s="9" t="s">
        <v>678</v>
      </c>
      <c r="D158" s="9" t="s">
        <v>271</v>
      </c>
      <c r="E158" s="9" t="s">
        <v>272</v>
      </c>
      <c r="F158" s="9"/>
      <c r="G158" s="9"/>
      <c r="H158" s="1" t="s">
        <v>679</v>
      </c>
      <c r="I158" s="1" t="s">
        <v>275</v>
      </c>
      <c r="J158" s="1" t="s">
        <v>569</v>
      </c>
      <c r="K158" s="9">
        <v>71</v>
      </c>
      <c r="L158" s="1" t="s">
        <v>622</v>
      </c>
      <c r="M158" s="9" t="s">
        <v>278</v>
      </c>
      <c r="N158" s="9"/>
      <c r="O158" s="1"/>
      <c r="P158" s="9"/>
      <c r="Q158" s="1"/>
      <c r="R158" s="27"/>
      <c r="S158" s="1"/>
      <c r="T158" s="9"/>
      <c r="U158" s="1"/>
      <c r="V158" s="9"/>
      <c r="W158" s="1"/>
      <c r="X158" s="9"/>
      <c r="Y158" s="1"/>
      <c r="Z158" s="9"/>
      <c r="AA158" s="1"/>
      <c r="AB158" s="9"/>
      <c r="AC158" s="1"/>
      <c r="AD158" s="27"/>
      <c r="AE158" s="1"/>
      <c r="AF158" s="9">
        <v>230</v>
      </c>
      <c r="AG158" s="1"/>
      <c r="AH158" s="9"/>
      <c r="AI158" s="1"/>
      <c r="AJ158" s="27"/>
      <c r="AK158" s="1"/>
      <c r="AL158" s="27"/>
      <c r="AM158" s="1"/>
      <c r="AN158" s="9"/>
      <c r="AO158" s="28"/>
      <c r="AP158" s="9">
        <v>8</v>
      </c>
      <c r="AQ158" s="1"/>
      <c r="AR158" s="9"/>
      <c r="AS158" s="28"/>
      <c r="AT158" s="27"/>
      <c r="AU158" s="1"/>
      <c r="AV158" s="1"/>
      <c r="AW158" s="1"/>
      <c r="AX158" s="9"/>
      <c r="AY158" s="28"/>
      <c r="AZ158" s="9"/>
      <c r="BA158" s="1"/>
      <c r="BB158" s="27"/>
      <c r="BC158" s="1"/>
      <c r="BD158" s="9"/>
      <c r="BE158" s="28"/>
      <c r="BF158" s="9"/>
      <c r="BG158" s="1"/>
      <c r="BH158" s="9"/>
      <c r="BI158" s="1"/>
      <c r="BJ158" s="9"/>
      <c r="BK158" s="28"/>
      <c r="BL158" s="27"/>
      <c r="BM158" s="1"/>
      <c r="BN158" s="9"/>
      <c r="BO158" s="1"/>
      <c r="BP158" s="27"/>
      <c r="BQ158" s="1"/>
      <c r="BR158" s="9"/>
      <c r="BS158" s="1"/>
      <c r="BT158" s="9"/>
      <c r="BU158" s="1"/>
      <c r="BV158" s="9"/>
      <c r="BW158" s="1">
        <v>200</v>
      </c>
      <c r="BX158" s="9"/>
      <c r="BY158" s="1"/>
      <c r="BZ158" s="9"/>
      <c r="CA158" s="1"/>
      <c r="CB158" s="9"/>
      <c r="CC158" s="28"/>
      <c r="CD158" s="9"/>
      <c r="CE158" s="1"/>
      <c r="CF158" s="9"/>
      <c r="CG158" s="1"/>
      <c r="CH158" s="27"/>
      <c r="CI158" s="1"/>
      <c r="CJ158" s="9">
        <v>0.28000000000000003</v>
      </c>
      <c r="CK158" s="1"/>
      <c r="CL158" s="9"/>
      <c r="CM158" s="1"/>
      <c r="CN158" s="9"/>
      <c r="CO158" s="1"/>
      <c r="CP158" s="9"/>
      <c r="CQ158" s="1">
        <v>5</v>
      </c>
      <c r="CR158" s="9">
        <v>6</v>
      </c>
      <c r="CS158" s="1"/>
      <c r="CT158" s="9"/>
      <c r="CU158" s="1">
        <v>3</v>
      </c>
      <c r="CV158" s="9">
        <v>1</v>
      </c>
      <c r="CW158" s="1">
        <v>1</v>
      </c>
      <c r="CX158" s="9">
        <v>1</v>
      </c>
      <c r="CY158" s="1"/>
      <c r="CZ158" s="9"/>
      <c r="DA158" s="1"/>
      <c r="DB158" s="9">
        <v>2</v>
      </c>
      <c r="DC158" s="1">
        <v>6</v>
      </c>
      <c r="DD158" s="9">
        <v>10</v>
      </c>
      <c r="DE158" s="1"/>
      <c r="DF158" s="9">
        <v>2</v>
      </c>
      <c r="DG158" s="9">
        <v>15</v>
      </c>
      <c r="DH158" s="9"/>
      <c r="DI158" s="27"/>
      <c r="DJ158" s="9"/>
      <c r="DK158" s="1">
        <v>1</v>
      </c>
      <c r="DL158" s="9"/>
      <c r="DM158" s="28"/>
      <c r="DN158" s="9"/>
      <c r="DO158" s="1"/>
      <c r="DP158" s="9"/>
      <c r="DQ158" s="1"/>
      <c r="DR158" s="27"/>
      <c r="DS158" s="28"/>
      <c r="DT158" s="27"/>
      <c r="DU158" s="1"/>
      <c r="DV158" s="9"/>
      <c r="DW158" s="1"/>
      <c r="DX158" s="27"/>
      <c r="DY158" s="1"/>
      <c r="DZ158" s="9"/>
      <c r="EA158" s="28"/>
      <c r="EB158" s="9"/>
      <c r="EC158" s="1"/>
      <c r="ED158" s="9"/>
      <c r="EE158" s="1"/>
      <c r="EF158" s="9"/>
      <c r="EG158" s="1"/>
      <c r="EH158" s="9"/>
      <c r="EI158" s="28"/>
      <c r="EJ158" s="9"/>
      <c r="EK158" s="1"/>
      <c r="EL158" s="3" cm="1">
        <f t="array" ref="EL158">SUMPRODUCT(Planned[[#This Row],[GEN-1]:[EL-20]],TRANSPOSE(Arrangements[Unit Prices]))</f>
        <v>1603.75</v>
      </c>
    </row>
    <row r="159" spans="1:142" ht="14.4" x14ac:dyDescent="0.25">
      <c r="A159" s="1">
        <v>139</v>
      </c>
      <c r="B159" s="9">
        <v>174734</v>
      </c>
      <c r="C159" s="9" t="s">
        <v>680</v>
      </c>
      <c r="D159" s="9" t="s">
        <v>271</v>
      </c>
      <c r="E159" s="9" t="s">
        <v>272</v>
      </c>
      <c r="F159" s="9"/>
      <c r="G159" s="9"/>
      <c r="H159" s="1" t="s">
        <v>681</v>
      </c>
      <c r="I159" s="1" t="s">
        <v>275</v>
      </c>
      <c r="J159" s="1" t="s">
        <v>569</v>
      </c>
      <c r="K159" s="9">
        <v>71</v>
      </c>
      <c r="L159" s="1" t="s">
        <v>581</v>
      </c>
      <c r="M159" s="9" t="s">
        <v>278</v>
      </c>
      <c r="N159" s="9"/>
      <c r="O159" s="1"/>
      <c r="P159" s="9"/>
      <c r="Q159" s="1"/>
      <c r="R159" s="27"/>
      <c r="S159" s="1"/>
      <c r="T159" s="9"/>
      <c r="U159" s="1"/>
      <c r="V159" s="9"/>
      <c r="W159" s="1"/>
      <c r="X159" s="9"/>
      <c r="Y159" s="1"/>
      <c r="Z159" s="9"/>
      <c r="AA159" s="1"/>
      <c r="AB159" s="9"/>
      <c r="AC159" s="1"/>
      <c r="AD159" s="27"/>
      <c r="AE159" s="1"/>
      <c r="AF159" s="9">
        <v>200</v>
      </c>
      <c r="AG159" s="1"/>
      <c r="AH159" s="9"/>
      <c r="AI159" s="1"/>
      <c r="AJ159" s="27"/>
      <c r="AK159" s="1"/>
      <c r="AL159" s="27"/>
      <c r="AM159" s="1"/>
      <c r="AN159" s="9"/>
      <c r="AO159" s="28"/>
      <c r="AP159" s="9"/>
      <c r="AQ159" s="1"/>
      <c r="AR159" s="9"/>
      <c r="AS159" s="28"/>
      <c r="AT159" s="27"/>
      <c r="AU159" s="1"/>
      <c r="AV159" s="1"/>
      <c r="AW159" s="1"/>
      <c r="AX159" s="9"/>
      <c r="AY159" s="28"/>
      <c r="AZ159" s="9"/>
      <c r="BA159" s="1"/>
      <c r="BB159" s="27"/>
      <c r="BC159" s="1"/>
      <c r="BD159" s="9"/>
      <c r="BE159" s="28"/>
      <c r="BF159" s="9"/>
      <c r="BG159" s="1"/>
      <c r="BH159" s="9"/>
      <c r="BI159" s="1"/>
      <c r="BJ159" s="9"/>
      <c r="BK159" s="28"/>
      <c r="BL159" s="27"/>
      <c r="BM159" s="1">
        <v>1</v>
      </c>
      <c r="BN159" s="9"/>
      <c r="BO159" s="1"/>
      <c r="BP159" s="27"/>
      <c r="BQ159" s="1"/>
      <c r="BR159" s="9"/>
      <c r="BS159" s="1"/>
      <c r="BT159" s="9"/>
      <c r="BU159" s="1"/>
      <c r="BV159" s="9"/>
      <c r="BW159" s="1"/>
      <c r="BX159" s="9"/>
      <c r="BY159" s="1"/>
      <c r="BZ159" s="9"/>
      <c r="CA159" s="1"/>
      <c r="CB159" s="9"/>
      <c r="CC159" s="28"/>
      <c r="CD159" s="9"/>
      <c r="CE159" s="1"/>
      <c r="CF159" s="9"/>
      <c r="CG159" s="1"/>
      <c r="CH159" s="27"/>
      <c r="CI159" s="1"/>
      <c r="CJ159" s="9"/>
      <c r="CK159" s="1"/>
      <c r="CL159" s="9"/>
      <c r="CM159" s="1"/>
      <c r="CN159" s="9"/>
      <c r="CO159" s="1"/>
      <c r="CP159" s="9"/>
      <c r="CQ159" s="1">
        <v>2</v>
      </c>
      <c r="CR159" s="9">
        <v>1</v>
      </c>
      <c r="CS159" s="1"/>
      <c r="CT159" s="9"/>
      <c r="CU159" s="1">
        <v>3</v>
      </c>
      <c r="CV159" s="9"/>
      <c r="CW159" s="1">
        <v>1</v>
      </c>
      <c r="CX159" s="9">
        <v>1</v>
      </c>
      <c r="CY159" s="1"/>
      <c r="CZ159" s="9"/>
      <c r="DA159" s="1"/>
      <c r="DB159" s="9"/>
      <c r="DC159" s="1">
        <v>10</v>
      </c>
      <c r="DD159" s="9"/>
      <c r="DE159" s="1"/>
      <c r="DF159" s="9"/>
      <c r="DG159" s="9"/>
      <c r="DH159" s="9"/>
      <c r="DI159" s="27"/>
      <c r="DJ159" s="9"/>
      <c r="DK159" s="1">
        <v>1</v>
      </c>
      <c r="DL159" s="9"/>
      <c r="DM159" s="28"/>
      <c r="DN159" s="9"/>
      <c r="DO159" s="1"/>
      <c r="DP159" s="9"/>
      <c r="DQ159" s="1"/>
      <c r="DR159" s="27"/>
      <c r="DS159" s="28"/>
      <c r="DT159" s="27"/>
      <c r="DU159" s="1"/>
      <c r="DV159" s="9"/>
      <c r="DW159" s="1"/>
      <c r="DX159" s="27"/>
      <c r="DY159" s="1"/>
      <c r="DZ159" s="9"/>
      <c r="EA159" s="28"/>
      <c r="EB159" s="9"/>
      <c r="EC159" s="1"/>
      <c r="ED159" s="9"/>
      <c r="EE159" s="1"/>
      <c r="EF159" s="9"/>
      <c r="EG159" s="1"/>
      <c r="EH159" s="9"/>
      <c r="EI159" s="28"/>
      <c r="EJ159" s="9"/>
      <c r="EK159" s="1"/>
      <c r="EL159" s="3" cm="1">
        <f t="array" ref="EL159">SUMPRODUCT(Planned[[#This Row],[GEN-1]:[EL-20]],TRANSPOSE(Arrangements[Unit Prices]))</f>
        <v>924.3</v>
      </c>
    </row>
    <row r="160" spans="1:142" ht="14.4" x14ac:dyDescent="0.25">
      <c r="A160" s="1">
        <v>140</v>
      </c>
      <c r="B160" s="9">
        <v>209669</v>
      </c>
      <c r="C160" s="9" t="s">
        <v>682</v>
      </c>
      <c r="D160" s="9" t="s">
        <v>271</v>
      </c>
      <c r="E160" s="9" t="s">
        <v>272</v>
      </c>
      <c r="F160" s="9"/>
      <c r="G160" s="9"/>
      <c r="H160" s="1" t="s">
        <v>683</v>
      </c>
      <c r="I160" s="1" t="s">
        <v>275</v>
      </c>
      <c r="J160" s="1" t="s">
        <v>569</v>
      </c>
      <c r="K160" s="9">
        <v>71</v>
      </c>
      <c r="L160" s="1" t="s">
        <v>684</v>
      </c>
      <c r="M160" s="9" t="s">
        <v>278</v>
      </c>
      <c r="N160" s="9"/>
      <c r="O160" s="1"/>
      <c r="P160" s="9"/>
      <c r="Q160" s="1"/>
      <c r="R160" s="27"/>
      <c r="S160" s="1"/>
      <c r="T160" s="9"/>
      <c r="U160" s="1"/>
      <c r="V160" s="9"/>
      <c r="W160" s="1"/>
      <c r="X160" s="9"/>
      <c r="Y160" s="1"/>
      <c r="Z160" s="9"/>
      <c r="AA160" s="1"/>
      <c r="AB160" s="9"/>
      <c r="AC160" s="1"/>
      <c r="AD160" s="27"/>
      <c r="AE160" s="1"/>
      <c r="AF160" s="9">
        <v>187</v>
      </c>
      <c r="AG160" s="1"/>
      <c r="AH160" s="9"/>
      <c r="AI160" s="1"/>
      <c r="AJ160" s="27"/>
      <c r="AK160" s="1"/>
      <c r="AL160" s="27"/>
      <c r="AM160" s="1"/>
      <c r="AN160" s="9"/>
      <c r="AO160" s="28"/>
      <c r="AP160" s="9"/>
      <c r="AQ160" s="1"/>
      <c r="AR160" s="9"/>
      <c r="AS160" s="28"/>
      <c r="AT160" s="27"/>
      <c r="AU160" s="1"/>
      <c r="AV160" s="1"/>
      <c r="AW160" s="1"/>
      <c r="AX160" s="9"/>
      <c r="AY160" s="28"/>
      <c r="AZ160" s="9"/>
      <c r="BA160" s="1"/>
      <c r="BB160" s="27"/>
      <c r="BC160" s="1"/>
      <c r="BD160" s="9"/>
      <c r="BE160" s="28"/>
      <c r="BF160" s="9"/>
      <c r="BG160" s="1"/>
      <c r="BH160" s="9"/>
      <c r="BI160" s="1"/>
      <c r="BJ160" s="9"/>
      <c r="BK160" s="28"/>
      <c r="BL160" s="27"/>
      <c r="BM160" s="1"/>
      <c r="BN160" s="9"/>
      <c r="BO160" s="1"/>
      <c r="BP160" s="27"/>
      <c r="BQ160" s="1"/>
      <c r="BR160" s="9"/>
      <c r="BS160" s="1"/>
      <c r="BT160" s="9"/>
      <c r="BU160" s="1"/>
      <c r="BV160" s="9"/>
      <c r="BW160" s="1"/>
      <c r="BX160" s="9"/>
      <c r="BY160" s="1"/>
      <c r="BZ160" s="9"/>
      <c r="CA160" s="1"/>
      <c r="CB160" s="9"/>
      <c r="CC160" s="28"/>
      <c r="CD160" s="9"/>
      <c r="CE160" s="1"/>
      <c r="CF160" s="9"/>
      <c r="CG160" s="1"/>
      <c r="CH160" s="27"/>
      <c r="CI160" s="1"/>
      <c r="CJ160" s="9"/>
      <c r="CK160" s="1"/>
      <c r="CL160" s="9">
        <v>0.12</v>
      </c>
      <c r="CM160" s="1"/>
      <c r="CN160" s="9"/>
      <c r="CO160" s="1"/>
      <c r="CP160" s="9"/>
      <c r="CQ160" s="1">
        <v>3</v>
      </c>
      <c r="CR160" s="9">
        <v>5</v>
      </c>
      <c r="CS160" s="1"/>
      <c r="CT160" s="9">
        <v>1</v>
      </c>
      <c r="CU160" s="1"/>
      <c r="CV160" s="9">
        <v>1</v>
      </c>
      <c r="CW160" s="1"/>
      <c r="CX160" s="9">
        <v>0.5</v>
      </c>
      <c r="CY160" s="1"/>
      <c r="CZ160" s="9"/>
      <c r="DA160" s="1"/>
      <c r="DB160" s="9"/>
      <c r="DC160" s="1"/>
      <c r="DD160" s="9">
        <v>10</v>
      </c>
      <c r="DE160" s="1"/>
      <c r="DF160" s="9"/>
      <c r="DG160" s="9"/>
      <c r="DH160" s="9"/>
      <c r="DI160" s="27"/>
      <c r="DJ160" s="9"/>
      <c r="DK160" s="1">
        <v>1</v>
      </c>
      <c r="DL160" s="9"/>
      <c r="DM160" s="28"/>
      <c r="DN160" s="9"/>
      <c r="DO160" s="1"/>
      <c r="DP160" s="9"/>
      <c r="DQ160" s="1"/>
      <c r="DR160" s="27"/>
      <c r="DS160" s="28"/>
      <c r="DT160" s="27"/>
      <c r="DU160" s="1"/>
      <c r="DV160" s="9"/>
      <c r="DW160" s="1"/>
      <c r="DX160" s="27"/>
      <c r="DY160" s="1"/>
      <c r="DZ160" s="9"/>
      <c r="EA160" s="28"/>
      <c r="EB160" s="9"/>
      <c r="EC160" s="1"/>
      <c r="ED160" s="9"/>
      <c r="EE160" s="1"/>
      <c r="EF160" s="9"/>
      <c r="EG160" s="1"/>
      <c r="EH160" s="9"/>
      <c r="EI160" s="28"/>
      <c r="EJ160" s="9"/>
      <c r="EK160" s="1"/>
      <c r="EL160" s="3" cm="1">
        <f t="array" ref="EL160">SUMPRODUCT(Planned[[#This Row],[GEN-1]:[EL-20]],TRANSPOSE(Arrangements[Unit Prices]))</f>
        <v>933.9</v>
      </c>
    </row>
    <row r="161" spans="1:142" ht="14.4" x14ac:dyDescent="0.25">
      <c r="A161" s="1">
        <v>141</v>
      </c>
      <c r="B161" s="9">
        <v>152986</v>
      </c>
      <c r="C161" s="9" t="s">
        <v>685</v>
      </c>
      <c r="D161" s="9" t="s">
        <v>271</v>
      </c>
      <c r="E161" s="9" t="s">
        <v>272</v>
      </c>
      <c r="F161" s="9"/>
      <c r="G161" s="9"/>
      <c r="H161" s="1" t="s">
        <v>686</v>
      </c>
      <c r="I161" s="1" t="s">
        <v>275</v>
      </c>
      <c r="J161" s="1" t="s">
        <v>569</v>
      </c>
      <c r="K161" s="9">
        <v>71</v>
      </c>
      <c r="L161" s="1" t="s">
        <v>570</v>
      </c>
      <c r="M161" s="9" t="s">
        <v>278</v>
      </c>
      <c r="N161" s="9"/>
      <c r="O161" s="1"/>
      <c r="P161" s="9"/>
      <c r="Q161" s="1"/>
      <c r="R161" s="27"/>
      <c r="S161" s="1"/>
      <c r="T161" s="9">
        <v>2.5</v>
      </c>
      <c r="U161" s="1"/>
      <c r="V161" s="9"/>
      <c r="W161" s="1"/>
      <c r="X161" s="9"/>
      <c r="Y161" s="1"/>
      <c r="Z161" s="9"/>
      <c r="AA161" s="1"/>
      <c r="AB161" s="9"/>
      <c r="AC161" s="1"/>
      <c r="AD161" s="27"/>
      <c r="AE161" s="1"/>
      <c r="AF161" s="9">
        <v>280</v>
      </c>
      <c r="AG161" s="1"/>
      <c r="AH161" s="9"/>
      <c r="AI161" s="1"/>
      <c r="AJ161" s="27"/>
      <c r="AK161" s="1"/>
      <c r="AL161" s="27"/>
      <c r="AM161" s="1"/>
      <c r="AN161" s="9"/>
      <c r="AO161" s="28"/>
      <c r="AP161" s="9"/>
      <c r="AQ161" s="1"/>
      <c r="AR161" s="9"/>
      <c r="AS161" s="28"/>
      <c r="AT161" s="27"/>
      <c r="AU161" s="1"/>
      <c r="AV161" s="1"/>
      <c r="AW161" s="1"/>
      <c r="AX161" s="9"/>
      <c r="AY161" s="28"/>
      <c r="AZ161" s="9"/>
      <c r="BA161" s="1"/>
      <c r="BB161" s="27"/>
      <c r="BC161" s="1"/>
      <c r="BD161" s="9"/>
      <c r="BE161" s="28"/>
      <c r="BF161" s="9"/>
      <c r="BG161" s="1"/>
      <c r="BH161" s="9"/>
      <c r="BI161" s="1"/>
      <c r="BJ161" s="9"/>
      <c r="BK161" s="28"/>
      <c r="BL161" s="27"/>
      <c r="BM161" s="1"/>
      <c r="BN161" s="9"/>
      <c r="BO161" s="1"/>
      <c r="BP161" s="27"/>
      <c r="BQ161" s="1"/>
      <c r="BR161" s="9"/>
      <c r="BS161" s="1"/>
      <c r="BT161" s="9"/>
      <c r="BU161" s="1"/>
      <c r="BV161" s="9"/>
      <c r="BW161" s="1"/>
      <c r="BX161" s="9"/>
      <c r="BY161" s="1"/>
      <c r="BZ161" s="9"/>
      <c r="CA161" s="1"/>
      <c r="CB161" s="9"/>
      <c r="CC161" s="28"/>
      <c r="CD161" s="9"/>
      <c r="CE161" s="1"/>
      <c r="CF161" s="9"/>
      <c r="CG161" s="1"/>
      <c r="CH161" s="27"/>
      <c r="CI161" s="1"/>
      <c r="CJ161" s="9"/>
      <c r="CK161" s="1"/>
      <c r="CL161" s="9"/>
      <c r="CM161" s="1"/>
      <c r="CN161" s="9"/>
      <c r="CO161" s="1"/>
      <c r="CP161" s="9"/>
      <c r="CQ161" s="1">
        <v>4</v>
      </c>
      <c r="CR161" s="9">
        <v>5</v>
      </c>
      <c r="CS161" s="1"/>
      <c r="CT161" s="9"/>
      <c r="CU161" s="1">
        <v>2</v>
      </c>
      <c r="CV161" s="9"/>
      <c r="CW161" s="1">
        <v>1</v>
      </c>
      <c r="CX161" s="9">
        <v>1</v>
      </c>
      <c r="CY161" s="1"/>
      <c r="CZ161" s="9"/>
      <c r="DA161" s="1"/>
      <c r="DB161" s="9"/>
      <c r="DC161" s="1"/>
      <c r="DD161" s="9"/>
      <c r="DE161" s="1"/>
      <c r="DF161" s="9"/>
      <c r="DG161" s="9"/>
      <c r="DH161" s="9"/>
      <c r="DI161" s="27"/>
      <c r="DJ161" s="9"/>
      <c r="DK161" s="1">
        <v>1</v>
      </c>
      <c r="DL161" s="9"/>
      <c r="DM161" s="28"/>
      <c r="DN161" s="9"/>
      <c r="DO161" s="1"/>
      <c r="DP161" s="9"/>
      <c r="DQ161" s="1"/>
      <c r="DR161" s="27"/>
      <c r="DS161" s="28"/>
      <c r="DT161" s="27"/>
      <c r="DU161" s="1"/>
      <c r="DV161" s="9"/>
      <c r="DW161" s="1"/>
      <c r="DX161" s="27"/>
      <c r="DY161" s="1"/>
      <c r="DZ161" s="9"/>
      <c r="EA161" s="28"/>
      <c r="EB161" s="9"/>
      <c r="EC161" s="1"/>
      <c r="ED161" s="9"/>
      <c r="EE161" s="1"/>
      <c r="EF161" s="9"/>
      <c r="EG161" s="1"/>
      <c r="EH161" s="9"/>
      <c r="EI161" s="28"/>
      <c r="EJ161" s="9"/>
      <c r="EK161" s="1"/>
      <c r="EL161" s="3" cm="1">
        <f t="array" ref="EL161">SUMPRODUCT(Planned[[#This Row],[GEN-1]:[EL-20]],TRANSPOSE(Arrangements[Unit Prices]))</f>
        <v>1273</v>
      </c>
    </row>
    <row r="162" spans="1:142" ht="14.4" x14ac:dyDescent="0.25">
      <c r="A162" s="1">
        <v>142</v>
      </c>
      <c r="B162" s="9">
        <v>128867</v>
      </c>
      <c r="C162" s="9" t="s">
        <v>687</v>
      </c>
      <c r="D162" s="9" t="s">
        <v>271</v>
      </c>
      <c r="E162" s="9" t="s">
        <v>272</v>
      </c>
      <c r="F162" s="9"/>
      <c r="G162" s="9"/>
      <c r="H162" s="1" t="s">
        <v>688</v>
      </c>
      <c r="I162" s="1" t="s">
        <v>275</v>
      </c>
      <c r="J162" s="1" t="s">
        <v>569</v>
      </c>
      <c r="K162" s="9">
        <v>71</v>
      </c>
      <c r="L162" s="1" t="s">
        <v>597</v>
      </c>
      <c r="M162" s="9" t="s">
        <v>278</v>
      </c>
      <c r="N162" s="9"/>
      <c r="O162" s="1"/>
      <c r="P162" s="9"/>
      <c r="Q162" s="1"/>
      <c r="R162" s="27"/>
      <c r="S162" s="1"/>
      <c r="T162" s="9"/>
      <c r="U162" s="1"/>
      <c r="V162" s="9">
        <v>1.1000000000000001</v>
      </c>
      <c r="W162" s="1"/>
      <c r="X162" s="9"/>
      <c r="Y162" s="1"/>
      <c r="Z162" s="9"/>
      <c r="AA162" s="1"/>
      <c r="AB162" s="9"/>
      <c r="AC162" s="1"/>
      <c r="AD162" s="27"/>
      <c r="AE162" s="1"/>
      <c r="AF162" s="9">
        <v>107</v>
      </c>
      <c r="AG162" s="1"/>
      <c r="AH162" s="9"/>
      <c r="AI162" s="1"/>
      <c r="AJ162" s="27"/>
      <c r="AK162" s="1"/>
      <c r="AL162" s="27"/>
      <c r="AM162" s="1"/>
      <c r="AN162" s="9"/>
      <c r="AO162" s="28"/>
      <c r="AP162" s="9"/>
      <c r="AQ162" s="1"/>
      <c r="AR162" s="9"/>
      <c r="AS162" s="28"/>
      <c r="AT162" s="27"/>
      <c r="AU162" s="1"/>
      <c r="AV162" s="1"/>
      <c r="AW162" s="1"/>
      <c r="AX162" s="9"/>
      <c r="AY162" s="28"/>
      <c r="AZ162" s="9"/>
      <c r="BA162" s="1"/>
      <c r="BB162" s="27"/>
      <c r="BC162" s="1"/>
      <c r="BD162" s="9"/>
      <c r="BE162" s="28"/>
      <c r="BF162" s="9"/>
      <c r="BG162" s="1"/>
      <c r="BH162" s="9"/>
      <c r="BI162" s="1"/>
      <c r="BJ162" s="9"/>
      <c r="BK162" s="28"/>
      <c r="BL162" s="27"/>
      <c r="BM162" s="1">
        <v>1</v>
      </c>
      <c r="BN162" s="9"/>
      <c r="BO162" s="1"/>
      <c r="BP162" s="27"/>
      <c r="BQ162" s="1"/>
      <c r="BR162" s="9"/>
      <c r="BS162" s="1"/>
      <c r="BT162" s="9"/>
      <c r="BU162" s="1"/>
      <c r="BV162" s="9"/>
      <c r="BW162" s="1"/>
      <c r="BX162" s="9"/>
      <c r="BY162" s="1"/>
      <c r="BZ162" s="9"/>
      <c r="CA162" s="1"/>
      <c r="CB162" s="9"/>
      <c r="CC162" s="28"/>
      <c r="CD162" s="9"/>
      <c r="CE162" s="1"/>
      <c r="CF162" s="9"/>
      <c r="CG162" s="1"/>
      <c r="CH162" s="27"/>
      <c r="CI162" s="1"/>
      <c r="CJ162" s="9"/>
      <c r="CK162" s="1"/>
      <c r="CL162" s="9"/>
      <c r="CM162" s="1"/>
      <c r="CN162" s="9"/>
      <c r="CO162" s="1"/>
      <c r="CP162" s="9"/>
      <c r="CQ162" s="1"/>
      <c r="CR162" s="9">
        <v>2</v>
      </c>
      <c r="CS162" s="1">
        <v>1</v>
      </c>
      <c r="CT162" s="9"/>
      <c r="CU162" s="1">
        <v>2</v>
      </c>
      <c r="CV162" s="9">
        <v>1</v>
      </c>
      <c r="CW162" s="1">
        <v>1</v>
      </c>
      <c r="CX162" s="9">
        <v>1</v>
      </c>
      <c r="CY162" s="1"/>
      <c r="CZ162" s="9"/>
      <c r="DA162" s="1"/>
      <c r="DB162" s="9">
        <v>2</v>
      </c>
      <c r="DC162" s="1"/>
      <c r="DD162" s="9">
        <v>10</v>
      </c>
      <c r="DE162" s="1"/>
      <c r="DF162" s="9">
        <v>2</v>
      </c>
      <c r="DG162" s="9">
        <v>15</v>
      </c>
      <c r="DH162" s="9"/>
      <c r="DI162" s="27"/>
      <c r="DJ162" s="9"/>
      <c r="DK162" s="1">
        <v>1</v>
      </c>
      <c r="DL162" s="9"/>
      <c r="DM162" s="28"/>
      <c r="DN162" s="9"/>
      <c r="DO162" s="1"/>
      <c r="DP162" s="9"/>
      <c r="DQ162" s="1"/>
      <c r="DR162" s="27"/>
      <c r="DS162" s="28"/>
      <c r="DT162" s="27"/>
      <c r="DU162" s="1"/>
      <c r="DV162" s="9"/>
      <c r="DW162" s="1"/>
      <c r="DX162" s="27"/>
      <c r="DY162" s="1"/>
      <c r="DZ162" s="9"/>
      <c r="EA162" s="28"/>
      <c r="EB162" s="9"/>
      <c r="EC162" s="1"/>
      <c r="ED162" s="9"/>
      <c r="EE162" s="1"/>
      <c r="EF162" s="9"/>
      <c r="EG162" s="1"/>
      <c r="EH162" s="9"/>
      <c r="EI162" s="28"/>
      <c r="EJ162" s="9"/>
      <c r="EK162" s="1"/>
      <c r="EL162" s="3" cm="1">
        <f t="array" ref="EL162">SUMPRODUCT(Planned[[#This Row],[GEN-1]:[EL-20]],TRANSPOSE(Arrangements[Unit Prices]))</f>
        <v>835.15000000000009</v>
      </c>
    </row>
    <row r="163" spans="1:142" ht="14.4" x14ac:dyDescent="0.25">
      <c r="A163" s="1">
        <v>143</v>
      </c>
      <c r="B163" s="9">
        <v>2740</v>
      </c>
      <c r="C163" s="9" t="s">
        <v>689</v>
      </c>
      <c r="D163" s="9" t="s">
        <v>271</v>
      </c>
      <c r="E163" s="9" t="s">
        <v>272</v>
      </c>
      <c r="F163" s="9"/>
      <c r="G163" s="9"/>
      <c r="H163" s="1" t="s">
        <v>690</v>
      </c>
      <c r="I163" s="1" t="s">
        <v>325</v>
      </c>
      <c r="J163" s="1" t="s">
        <v>569</v>
      </c>
      <c r="K163" s="9">
        <v>71</v>
      </c>
      <c r="L163" s="1" t="s">
        <v>581</v>
      </c>
      <c r="M163" s="9" t="s">
        <v>278</v>
      </c>
      <c r="N163" s="9"/>
      <c r="O163" s="1"/>
      <c r="P163" s="9"/>
      <c r="Q163" s="1"/>
      <c r="R163" s="27"/>
      <c r="S163" s="1"/>
      <c r="T163" s="9">
        <v>0.2</v>
      </c>
      <c r="U163" s="1"/>
      <c r="V163" s="9"/>
      <c r="W163" s="1">
        <v>0.2</v>
      </c>
      <c r="X163" s="9"/>
      <c r="Y163" s="1"/>
      <c r="Z163" s="9">
        <v>150</v>
      </c>
      <c r="AA163" s="1"/>
      <c r="AB163" s="9"/>
      <c r="AC163" s="1"/>
      <c r="AD163" s="27"/>
      <c r="AE163" s="1"/>
      <c r="AF163" s="9">
        <v>143</v>
      </c>
      <c r="AG163" s="1"/>
      <c r="AH163" s="9"/>
      <c r="AI163" s="1"/>
      <c r="AJ163" s="27"/>
      <c r="AK163" s="1"/>
      <c r="AL163" s="27"/>
      <c r="AM163" s="1"/>
      <c r="AN163" s="9"/>
      <c r="AO163" s="28"/>
      <c r="AP163" s="9"/>
      <c r="AQ163" s="1"/>
      <c r="AR163" s="9"/>
      <c r="AS163" s="28"/>
      <c r="AT163" s="27"/>
      <c r="AU163" s="1"/>
      <c r="AV163" s="1"/>
      <c r="AW163" s="1"/>
      <c r="AX163" s="9"/>
      <c r="AY163" s="28"/>
      <c r="AZ163" s="9"/>
      <c r="BA163" s="1"/>
      <c r="BB163" s="27"/>
      <c r="BC163" s="1"/>
      <c r="BD163" s="9"/>
      <c r="BE163" s="28"/>
      <c r="BF163" s="9"/>
      <c r="BG163" s="1"/>
      <c r="BH163" s="9"/>
      <c r="BI163" s="1"/>
      <c r="BJ163" s="9"/>
      <c r="BK163" s="28"/>
      <c r="BL163" s="27"/>
      <c r="BM163" s="1"/>
      <c r="BN163" s="9"/>
      <c r="BO163" s="1"/>
      <c r="BP163" s="27"/>
      <c r="BQ163" s="1"/>
      <c r="BR163" s="9"/>
      <c r="BS163" s="1"/>
      <c r="BT163" s="9"/>
      <c r="BU163" s="1"/>
      <c r="BV163" s="9"/>
      <c r="BW163" s="1"/>
      <c r="BX163" s="9"/>
      <c r="BY163" s="1"/>
      <c r="BZ163" s="9"/>
      <c r="CA163" s="1"/>
      <c r="CB163" s="9"/>
      <c r="CC163" s="28"/>
      <c r="CD163" s="9"/>
      <c r="CE163" s="1"/>
      <c r="CF163" s="9"/>
      <c r="CG163" s="1"/>
      <c r="CH163" s="27"/>
      <c r="CI163" s="1"/>
      <c r="CJ163" s="9"/>
      <c r="CK163" s="1"/>
      <c r="CL163" s="9"/>
      <c r="CM163" s="1"/>
      <c r="CN163" s="9"/>
      <c r="CO163" s="1"/>
      <c r="CP163" s="9"/>
      <c r="CQ163" s="1">
        <v>1</v>
      </c>
      <c r="CR163" s="9">
        <v>4</v>
      </c>
      <c r="CS163" s="1"/>
      <c r="CT163" s="9"/>
      <c r="CU163" s="1">
        <v>2</v>
      </c>
      <c r="CV163" s="9"/>
      <c r="CW163" s="1">
        <v>1</v>
      </c>
      <c r="CX163" s="9">
        <v>1</v>
      </c>
      <c r="CY163" s="1"/>
      <c r="CZ163" s="9"/>
      <c r="DA163" s="1"/>
      <c r="DB163" s="9"/>
      <c r="DC163" s="1">
        <v>15</v>
      </c>
      <c r="DD163" s="9"/>
      <c r="DE163" s="1"/>
      <c r="DF163" s="9"/>
      <c r="DG163" s="9"/>
      <c r="DH163" s="9"/>
      <c r="DI163" s="27"/>
      <c r="DJ163" s="9"/>
      <c r="DK163" s="1"/>
      <c r="DL163" s="9">
        <v>1</v>
      </c>
      <c r="DM163" s="28"/>
      <c r="DN163" s="9"/>
      <c r="DO163" s="1"/>
      <c r="DP163" s="9"/>
      <c r="DQ163" s="1"/>
      <c r="DR163" s="27"/>
      <c r="DS163" s="28"/>
      <c r="DT163" s="27"/>
      <c r="DU163" s="1"/>
      <c r="DV163" s="9"/>
      <c r="DW163" s="1"/>
      <c r="DX163" s="27"/>
      <c r="DY163" s="1"/>
      <c r="DZ163" s="9"/>
      <c r="EA163" s="28"/>
      <c r="EB163" s="9"/>
      <c r="EC163" s="1"/>
      <c r="ED163" s="9"/>
      <c r="EE163" s="1"/>
      <c r="EF163" s="9"/>
      <c r="EG163" s="1"/>
      <c r="EH163" s="9"/>
      <c r="EI163" s="28"/>
      <c r="EJ163" s="9"/>
      <c r="EK163" s="1"/>
      <c r="EL163" s="3" cm="1">
        <f t="array" ref="EL163">SUMPRODUCT(Planned[[#This Row],[GEN-1]:[EL-20]],TRANSPOSE(Arrangements[Unit Prices]))</f>
        <v>883.84999999999991</v>
      </c>
    </row>
    <row r="164" spans="1:142" ht="14.4" x14ac:dyDescent="0.25">
      <c r="A164" s="1">
        <v>144</v>
      </c>
      <c r="B164" s="9">
        <v>4148</v>
      </c>
      <c r="C164" s="9" t="s">
        <v>691</v>
      </c>
      <c r="D164" s="9" t="s">
        <v>271</v>
      </c>
      <c r="E164" s="9" t="s">
        <v>272</v>
      </c>
      <c r="F164" s="9"/>
      <c r="G164" s="9"/>
      <c r="H164" s="1" t="s">
        <v>692</v>
      </c>
      <c r="I164" s="1" t="s">
        <v>325</v>
      </c>
      <c r="J164" s="1" t="s">
        <v>569</v>
      </c>
      <c r="K164" s="9">
        <v>71</v>
      </c>
      <c r="L164" s="1" t="s">
        <v>590</v>
      </c>
      <c r="M164" s="9" t="s">
        <v>278</v>
      </c>
      <c r="N164" s="9"/>
      <c r="O164" s="1"/>
      <c r="P164" s="9"/>
      <c r="Q164" s="1"/>
      <c r="R164" s="27"/>
      <c r="S164" s="1"/>
      <c r="T164" s="9"/>
      <c r="U164" s="1"/>
      <c r="V164" s="9"/>
      <c r="W164" s="1"/>
      <c r="X164" s="9"/>
      <c r="Y164" s="1"/>
      <c r="Z164" s="9"/>
      <c r="AA164" s="1"/>
      <c r="AB164" s="9"/>
      <c r="AC164" s="1"/>
      <c r="AD164" s="27"/>
      <c r="AE164" s="1"/>
      <c r="AF164" s="9">
        <v>200</v>
      </c>
      <c r="AG164" s="1"/>
      <c r="AH164" s="9"/>
      <c r="AI164" s="1"/>
      <c r="AJ164" s="27"/>
      <c r="AK164" s="1"/>
      <c r="AL164" s="27"/>
      <c r="AM164" s="1"/>
      <c r="AN164" s="9"/>
      <c r="AO164" s="28"/>
      <c r="AP164" s="9"/>
      <c r="AQ164" s="1"/>
      <c r="AR164" s="9"/>
      <c r="AS164" s="28"/>
      <c r="AT164" s="27"/>
      <c r="AU164" s="1"/>
      <c r="AV164" s="1"/>
      <c r="AW164" s="1"/>
      <c r="AX164" s="9"/>
      <c r="AY164" s="28"/>
      <c r="AZ164" s="9"/>
      <c r="BA164" s="1"/>
      <c r="BB164" s="27"/>
      <c r="BC164" s="1"/>
      <c r="BD164" s="9"/>
      <c r="BE164" s="28"/>
      <c r="BF164" s="9"/>
      <c r="BG164" s="1"/>
      <c r="BH164" s="9"/>
      <c r="BI164" s="1"/>
      <c r="BJ164" s="9"/>
      <c r="BK164" s="28"/>
      <c r="BL164" s="27"/>
      <c r="BM164" s="1"/>
      <c r="BN164" s="9"/>
      <c r="BO164" s="1"/>
      <c r="BP164" s="27"/>
      <c r="BQ164" s="1"/>
      <c r="BR164" s="9"/>
      <c r="BS164" s="1"/>
      <c r="BT164" s="9"/>
      <c r="BU164" s="1"/>
      <c r="BV164" s="9"/>
      <c r="BW164" s="1"/>
      <c r="BX164" s="9"/>
      <c r="BY164" s="1"/>
      <c r="BZ164" s="9"/>
      <c r="CA164" s="1"/>
      <c r="CB164" s="9"/>
      <c r="CC164" s="28"/>
      <c r="CD164" s="9"/>
      <c r="CE164" s="1"/>
      <c r="CF164" s="9"/>
      <c r="CG164" s="1"/>
      <c r="CH164" s="27"/>
      <c r="CI164" s="1"/>
      <c r="CJ164" s="9"/>
      <c r="CK164" s="1"/>
      <c r="CL164" s="9"/>
      <c r="CM164" s="1"/>
      <c r="CN164" s="9"/>
      <c r="CO164" s="1"/>
      <c r="CP164" s="9"/>
      <c r="CQ164" s="1">
        <v>3</v>
      </c>
      <c r="CR164" s="9">
        <v>4</v>
      </c>
      <c r="CS164" s="1"/>
      <c r="CT164" s="9"/>
      <c r="CU164" s="1">
        <v>1</v>
      </c>
      <c r="CV164" s="9"/>
      <c r="CW164" s="1">
        <v>1</v>
      </c>
      <c r="CX164" s="9">
        <v>1</v>
      </c>
      <c r="CY164" s="1"/>
      <c r="CZ164" s="9"/>
      <c r="DA164" s="1"/>
      <c r="DB164" s="9"/>
      <c r="DC164" s="1">
        <v>10</v>
      </c>
      <c r="DD164" s="9"/>
      <c r="DE164" s="1"/>
      <c r="DF164" s="9"/>
      <c r="DG164" s="9"/>
      <c r="DH164" s="9"/>
      <c r="DI164" s="27"/>
      <c r="DJ164" s="9"/>
      <c r="DK164" s="1"/>
      <c r="DL164" s="9"/>
      <c r="DM164" s="28"/>
      <c r="DN164" s="9"/>
      <c r="DO164" s="1"/>
      <c r="DP164" s="9"/>
      <c r="DQ164" s="1"/>
      <c r="DR164" s="27"/>
      <c r="DS164" s="28"/>
      <c r="DT164" s="27"/>
      <c r="DU164" s="1"/>
      <c r="DV164" s="9"/>
      <c r="DW164" s="1"/>
      <c r="DX164" s="27"/>
      <c r="DY164" s="1"/>
      <c r="DZ164" s="9"/>
      <c r="EA164" s="28"/>
      <c r="EB164" s="9"/>
      <c r="EC164" s="1"/>
      <c r="ED164" s="9"/>
      <c r="EE164" s="1"/>
      <c r="EF164" s="9"/>
      <c r="EG164" s="1"/>
      <c r="EH164" s="9"/>
      <c r="EI164" s="28"/>
      <c r="EJ164" s="9"/>
      <c r="EK164" s="1"/>
      <c r="EL164" s="3" cm="1">
        <f t="array" ref="EL164">SUMPRODUCT(Planned[[#This Row],[GEN-1]:[EL-20]],TRANSPOSE(Arrangements[Unit Prices]))</f>
        <v>839.7</v>
      </c>
    </row>
    <row r="165" spans="1:142" ht="14.4" x14ac:dyDescent="0.25">
      <c r="A165" s="1">
        <v>145</v>
      </c>
      <c r="B165" s="13">
        <v>12056</v>
      </c>
      <c r="C165" s="13" t="s">
        <v>693</v>
      </c>
      <c r="D165" s="13" t="s">
        <v>271</v>
      </c>
      <c r="E165" s="13" t="s">
        <v>272</v>
      </c>
      <c r="F165" s="13"/>
      <c r="G165" s="13"/>
      <c r="H165" s="12" t="s">
        <v>694</v>
      </c>
      <c r="I165" s="12" t="s">
        <v>325</v>
      </c>
      <c r="J165" s="12" t="s">
        <v>569</v>
      </c>
      <c r="K165" s="13">
        <v>71</v>
      </c>
      <c r="L165" s="12" t="s">
        <v>695</v>
      </c>
      <c r="M165" s="13" t="s">
        <v>278</v>
      </c>
      <c r="N165" s="13"/>
      <c r="O165" s="12"/>
      <c r="P165" s="13"/>
      <c r="Q165" s="12"/>
      <c r="R165" s="32"/>
      <c r="S165" s="12"/>
      <c r="T165" s="13"/>
      <c r="U165" s="12"/>
      <c r="V165" s="13"/>
      <c r="W165" s="12"/>
      <c r="X165" s="13"/>
      <c r="Y165" s="12"/>
      <c r="Z165" s="13"/>
      <c r="AA165" s="12"/>
      <c r="AB165" s="13"/>
      <c r="AC165" s="12"/>
      <c r="AD165" s="32"/>
      <c r="AE165" s="12"/>
      <c r="AF165" s="13">
        <v>355</v>
      </c>
      <c r="AG165" s="12"/>
      <c r="AH165" s="13"/>
      <c r="AI165" s="12"/>
      <c r="AJ165" s="32"/>
      <c r="AK165" s="12"/>
      <c r="AL165" s="32"/>
      <c r="AM165" s="12"/>
      <c r="AN165" s="13"/>
      <c r="AO165" s="29"/>
      <c r="AP165" s="13"/>
      <c r="AQ165" s="12"/>
      <c r="AR165" s="13"/>
      <c r="AS165" s="29"/>
      <c r="AT165" s="32"/>
      <c r="AU165" s="12"/>
      <c r="AV165" s="12"/>
      <c r="AW165" s="12"/>
      <c r="AX165" s="13"/>
      <c r="AY165" s="29"/>
      <c r="AZ165" s="13"/>
      <c r="BA165" s="12"/>
      <c r="BB165" s="32"/>
      <c r="BC165" s="12"/>
      <c r="BD165" s="13"/>
      <c r="BE165" s="29"/>
      <c r="BF165" s="13"/>
      <c r="BG165" s="12"/>
      <c r="BH165" s="13"/>
      <c r="BI165" s="12"/>
      <c r="BJ165" s="13"/>
      <c r="BK165" s="29"/>
      <c r="BL165" s="32"/>
      <c r="BM165" s="12"/>
      <c r="BN165" s="13"/>
      <c r="BO165" s="12"/>
      <c r="BP165" s="32"/>
      <c r="BQ165" s="12"/>
      <c r="BR165" s="13"/>
      <c r="BS165" s="12"/>
      <c r="BT165" s="13"/>
      <c r="BU165" s="12"/>
      <c r="BV165" s="13"/>
      <c r="BW165" s="12"/>
      <c r="BX165" s="13"/>
      <c r="BY165" s="12"/>
      <c r="BZ165" s="13"/>
      <c r="CA165" s="12"/>
      <c r="CB165" s="13"/>
      <c r="CC165" s="29"/>
      <c r="CD165" s="13"/>
      <c r="CE165" s="12"/>
      <c r="CF165" s="13"/>
      <c r="CG165" s="12"/>
      <c r="CH165" s="32"/>
      <c r="CI165" s="12"/>
      <c r="CJ165" s="13"/>
      <c r="CK165" s="12"/>
      <c r="CL165" s="13"/>
      <c r="CM165" s="12"/>
      <c r="CN165" s="13"/>
      <c r="CO165" s="12"/>
      <c r="CP165" s="13"/>
      <c r="CQ165" s="12">
        <v>2</v>
      </c>
      <c r="CR165" s="13">
        <v>5</v>
      </c>
      <c r="CS165" s="12"/>
      <c r="CT165" s="13"/>
      <c r="CU165" s="12"/>
      <c r="CV165" s="13"/>
      <c r="CW165" s="12"/>
      <c r="CX165" s="13"/>
      <c r="CY165" s="12"/>
      <c r="CZ165" s="13"/>
      <c r="DA165" s="12"/>
      <c r="DB165" s="13"/>
      <c r="DC165" s="12"/>
      <c r="DD165" s="13"/>
      <c r="DE165" s="12"/>
      <c r="DF165" s="13"/>
      <c r="DG165" s="13"/>
      <c r="DH165" s="13"/>
      <c r="DI165" s="32"/>
      <c r="DJ165" s="13"/>
      <c r="DK165" s="12">
        <v>1</v>
      </c>
      <c r="DL165" s="13"/>
      <c r="DM165" s="29"/>
      <c r="DN165" s="13"/>
      <c r="DO165" s="12"/>
      <c r="DP165" s="13"/>
      <c r="DQ165" s="12"/>
      <c r="DR165" s="32"/>
      <c r="DS165" s="29"/>
      <c r="DT165" s="32"/>
      <c r="DU165" s="12"/>
      <c r="DV165" s="13"/>
      <c r="DW165" s="12"/>
      <c r="DX165" s="32"/>
      <c r="DY165" s="12"/>
      <c r="DZ165" s="13"/>
      <c r="EA165" s="29"/>
      <c r="EB165" s="13"/>
      <c r="EC165" s="12"/>
      <c r="ED165" s="13"/>
      <c r="EE165" s="12"/>
      <c r="EF165" s="13"/>
      <c r="EG165" s="12"/>
      <c r="EH165" s="13"/>
      <c r="EI165" s="29"/>
      <c r="EJ165" s="13"/>
      <c r="EK165" s="12"/>
      <c r="EL165" s="14" cm="1">
        <f t="array" ref="EL165">SUMPRODUCT(Planned[[#This Row],[GEN-1]:[EL-20]],TRANSPOSE(Arrangements[Unit Prices]))</f>
        <v>1180.5</v>
      </c>
    </row>
    <row r="166" spans="1:142" ht="14.4" x14ac:dyDescent="0.25">
      <c r="A166" s="1">
        <v>146</v>
      </c>
      <c r="B166" s="9">
        <v>18890</v>
      </c>
      <c r="C166" s="9" t="s">
        <v>696</v>
      </c>
      <c r="D166" s="9" t="s">
        <v>271</v>
      </c>
      <c r="E166" s="9" t="s">
        <v>272</v>
      </c>
      <c r="F166" s="9"/>
      <c r="G166" s="9"/>
      <c r="H166" s="1" t="s">
        <v>697</v>
      </c>
      <c r="I166" s="1" t="s">
        <v>325</v>
      </c>
      <c r="J166" s="1" t="s">
        <v>569</v>
      </c>
      <c r="K166" s="9">
        <v>71</v>
      </c>
      <c r="L166" s="1" t="s">
        <v>570</v>
      </c>
      <c r="M166" s="9" t="s">
        <v>278</v>
      </c>
      <c r="N166" s="9"/>
      <c r="O166" s="1"/>
      <c r="P166" s="9"/>
      <c r="Q166" s="1"/>
      <c r="R166" s="27"/>
      <c r="S166" s="1"/>
      <c r="T166" s="9">
        <v>5</v>
      </c>
      <c r="U166" s="1"/>
      <c r="V166" s="9"/>
      <c r="W166" s="1"/>
      <c r="X166" s="9"/>
      <c r="Y166" s="1"/>
      <c r="Z166" s="9"/>
      <c r="AA166" s="1"/>
      <c r="AB166" s="9"/>
      <c r="AC166" s="1"/>
      <c r="AD166" s="27"/>
      <c r="AE166" s="1"/>
      <c r="AF166" s="9">
        <v>240</v>
      </c>
      <c r="AG166" s="1"/>
      <c r="AH166" s="9"/>
      <c r="AI166" s="1"/>
      <c r="AJ166" s="27"/>
      <c r="AK166" s="1"/>
      <c r="AL166" s="27"/>
      <c r="AM166" s="1"/>
      <c r="AN166" s="9"/>
      <c r="AO166" s="28"/>
      <c r="AP166" s="9"/>
      <c r="AQ166" s="1"/>
      <c r="AR166" s="9"/>
      <c r="AS166" s="28"/>
      <c r="AT166" s="27"/>
      <c r="AU166" s="1"/>
      <c r="AV166" s="1"/>
      <c r="AW166" s="1"/>
      <c r="AX166" s="9"/>
      <c r="AY166" s="28"/>
      <c r="AZ166" s="9"/>
      <c r="BA166" s="1"/>
      <c r="BB166" s="27"/>
      <c r="BC166" s="1"/>
      <c r="BD166" s="9"/>
      <c r="BE166" s="28"/>
      <c r="BF166" s="9"/>
      <c r="BG166" s="1"/>
      <c r="BH166" s="9"/>
      <c r="BI166" s="1"/>
      <c r="BJ166" s="9"/>
      <c r="BK166" s="28"/>
      <c r="BL166" s="27"/>
      <c r="BM166" s="1"/>
      <c r="BN166" s="9"/>
      <c r="BO166" s="1"/>
      <c r="BP166" s="27"/>
      <c r="BQ166" s="1"/>
      <c r="BR166" s="9"/>
      <c r="BS166" s="1"/>
      <c r="BT166" s="9"/>
      <c r="BU166" s="1"/>
      <c r="BV166" s="9"/>
      <c r="BW166" s="1"/>
      <c r="BX166" s="9"/>
      <c r="BY166" s="1"/>
      <c r="BZ166" s="9"/>
      <c r="CA166" s="1"/>
      <c r="CB166" s="9"/>
      <c r="CC166" s="28"/>
      <c r="CD166" s="9"/>
      <c r="CE166" s="1"/>
      <c r="CF166" s="9"/>
      <c r="CG166" s="1"/>
      <c r="CH166" s="27"/>
      <c r="CI166" s="1"/>
      <c r="CJ166" s="9"/>
      <c r="CK166" s="1"/>
      <c r="CL166" s="9"/>
      <c r="CM166" s="1"/>
      <c r="CN166" s="9"/>
      <c r="CO166" s="1"/>
      <c r="CP166" s="9"/>
      <c r="CQ166" s="1">
        <v>4</v>
      </c>
      <c r="CR166" s="9">
        <v>3</v>
      </c>
      <c r="CS166" s="1">
        <v>1</v>
      </c>
      <c r="CT166" s="9"/>
      <c r="CU166" s="1"/>
      <c r="CV166" s="9"/>
      <c r="CW166" s="1">
        <v>1</v>
      </c>
      <c r="CX166" s="9">
        <v>1</v>
      </c>
      <c r="CY166" s="1"/>
      <c r="CZ166" s="9"/>
      <c r="DA166" s="1"/>
      <c r="DB166" s="9"/>
      <c r="DC166" s="1"/>
      <c r="DD166" s="9"/>
      <c r="DE166" s="1"/>
      <c r="DF166" s="9"/>
      <c r="DG166" s="9"/>
      <c r="DH166" s="9"/>
      <c r="DI166" s="27"/>
      <c r="DJ166" s="9"/>
      <c r="DK166" s="1">
        <v>1</v>
      </c>
      <c r="DL166" s="9"/>
      <c r="DM166" s="28"/>
      <c r="DN166" s="9"/>
      <c r="DO166" s="1"/>
      <c r="DP166" s="9"/>
      <c r="DQ166" s="1"/>
      <c r="DR166" s="27"/>
      <c r="DS166" s="28"/>
      <c r="DT166" s="27"/>
      <c r="DU166" s="1"/>
      <c r="DV166" s="9"/>
      <c r="DW166" s="1"/>
      <c r="DX166" s="27"/>
      <c r="DY166" s="1"/>
      <c r="DZ166" s="9"/>
      <c r="EA166" s="28"/>
      <c r="EB166" s="9"/>
      <c r="EC166" s="1"/>
      <c r="ED166" s="9"/>
      <c r="EE166" s="1"/>
      <c r="EF166" s="9"/>
      <c r="EG166" s="1"/>
      <c r="EH166" s="9"/>
      <c r="EI166" s="28"/>
      <c r="EJ166" s="9"/>
      <c r="EK166" s="1"/>
      <c r="EL166" s="3" cm="1">
        <f t="array" ref="EL166">SUMPRODUCT(Planned[[#This Row],[GEN-1]:[EL-20]],TRANSPOSE(Arrangements[Unit Prices]))</f>
        <v>1197.4000000000001</v>
      </c>
    </row>
    <row r="167" spans="1:142" ht="14.4" x14ac:dyDescent="0.25">
      <c r="A167" s="1">
        <v>147</v>
      </c>
      <c r="B167" s="9">
        <v>15836</v>
      </c>
      <c r="C167" s="9" t="s">
        <v>698</v>
      </c>
      <c r="D167" s="9" t="s">
        <v>271</v>
      </c>
      <c r="E167" s="9" t="s">
        <v>272</v>
      </c>
      <c r="F167" s="9"/>
      <c r="G167" s="9"/>
      <c r="H167" s="1" t="s">
        <v>699</v>
      </c>
      <c r="I167" s="1" t="s">
        <v>325</v>
      </c>
      <c r="J167" s="1" t="s">
        <v>569</v>
      </c>
      <c r="K167" s="9">
        <v>71</v>
      </c>
      <c r="L167" s="1" t="s">
        <v>570</v>
      </c>
      <c r="M167" s="9" t="s">
        <v>278</v>
      </c>
      <c r="N167" s="9"/>
      <c r="O167" s="1"/>
      <c r="P167" s="9"/>
      <c r="Q167" s="1"/>
      <c r="R167" s="27"/>
      <c r="S167" s="1"/>
      <c r="T167" s="9"/>
      <c r="U167" s="1"/>
      <c r="V167" s="9"/>
      <c r="W167" s="1"/>
      <c r="X167" s="9"/>
      <c r="Y167" s="1"/>
      <c r="Z167" s="9"/>
      <c r="AA167" s="1"/>
      <c r="AB167" s="9"/>
      <c r="AC167" s="1"/>
      <c r="AD167" s="27"/>
      <c r="AE167" s="1"/>
      <c r="AF167" s="9">
        <v>120</v>
      </c>
      <c r="AG167" s="1"/>
      <c r="AH167" s="9"/>
      <c r="AI167" s="1"/>
      <c r="AJ167" s="27"/>
      <c r="AK167" s="1"/>
      <c r="AL167" s="27"/>
      <c r="AM167" s="1"/>
      <c r="AN167" s="9"/>
      <c r="AO167" s="28"/>
      <c r="AP167" s="9"/>
      <c r="AQ167" s="1"/>
      <c r="AR167" s="9"/>
      <c r="AS167" s="28"/>
      <c r="AT167" s="27"/>
      <c r="AU167" s="1"/>
      <c r="AV167" s="1"/>
      <c r="AW167" s="1"/>
      <c r="AX167" s="9"/>
      <c r="AY167" s="28"/>
      <c r="AZ167" s="9"/>
      <c r="BA167" s="1"/>
      <c r="BB167" s="27"/>
      <c r="BC167" s="1"/>
      <c r="BD167" s="9"/>
      <c r="BE167" s="28"/>
      <c r="BF167" s="9"/>
      <c r="BG167" s="1"/>
      <c r="BH167" s="9"/>
      <c r="BI167" s="1"/>
      <c r="BJ167" s="9"/>
      <c r="BK167" s="28"/>
      <c r="BL167" s="27"/>
      <c r="BM167" s="1"/>
      <c r="BN167" s="9"/>
      <c r="BO167" s="1"/>
      <c r="BP167" s="27"/>
      <c r="BQ167" s="1"/>
      <c r="BR167" s="9"/>
      <c r="BS167" s="1"/>
      <c r="BT167" s="9"/>
      <c r="BU167" s="1"/>
      <c r="BV167" s="9"/>
      <c r="BW167" s="1"/>
      <c r="BX167" s="9"/>
      <c r="BY167" s="1"/>
      <c r="BZ167" s="9"/>
      <c r="CA167" s="1"/>
      <c r="CB167" s="9"/>
      <c r="CC167" s="28"/>
      <c r="CD167" s="9"/>
      <c r="CE167" s="1"/>
      <c r="CF167" s="9"/>
      <c r="CG167" s="1"/>
      <c r="CH167" s="27"/>
      <c r="CI167" s="1"/>
      <c r="CJ167" s="9"/>
      <c r="CK167" s="1"/>
      <c r="CL167" s="9"/>
      <c r="CM167" s="1"/>
      <c r="CN167" s="9"/>
      <c r="CO167" s="1"/>
      <c r="CP167" s="9"/>
      <c r="CQ167" s="1">
        <v>5</v>
      </c>
      <c r="CR167" s="9">
        <v>4</v>
      </c>
      <c r="CS167" s="1"/>
      <c r="CT167" s="9"/>
      <c r="CU167" s="1">
        <v>3</v>
      </c>
      <c r="CV167" s="9"/>
      <c r="CW167" s="1">
        <v>1</v>
      </c>
      <c r="CX167" s="9">
        <v>1</v>
      </c>
      <c r="CY167" s="1"/>
      <c r="CZ167" s="9"/>
      <c r="DA167" s="1"/>
      <c r="DB167" s="9"/>
      <c r="DC167" s="1">
        <v>15</v>
      </c>
      <c r="DD167" s="9"/>
      <c r="DE167" s="1"/>
      <c r="DF167" s="9"/>
      <c r="DG167" s="9"/>
      <c r="DH167" s="9"/>
      <c r="DI167" s="27"/>
      <c r="DJ167" s="9"/>
      <c r="DK167" s="1">
        <v>1</v>
      </c>
      <c r="DL167" s="9"/>
      <c r="DM167" s="28"/>
      <c r="DN167" s="9"/>
      <c r="DO167" s="1"/>
      <c r="DP167" s="9"/>
      <c r="DQ167" s="1"/>
      <c r="DR167" s="27"/>
      <c r="DS167" s="28"/>
      <c r="DT167" s="27"/>
      <c r="DU167" s="1"/>
      <c r="DV167" s="9"/>
      <c r="DW167" s="1"/>
      <c r="DX167" s="27"/>
      <c r="DY167" s="1"/>
      <c r="DZ167" s="9"/>
      <c r="EA167" s="28"/>
      <c r="EB167" s="9"/>
      <c r="EC167" s="1"/>
      <c r="ED167" s="9"/>
      <c r="EE167" s="1"/>
      <c r="EF167" s="9"/>
      <c r="EG167" s="1"/>
      <c r="EH167" s="9"/>
      <c r="EI167" s="28"/>
      <c r="EJ167" s="9"/>
      <c r="EK167" s="1"/>
      <c r="EL167" s="3" cm="1">
        <f t="array" ref="EL167">SUMPRODUCT(Planned[[#This Row],[GEN-1]:[EL-20]],TRANSPOSE(Arrangements[Unit Prices]))</f>
        <v>849.45</v>
      </c>
    </row>
    <row r="168" spans="1:142" ht="14.4" x14ac:dyDescent="0.25">
      <c r="A168" s="1">
        <v>148</v>
      </c>
      <c r="B168" s="9">
        <v>6242</v>
      </c>
      <c r="C168" s="9" t="s">
        <v>700</v>
      </c>
      <c r="D168" s="9" t="s">
        <v>271</v>
      </c>
      <c r="E168" s="9" t="s">
        <v>272</v>
      </c>
      <c r="F168" s="9"/>
      <c r="G168" s="9"/>
      <c r="H168" s="1" t="s">
        <v>701</v>
      </c>
      <c r="I168" s="1" t="s">
        <v>325</v>
      </c>
      <c r="J168" s="1" t="s">
        <v>569</v>
      </c>
      <c r="K168" s="9">
        <v>71</v>
      </c>
      <c r="L168" s="1" t="s">
        <v>619</v>
      </c>
      <c r="M168" s="9" t="s">
        <v>278</v>
      </c>
      <c r="N168" s="9"/>
      <c r="O168" s="1"/>
      <c r="P168" s="9"/>
      <c r="Q168" s="1"/>
      <c r="R168" s="27"/>
      <c r="S168" s="1"/>
      <c r="T168" s="9">
        <v>2</v>
      </c>
      <c r="U168" s="1"/>
      <c r="V168" s="9"/>
      <c r="W168" s="1"/>
      <c r="X168" s="9"/>
      <c r="Y168" s="1"/>
      <c r="Z168" s="9"/>
      <c r="AA168" s="1"/>
      <c r="AB168" s="9"/>
      <c r="AC168" s="1"/>
      <c r="AD168" s="27"/>
      <c r="AE168" s="1"/>
      <c r="AF168" s="9">
        <v>75</v>
      </c>
      <c r="AG168" s="1"/>
      <c r="AH168" s="9"/>
      <c r="AI168" s="1"/>
      <c r="AJ168" s="27"/>
      <c r="AK168" s="1"/>
      <c r="AL168" s="27"/>
      <c r="AM168" s="1"/>
      <c r="AN168" s="9"/>
      <c r="AO168" s="28"/>
      <c r="AP168" s="9"/>
      <c r="AQ168" s="1"/>
      <c r="AR168" s="9"/>
      <c r="AS168" s="28"/>
      <c r="AT168" s="27"/>
      <c r="AU168" s="1"/>
      <c r="AV168" s="1"/>
      <c r="AW168" s="1"/>
      <c r="AX168" s="9"/>
      <c r="AY168" s="28"/>
      <c r="AZ168" s="9"/>
      <c r="BA168" s="1"/>
      <c r="BB168" s="27"/>
      <c r="BC168" s="1"/>
      <c r="BD168" s="9"/>
      <c r="BE168" s="28"/>
      <c r="BF168" s="9"/>
      <c r="BG168" s="1"/>
      <c r="BH168" s="9"/>
      <c r="BI168" s="1"/>
      <c r="BJ168" s="9"/>
      <c r="BK168" s="28"/>
      <c r="BL168" s="27"/>
      <c r="BM168" s="1"/>
      <c r="BN168" s="9"/>
      <c r="BO168" s="1"/>
      <c r="BP168" s="27"/>
      <c r="BQ168" s="1"/>
      <c r="BR168" s="9"/>
      <c r="BS168" s="1"/>
      <c r="BT168" s="9"/>
      <c r="BU168" s="1"/>
      <c r="BV168" s="9"/>
      <c r="BW168" s="1"/>
      <c r="BX168" s="9"/>
      <c r="BY168" s="1"/>
      <c r="BZ168" s="9"/>
      <c r="CA168" s="1"/>
      <c r="CB168" s="9"/>
      <c r="CC168" s="28"/>
      <c r="CD168" s="9"/>
      <c r="CE168" s="1"/>
      <c r="CF168" s="9"/>
      <c r="CG168" s="1"/>
      <c r="CH168" s="27"/>
      <c r="CI168" s="1"/>
      <c r="CJ168" s="9"/>
      <c r="CK168" s="1"/>
      <c r="CL168" s="9"/>
      <c r="CM168" s="1"/>
      <c r="CN168" s="9"/>
      <c r="CO168" s="1"/>
      <c r="CP168" s="9"/>
      <c r="CQ168" s="1"/>
      <c r="CR168" s="9">
        <v>2</v>
      </c>
      <c r="CS168" s="1"/>
      <c r="CT168" s="9"/>
      <c r="CU168" s="1">
        <v>1</v>
      </c>
      <c r="CV168" s="9"/>
      <c r="CW168" s="1">
        <v>1</v>
      </c>
      <c r="CX168" s="9">
        <v>1</v>
      </c>
      <c r="CY168" s="1"/>
      <c r="CZ168" s="9"/>
      <c r="DA168" s="1"/>
      <c r="DB168" s="9"/>
      <c r="DC168" s="1">
        <v>10</v>
      </c>
      <c r="DD168" s="9"/>
      <c r="DE168" s="1"/>
      <c r="DF168" s="9"/>
      <c r="DG168" s="9"/>
      <c r="DH168" s="9"/>
      <c r="DI168" s="27"/>
      <c r="DJ168" s="9"/>
      <c r="DK168" s="1">
        <v>1</v>
      </c>
      <c r="DL168" s="9"/>
      <c r="DM168" s="28"/>
      <c r="DN168" s="9"/>
      <c r="DO168" s="1"/>
      <c r="DP168" s="9"/>
      <c r="DQ168" s="1"/>
      <c r="DR168" s="27"/>
      <c r="DS168" s="28"/>
      <c r="DT168" s="27"/>
      <c r="DU168" s="1"/>
      <c r="DV168" s="9"/>
      <c r="DW168" s="1"/>
      <c r="DX168" s="27"/>
      <c r="DY168" s="1"/>
      <c r="DZ168" s="9"/>
      <c r="EA168" s="28"/>
      <c r="EB168" s="9"/>
      <c r="EC168" s="1"/>
      <c r="ED168" s="9"/>
      <c r="EE168" s="1"/>
      <c r="EF168" s="9"/>
      <c r="EG168" s="1"/>
      <c r="EH168" s="9"/>
      <c r="EI168" s="28"/>
      <c r="EJ168" s="9"/>
      <c r="EK168" s="1"/>
      <c r="EL168" s="3" cm="1">
        <f t="array" ref="EL168">SUMPRODUCT(Planned[[#This Row],[GEN-1]:[EL-20]],TRANSPOSE(Arrangements[Unit Prices]))</f>
        <v>518.6</v>
      </c>
    </row>
    <row r="169" spans="1:142" ht="14.4" x14ac:dyDescent="0.25">
      <c r="A169" s="1">
        <v>149</v>
      </c>
      <c r="B169" s="9">
        <v>284436</v>
      </c>
      <c r="C169" s="9" t="s">
        <v>702</v>
      </c>
      <c r="D169" s="9" t="s">
        <v>271</v>
      </c>
      <c r="E169" s="9" t="s">
        <v>272</v>
      </c>
      <c r="F169" s="9"/>
      <c r="G169" s="9"/>
      <c r="H169" s="1" t="s">
        <v>703</v>
      </c>
      <c r="I169" s="1" t="s">
        <v>275</v>
      </c>
      <c r="J169" s="1" t="s">
        <v>569</v>
      </c>
      <c r="K169" s="9">
        <v>71</v>
      </c>
      <c r="L169" s="1" t="s">
        <v>704</v>
      </c>
      <c r="M169" s="9" t="s">
        <v>278</v>
      </c>
      <c r="N169" s="9"/>
      <c r="O169" s="1"/>
      <c r="P169" s="9"/>
      <c r="Q169" s="1"/>
      <c r="R169" s="27"/>
      <c r="S169" s="1">
        <v>0.75</v>
      </c>
      <c r="T169" s="9"/>
      <c r="U169" s="1"/>
      <c r="V169" s="9"/>
      <c r="W169" s="1">
        <v>1</v>
      </c>
      <c r="X169" s="9"/>
      <c r="Y169" s="1"/>
      <c r="Z169" s="9">
        <v>350</v>
      </c>
      <c r="AA169" s="1"/>
      <c r="AB169" s="9"/>
      <c r="AC169" s="1"/>
      <c r="AD169" s="27"/>
      <c r="AE169" s="1"/>
      <c r="AF169" s="9">
        <v>160</v>
      </c>
      <c r="AG169" s="1">
        <v>8</v>
      </c>
      <c r="AH169" s="9"/>
      <c r="AI169" s="1"/>
      <c r="AJ169" s="27"/>
      <c r="AK169" s="1"/>
      <c r="AL169" s="27"/>
      <c r="AM169" s="1"/>
      <c r="AN169" s="9">
        <v>30</v>
      </c>
      <c r="AO169" s="28"/>
      <c r="AP169" s="9"/>
      <c r="AQ169" s="1"/>
      <c r="AR169" s="9"/>
      <c r="AS169" s="28"/>
      <c r="AT169" s="27"/>
      <c r="AU169" s="1"/>
      <c r="AV169" s="1"/>
      <c r="AW169" s="1"/>
      <c r="AX169" s="9"/>
      <c r="AY169" s="28"/>
      <c r="AZ169" s="9"/>
      <c r="BA169" s="1"/>
      <c r="BB169" s="27"/>
      <c r="BC169" s="1"/>
      <c r="BD169" s="9"/>
      <c r="BE169" s="28"/>
      <c r="BF169" s="9"/>
      <c r="BG169" s="1"/>
      <c r="BH169" s="9"/>
      <c r="BI169" s="1"/>
      <c r="BJ169" s="9"/>
      <c r="BK169" s="28"/>
      <c r="BL169" s="27"/>
      <c r="BM169" s="1">
        <v>1</v>
      </c>
      <c r="BN169" s="9"/>
      <c r="BO169" s="1"/>
      <c r="BP169" s="27"/>
      <c r="BQ169" s="1"/>
      <c r="BR169" s="9">
        <v>1</v>
      </c>
      <c r="BS169" s="1"/>
      <c r="BT169" s="9"/>
      <c r="BU169" s="1"/>
      <c r="BV169" s="9"/>
      <c r="BW169" s="1"/>
      <c r="BX169" s="9"/>
      <c r="BY169" s="1"/>
      <c r="BZ169" s="9"/>
      <c r="CA169" s="1"/>
      <c r="CB169" s="9"/>
      <c r="CC169" s="28"/>
      <c r="CD169" s="9"/>
      <c r="CE169" s="1"/>
      <c r="CF169" s="9"/>
      <c r="CG169" s="1"/>
      <c r="CH169" s="27"/>
      <c r="CI169" s="1"/>
      <c r="CJ169" s="9"/>
      <c r="CK169" s="1"/>
      <c r="CL169" s="9">
        <v>2</v>
      </c>
      <c r="CM169" s="1"/>
      <c r="CN169" s="9"/>
      <c r="CO169" s="1"/>
      <c r="CP169" s="9"/>
      <c r="CQ169" s="1">
        <v>2</v>
      </c>
      <c r="CR169" s="9">
        <v>1</v>
      </c>
      <c r="CS169" s="1"/>
      <c r="CT169" s="9"/>
      <c r="CU169" s="1">
        <v>4</v>
      </c>
      <c r="CV169" s="9"/>
      <c r="CW169" s="1">
        <v>1</v>
      </c>
      <c r="CX169" s="9">
        <v>1.2</v>
      </c>
      <c r="CY169" s="1"/>
      <c r="CZ169" s="9"/>
      <c r="DA169" s="1"/>
      <c r="DB169" s="9"/>
      <c r="DC169" s="1"/>
      <c r="DD169" s="9"/>
      <c r="DE169" s="1"/>
      <c r="DF169" s="9"/>
      <c r="DG169" s="9">
        <v>8</v>
      </c>
      <c r="DH169" s="9"/>
      <c r="DI169" s="27"/>
      <c r="DJ169" s="9"/>
      <c r="DK169" s="1">
        <v>1</v>
      </c>
      <c r="DL169" s="9"/>
      <c r="DM169" s="28"/>
      <c r="DN169" s="9"/>
      <c r="DO169" s="1"/>
      <c r="DP169" s="9"/>
      <c r="DQ169" s="1"/>
      <c r="DR169" s="27"/>
      <c r="DS169" s="28"/>
      <c r="DT169" s="27"/>
      <c r="DU169" s="1"/>
      <c r="DV169" s="9"/>
      <c r="DW169" s="1"/>
      <c r="DX169" s="27"/>
      <c r="DY169" s="1"/>
      <c r="DZ169" s="9"/>
      <c r="EA169" s="28"/>
      <c r="EB169" s="9"/>
      <c r="EC169" s="1"/>
      <c r="ED169" s="9"/>
      <c r="EE169" s="1"/>
      <c r="EF169" s="9"/>
      <c r="EG169" s="1"/>
      <c r="EH169" s="9"/>
      <c r="EI169" s="28"/>
      <c r="EJ169" s="9"/>
      <c r="EK169" s="1"/>
      <c r="EL169" s="3" cm="1">
        <f t="array" ref="EL169">SUMPRODUCT(Planned[[#This Row],[GEN-1]:[EL-20]],TRANSPOSE(Arrangements[Unit Prices]))</f>
        <v>1373.3</v>
      </c>
    </row>
    <row r="170" spans="1:142" ht="14.4" x14ac:dyDescent="0.25">
      <c r="A170" s="1">
        <v>150</v>
      </c>
      <c r="B170" s="9">
        <v>28340</v>
      </c>
      <c r="C170" s="9" t="s">
        <v>705</v>
      </c>
      <c r="D170" s="9" t="s">
        <v>271</v>
      </c>
      <c r="E170" s="9" t="s">
        <v>272</v>
      </c>
      <c r="F170" s="9"/>
      <c r="G170" s="9"/>
      <c r="H170" s="1" t="s">
        <v>706</v>
      </c>
      <c r="I170" s="1" t="s">
        <v>325</v>
      </c>
      <c r="J170" s="1" t="s">
        <v>569</v>
      </c>
      <c r="K170" s="9">
        <v>71</v>
      </c>
      <c r="L170" s="1" t="s">
        <v>619</v>
      </c>
      <c r="M170" s="9" t="s">
        <v>278</v>
      </c>
      <c r="N170" s="9"/>
      <c r="O170" s="1"/>
      <c r="P170" s="9"/>
      <c r="Q170" s="1"/>
      <c r="R170" s="27"/>
      <c r="S170" s="1"/>
      <c r="T170" s="9">
        <v>2.5</v>
      </c>
      <c r="U170" s="1"/>
      <c r="V170" s="9"/>
      <c r="W170" s="1">
        <v>0.2</v>
      </c>
      <c r="X170" s="9"/>
      <c r="Y170" s="1"/>
      <c r="Z170" s="9"/>
      <c r="AA170" s="1"/>
      <c r="AB170" s="9"/>
      <c r="AC170" s="1"/>
      <c r="AD170" s="27"/>
      <c r="AE170" s="1"/>
      <c r="AF170" s="9"/>
      <c r="AG170" s="1"/>
      <c r="AH170" s="9"/>
      <c r="AI170" s="1"/>
      <c r="AJ170" s="27"/>
      <c r="AK170" s="1"/>
      <c r="AL170" s="27"/>
      <c r="AM170" s="1"/>
      <c r="AN170" s="9"/>
      <c r="AO170" s="28"/>
      <c r="AP170" s="9"/>
      <c r="AQ170" s="1"/>
      <c r="AR170" s="9"/>
      <c r="AS170" s="28"/>
      <c r="AT170" s="27"/>
      <c r="AU170" s="1"/>
      <c r="AV170" s="1"/>
      <c r="AW170" s="1"/>
      <c r="AX170" s="9"/>
      <c r="AY170" s="28"/>
      <c r="AZ170" s="9"/>
      <c r="BA170" s="1"/>
      <c r="BB170" s="27"/>
      <c r="BC170" s="1"/>
      <c r="BD170" s="9"/>
      <c r="BE170" s="28"/>
      <c r="BF170" s="9"/>
      <c r="BG170" s="1"/>
      <c r="BH170" s="9"/>
      <c r="BI170" s="1"/>
      <c r="BJ170" s="9"/>
      <c r="BK170" s="28"/>
      <c r="BL170" s="27"/>
      <c r="BM170" s="1"/>
      <c r="BN170" s="9"/>
      <c r="BO170" s="1"/>
      <c r="BP170" s="27"/>
      <c r="BQ170" s="1"/>
      <c r="BR170" s="9"/>
      <c r="BS170" s="1"/>
      <c r="BT170" s="9"/>
      <c r="BU170" s="1">
        <v>1.2</v>
      </c>
      <c r="BV170" s="9"/>
      <c r="BW170" s="1"/>
      <c r="BX170" s="9"/>
      <c r="BY170" s="1"/>
      <c r="BZ170" s="9"/>
      <c r="CA170" s="1"/>
      <c r="CB170" s="9"/>
      <c r="CC170" s="28"/>
      <c r="CD170" s="9"/>
      <c r="CE170" s="1"/>
      <c r="CF170" s="9"/>
      <c r="CG170" s="1"/>
      <c r="CH170" s="27"/>
      <c r="CI170" s="1"/>
      <c r="CJ170" s="9"/>
      <c r="CK170" s="1"/>
      <c r="CL170" s="9"/>
      <c r="CM170" s="1"/>
      <c r="CN170" s="9"/>
      <c r="CO170" s="1"/>
      <c r="CP170" s="9"/>
      <c r="CQ170" s="1">
        <v>2</v>
      </c>
      <c r="CR170" s="9">
        <v>1</v>
      </c>
      <c r="CS170" s="1"/>
      <c r="CT170" s="9"/>
      <c r="CU170" s="1">
        <v>1</v>
      </c>
      <c r="CV170" s="9"/>
      <c r="CW170" s="1">
        <v>2</v>
      </c>
      <c r="CX170" s="9">
        <v>1</v>
      </c>
      <c r="CY170" s="1"/>
      <c r="CZ170" s="9"/>
      <c r="DA170" s="1">
        <v>1</v>
      </c>
      <c r="DB170" s="9"/>
      <c r="DC170" s="1">
        <v>20</v>
      </c>
      <c r="DD170" s="9"/>
      <c r="DE170" s="1"/>
      <c r="DF170" s="9"/>
      <c r="DG170" s="9"/>
      <c r="DH170" s="9"/>
      <c r="DI170" s="27"/>
      <c r="DJ170" s="9"/>
      <c r="DK170" s="1">
        <v>1</v>
      </c>
      <c r="DL170" s="9"/>
      <c r="DM170" s="28"/>
      <c r="DN170" s="9"/>
      <c r="DO170" s="1"/>
      <c r="DP170" s="9"/>
      <c r="DQ170" s="1"/>
      <c r="DR170" s="27"/>
      <c r="DS170" s="28"/>
      <c r="DT170" s="27"/>
      <c r="DU170" s="1"/>
      <c r="DV170" s="9"/>
      <c r="DW170" s="1"/>
      <c r="DX170" s="27"/>
      <c r="DY170" s="1"/>
      <c r="DZ170" s="9"/>
      <c r="EA170" s="28"/>
      <c r="EB170" s="9"/>
      <c r="EC170" s="1"/>
      <c r="ED170" s="9"/>
      <c r="EE170" s="1"/>
      <c r="EF170" s="9"/>
      <c r="EG170" s="1"/>
      <c r="EH170" s="9"/>
      <c r="EI170" s="28"/>
      <c r="EJ170" s="9"/>
      <c r="EK170" s="1"/>
      <c r="EL170" s="3" cm="1">
        <f t="array" ref="EL170">SUMPRODUCT(Planned[[#This Row],[GEN-1]:[EL-20]],TRANSPOSE(Arrangements[Unit Prices]))</f>
        <v>498.1</v>
      </c>
    </row>
    <row r="171" spans="1:142" ht="14.4" x14ac:dyDescent="0.25">
      <c r="A171" s="1">
        <v>151</v>
      </c>
      <c r="B171" s="9">
        <v>15877</v>
      </c>
      <c r="C171" s="9" t="s">
        <v>707</v>
      </c>
      <c r="D171" s="9" t="s">
        <v>271</v>
      </c>
      <c r="E171" s="9" t="s">
        <v>272</v>
      </c>
      <c r="F171" s="9"/>
      <c r="G171" s="9"/>
      <c r="H171" s="1" t="s">
        <v>708</v>
      </c>
      <c r="I171" s="1" t="s">
        <v>446</v>
      </c>
      <c r="J171" s="1" t="s">
        <v>569</v>
      </c>
      <c r="K171" s="9">
        <v>71</v>
      </c>
      <c r="L171" s="1" t="s">
        <v>709</v>
      </c>
      <c r="M171" s="9" t="s">
        <v>278</v>
      </c>
      <c r="N171" s="9"/>
      <c r="O171" s="1"/>
      <c r="P171" s="9"/>
      <c r="Q171" s="1"/>
      <c r="R171" s="27"/>
      <c r="S171" s="1"/>
      <c r="T171" s="9"/>
      <c r="U171" s="1"/>
      <c r="V171" s="9"/>
      <c r="W171" s="1"/>
      <c r="X171" s="9">
        <v>1</v>
      </c>
      <c r="Y171" s="1"/>
      <c r="Z171" s="9"/>
      <c r="AA171" s="1"/>
      <c r="AB171" s="9"/>
      <c r="AC171" s="1"/>
      <c r="AD171" s="27"/>
      <c r="AE171" s="1"/>
      <c r="AF171" s="9">
        <v>305</v>
      </c>
      <c r="AG171" s="1"/>
      <c r="AH171" s="9"/>
      <c r="AI171" s="1"/>
      <c r="AJ171" s="27"/>
      <c r="AK171" s="1"/>
      <c r="AL171" s="27"/>
      <c r="AM171" s="1"/>
      <c r="AN171" s="9"/>
      <c r="AO171" s="28"/>
      <c r="AP171" s="9">
        <v>1</v>
      </c>
      <c r="AQ171" s="1"/>
      <c r="AR171" s="9"/>
      <c r="AS171" s="28"/>
      <c r="AT171" s="27"/>
      <c r="AU171" s="1"/>
      <c r="AV171" s="1"/>
      <c r="AW171" s="1"/>
      <c r="AX171" s="9"/>
      <c r="AY171" s="28"/>
      <c r="AZ171" s="9"/>
      <c r="BA171" s="1"/>
      <c r="BB171" s="27"/>
      <c r="BC171" s="1"/>
      <c r="BD171" s="9"/>
      <c r="BE171" s="28"/>
      <c r="BF171" s="9"/>
      <c r="BG171" s="1"/>
      <c r="BH171" s="9"/>
      <c r="BI171" s="1"/>
      <c r="BJ171" s="9"/>
      <c r="BK171" s="28"/>
      <c r="BL171" s="27"/>
      <c r="BM171" s="1"/>
      <c r="BN171" s="9"/>
      <c r="BO171" s="1"/>
      <c r="BP171" s="27"/>
      <c r="BQ171" s="1"/>
      <c r="BR171" s="9"/>
      <c r="BS171" s="1"/>
      <c r="BT171" s="9"/>
      <c r="BU171" s="1"/>
      <c r="BV171" s="9"/>
      <c r="BW171" s="1"/>
      <c r="BX171" s="9"/>
      <c r="BY171" s="1"/>
      <c r="BZ171" s="9"/>
      <c r="CA171" s="1"/>
      <c r="CB171" s="9"/>
      <c r="CC171" s="28"/>
      <c r="CD171" s="9">
        <v>8</v>
      </c>
      <c r="CE171" s="1"/>
      <c r="CF171" s="9"/>
      <c r="CG171" s="1"/>
      <c r="CH171" s="27"/>
      <c r="CI171" s="1"/>
      <c r="CJ171" s="9"/>
      <c r="CK171" s="1">
        <v>0.85</v>
      </c>
      <c r="CL171" s="9"/>
      <c r="CM171" s="1"/>
      <c r="CN171" s="9"/>
      <c r="CO171" s="1"/>
      <c r="CP171" s="9"/>
      <c r="CQ171" s="1">
        <v>1</v>
      </c>
      <c r="CR171" s="9"/>
      <c r="CS171" s="1">
        <v>1</v>
      </c>
      <c r="CT171" s="9"/>
      <c r="CU171" s="1">
        <v>1</v>
      </c>
      <c r="CV171" s="9"/>
      <c r="CW171" s="1"/>
      <c r="CX171" s="9"/>
      <c r="CY171" s="1"/>
      <c r="CZ171" s="9"/>
      <c r="DA171" s="1"/>
      <c r="DB171" s="9"/>
      <c r="DC171" s="1"/>
      <c r="DD171" s="9"/>
      <c r="DE171" s="1"/>
      <c r="DF171" s="9"/>
      <c r="DG171" s="9"/>
      <c r="DH171" s="9"/>
      <c r="DI171" s="27"/>
      <c r="DJ171" s="9"/>
      <c r="DK171" s="1">
        <v>1</v>
      </c>
      <c r="DL171" s="9"/>
      <c r="DM171" s="28"/>
      <c r="DN171" s="9"/>
      <c r="DO171" s="1"/>
      <c r="DP171" s="9"/>
      <c r="DQ171" s="1"/>
      <c r="DR171" s="27"/>
      <c r="DS171" s="28"/>
      <c r="DT171" s="27"/>
      <c r="DU171" s="1"/>
      <c r="DV171" s="9"/>
      <c r="DW171" s="1"/>
      <c r="DX171" s="27"/>
      <c r="DY171" s="1"/>
      <c r="DZ171" s="9"/>
      <c r="EA171" s="28"/>
      <c r="EB171" s="9"/>
      <c r="EC171" s="1">
        <v>1</v>
      </c>
      <c r="ED171" s="9"/>
      <c r="EE171" s="1">
        <v>1</v>
      </c>
      <c r="EF171" s="9"/>
      <c r="EG171" s="1">
        <v>1</v>
      </c>
      <c r="EH171" s="9"/>
      <c r="EI171" s="28"/>
      <c r="EJ171" s="9"/>
      <c r="EK171" s="1">
        <v>10</v>
      </c>
      <c r="EL171" s="3" cm="1">
        <f t="array" ref="EL171">SUMPRODUCT(Planned[[#This Row],[GEN-1]:[EL-20]],TRANSPOSE(Arrangements[Unit Prices]))</f>
        <v>1309.33</v>
      </c>
    </row>
    <row r="172" spans="1:142" ht="14.4" x14ac:dyDescent="0.25">
      <c r="A172" s="1">
        <v>152</v>
      </c>
      <c r="B172" s="9">
        <v>19924</v>
      </c>
      <c r="C172" s="9" t="s">
        <v>710</v>
      </c>
      <c r="D172" s="9" t="s">
        <v>271</v>
      </c>
      <c r="E172" s="9" t="s">
        <v>272</v>
      </c>
      <c r="F172" s="9"/>
      <c r="G172" s="9"/>
      <c r="H172" s="1" t="s">
        <v>711</v>
      </c>
      <c r="I172" s="1" t="s">
        <v>325</v>
      </c>
      <c r="J172" s="1" t="s">
        <v>569</v>
      </c>
      <c r="K172" s="9">
        <v>71</v>
      </c>
      <c r="L172" s="1" t="s">
        <v>712</v>
      </c>
      <c r="M172" s="9" t="s">
        <v>278</v>
      </c>
      <c r="N172" s="9"/>
      <c r="O172" s="1"/>
      <c r="P172" s="9"/>
      <c r="Q172" s="1"/>
      <c r="R172" s="27"/>
      <c r="S172" s="1"/>
      <c r="T172" s="9">
        <v>3.2</v>
      </c>
      <c r="U172" s="1"/>
      <c r="V172" s="9"/>
      <c r="W172" s="1"/>
      <c r="X172" s="9"/>
      <c r="Y172" s="1"/>
      <c r="Z172" s="9"/>
      <c r="AA172" s="1">
        <v>100</v>
      </c>
      <c r="AB172" s="9"/>
      <c r="AC172" s="1"/>
      <c r="AD172" s="27"/>
      <c r="AE172" s="1"/>
      <c r="AF172" s="9">
        <v>84</v>
      </c>
      <c r="AG172" s="1"/>
      <c r="AH172" s="9"/>
      <c r="AI172" s="1"/>
      <c r="AJ172" s="27"/>
      <c r="AK172" s="1"/>
      <c r="AL172" s="27"/>
      <c r="AM172" s="1"/>
      <c r="AN172" s="9"/>
      <c r="AO172" s="28"/>
      <c r="AP172" s="9"/>
      <c r="AQ172" s="1"/>
      <c r="AR172" s="9"/>
      <c r="AS172" s="28"/>
      <c r="AT172" s="27"/>
      <c r="AU172" s="1"/>
      <c r="AV172" s="1"/>
      <c r="AW172" s="1"/>
      <c r="AX172" s="9"/>
      <c r="AY172" s="28"/>
      <c r="AZ172" s="9"/>
      <c r="BA172" s="1"/>
      <c r="BB172" s="27"/>
      <c r="BC172" s="1"/>
      <c r="BD172" s="9"/>
      <c r="BE172" s="28"/>
      <c r="BF172" s="9"/>
      <c r="BG172" s="1"/>
      <c r="BH172" s="9"/>
      <c r="BI172" s="1"/>
      <c r="BJ172" s="9"/>
      <c r="BK172" s="28"/>
      <c r="BL172" s="27"/>
      <c r="BM172" s="1"/>
      <c r="BN172" s="9"/>
      <c r="BO172" s="1"/>
      <c r="BP172" s="27"/>
      <c r="BQ172" s="1"/>
      <c r="BR172" s="9"/>
      <c r="BS172" s="1"/>
      <c r="BT172" s="9"/>
      <c r="BU172" s="1"/>
      <c r="BV172" s="9"/>
      <c r="BW172" s="1"/>
      <c r="BX172" s="9"/>
      <c r="BY172" s="1"/>
      <c r="BZ172" s="9"/>
      <c r="CA172" s="1"/>
      <c r="CB172" s="9"/>
      <c r="CC172" s="28"/>
      <c r="CD172" s="9"/>
      <c r="CE172" s="1"/>
      <c r="CF172" s="9"/>
      <c r="CG172" s="1"/>
      <c r="CH172" s="27"/>
      <c r="CI172" s="1"/>
      <c r="CJ172" s="9">
        <v>0.7</v>
      </c>
      <c r="CK172" s="1"/>
      <c r="CL172" s="9"/>
      <c r="CM172" s="1"/>
      <c r="CN172" s="9"/>
      <c r="CO172" s="1"/>
      <c r="CP172" s="9"/>
      <c r="CQ172" s="1">
        <v>1</v>
      </c>
      <c r="CR172" s="9"/>
      <c r="CS172" s="1"/>
      <c r="CT172" s="9"/>
      <c r="CU172" s="1"/>
      <c r="CV172" s="9">
        <v>2</v>
      </c>
      <c r="CW172" s="1">
        <v>1</v>
      </c>
      <c r="CX172" s="9">
        <v>1.2</v>
      </c>
      <c r="CY172" s="1"/>
      <c r="CZ172" s="9"/>
      <c r="DA172" s="1"/>
      <c r="DB172" s="9"/>
      <c r="DC172" s="1"/>
      <c r="DD172" s="9">
        <v>10</v>
      </c>
      <c r="DE172" s="1"/>
      <c r="DF172" s="9">
        <v>20</v>
      </c>
      <c r="DG172" s="9"/>
      <c r="DH172" s="9"/>
      <c r="DI172" s="27"/>
      <c r="DJ172" s="9"/>
      <c r="DK172" s="1">
        <v>1</v>
      </c>
      <c r="DL172" s="9"/>
      <c r="DM172" s="28"/>
      <c r="DN172" s="9"/>
      <c r="DO172" s="1"/>
      <c r="DP172" s="9"/>
      <c r="DQ172" s="1"/>
      <c r="DR172" s="27"/>
      <c r="DS172" s="28"/>
      <c r="DT172" s="27"/>
      <c r="DU172" s="1"/>
      <c r="DV172" s="9"/>
      <c r="DW172" s="1"/>
      <c r="DX172" s="27"/>
      <c r="DY172" s="1"/>
      <c r="DZ172" s="9"/>
      <c r="EA172" s="28"/>
      <c r="EB172" s="9"/>
      <c r="EC172" s="1"/>
      <c r="ED172" s="9"/>
      <c r="EE172" s="1"/>
      <c r="EF172" s="9"/>
      <c r="EG172" s="1"/>
      <c r="EH172" s="9"/>
      <c r="EI172" s="28"/>
      <c r="EJ172" s="9"/>
      <c r="EK172" s="1"/>
      <c r="EL172" s="3" cm="1">
        <f t="array" ref="EL172">SUMPRODUCT(Planned[[#This Row],[GEN-1]:[EL-20]],TRANSPOSE(Arrangements[Unit Prices]))</f>
        <v>676.2</v>
      </c>
    </row>
    <row r="173" spans="1:142" ht="14.4" x14ac:dyDescent="0.25">
      <c r="A173" s="1">
        <v>153</v>
      </c>
      <c r="B173" s="9">
        <v>31175</v>
      </c>
      <c r="C173" s="9" t="s">
        <v>713</v>
      </c>
      <c r="D173" s="9" t="s">
        <v>271</v>
      </c>
      <c r="E173" s="9" t="s">
        <v>272</v>
      </c>
      <c r="F173" s="9"/>
      <c r="G173" s="9"/>
      <c r="H173" s="1" t="s">
        <v>714</v>
      </c>
      <c r="I173" s="1" t="s">
        <v>325</v>
      </c>
      <c r="J173" s="1" t="s">
        <v>569</v>
      </c>
      <c r="K173" s="9">
        <v>71</v>
      </c>
      <c r="L173" s="1" t="s">
        <v>715</v>
      </c>
      <c r="M173" s="9" t="s">
        <v>278</v>
      </c>
      <c r="N173" s="9"/>
      <c r="O173" s="1"/>
      <c r="P173" s="9"/>
      <c r="Q173" s="1"/>
      <c r="R173" s="27"/>
      <c r="S173" s="1"/>
      <c r="T173" s="9"/>
      <c r="U173" s="1"/>
      <c r="V173" s="9"/>
      <c r="W173" s="1"/>
      <c r="X173" s="9"/>
      <c r="Y173" s="1"/>
      <c r="Z173" s="9"/>
      <c r="AA173" s="1"/>
      <c r="AB173" s="9"/>
      <c r="AC173" s="1"/>
      <c r="AD173" s="27"/>
      <c r="AE173" s="1"/>
      <c r="AF173" s="9">
        <v>20</v>
      </c>
      <c r="AG173" s="1"/>
      <c r="AH173" s="9"/>
      <c r="AI173" s="1"/>
      <c r="AJ173" s="27"/>
      <c r="AK173" s="1"/>
      <c r="AL173" s="27"/>
      <c r="AM173" s="1"/>
      <c r="AN173" s="9"/>
      <c r="AO173" s="28"/>
      <c r="AP173" s="9"/>
      <c r="AQ173" s="1"/>
      <c r="AR173" s="9"/>
      <c r="AS173" s="28"/>
      <c r="AT173" s="27"/>
      <c r="AU173" s="1"/>
      <c r="AV173" s="1"/>
      <c r="AW173" s="1"/>
      <c r="AX173" s="9"/>
      <c r="AY173" s="28"/>
      <c r="AZ173" s="9"/>
      <c r="BA173" s="1"/>
      <c r="BB173" s="27"/>
      <c r="BC173" s="1"/>
      <c r="BD173" s="9"/>
      <c r="BE173" s="28"/>
      <c r="BF173" s="9"/>
      <c r="BG173" s="1"/>
      <c r="BH173" s="9"/>
      <c r="BI173" s="1"/>
      <c r="BJ173" s="9"/>
      <c r="BK173" s="28"/>
      <c r="BL173" s="27"/>
      <c r="BM173" s="1"/>
      <c r="BN173" s="9"/>
      <c r="BO173" s="1"/>
      <c r="BP173" s="27"/>
      <c r="BQ173" s="1"/>
      <c r="BR173" s="9"/>
      <c r="BS173" s="1"/>
      <c r="BT173" s="9"/>
      <c r="BU173" s="1"/>
      <c r="BV173" s="9"/>
      <c r="BW173" s="1"/>
      <c r="BX173" s="9"/>
      <c r="BY173" s="1"/>
      <c r="BZ173" s="9"/>
      <c r="CA173" s="1"/>
      <c r="CB173" s="9"/>
      <c r="CC173" s="28"/>
      <c r="CD173" s="9"/>
      <c r="CE173" s="1"/>
      <c r="CF173" s="9"/>
      <c r="CG173" s="1"/>
      <c r="CH173" s="27"/>
      <c r="CI173" s="1"/>
      <c r="CJ173" s="9"/>
      <c r="CK173" s="1"/>
      <c r="CL173" s="9"/>
      <c r="CM173" s="1"/>
      <c r="CN173" s="9"/>
      <c r="CO173" s="1"/>
      <c r="CP173" s="9"/>
      <c r="CQ173" s="1"/>
      <c r="CR173" s="9">
        <v>1</v>
      </c>
      <c r="CS173" s="1"/>
      <c r="CT173" s="9"/>
      <c r="CU173" s="1">
        <v>1</v>
      </c>
      <c r="CV173" s="9"/>
      <c r="CW173" s="1">
        <v>1</v>
      </c>
      <c r="CX173" s="9">
        <v>1</v>
      </c>
      <c r="CY173" s="1"/>
      <c r="CZ173" s="9"/>
      <c r="DA173" s="1"/>
      <c r="DB173" s="9"/>
      <c r="DC173" s="1">
        <v>10</v>
      </c>
      <c r="DD173" s="9"/>
      <c r="DE173" s="1"/>
      <c r="DF173" s="9"/>
      <c r="DG173" s="9"/>
      <c r="DH173" s="9"/>
      <c r="DI173" s="27"/>
      <c r="DJ173" s="9"/>
      <c r="DK173" s="1"/>
      <c r="DL173" s="9"/>
      <c r="DM173" s="28"/>
      <c r="DN173" s="9"/>
      <c r="DO173" s="1"/>
      <c r="DP173" s="9"/>
      <c r="DQ173" s="1"/>
      <c r="DR173" s="27"/>
      <c r="DS173" s="28"/>
      <c r="DT173" s="27"/>
      <c r="DU173" s="1"/>
      <c r="DV173" s="9"/>
      <c r="DW173" s="1"/>
      <c r="DX173" s="27"/>
      <c r="DY173" s="1"/>
      <c r="DZ173" s="9"/>
      <c r="EA173" s="28"/>
      <c r="EB173" s="9">
        <v>2</v>
      </c>
      <c r="EC173" s="1"/>
      <c r="ED173" s="9"/>
      <c r="EE173" s="1">
        <v>1</v>
      </c>
      <c r="EF173" s="9"/>
      <c r="EG173" s="1">
        <v>1</v>
      </c>
      <c r="EH173" s="9"/>
      <c r="EI173" s="28"/>
      <c r="EJ173" s="9"/>
      <c r="EK173" s="1">
        <v>10</v>
      </c>
      <c r="EL173" s="3" cm="1">
        <f t="array" ref="EL173">SUMPRODUCT(Planned[[#This Row],[GEN-1]:[EL-20]],TRANSPOSE(Arrangements[Unit Prices]))</f>
        <v>462.3</v>
      </c>
    </row>
    <row r="174" spans="1:142" ht="14.4" x14ac:dyDescent="0.25">
      <c r="A174" s="1">
        <v>154</v>
      </c>
      <c r="B174" s="9">
        <v>9032</v>
      </c>
      <c r="C174" s="9" t="s">
        <v>716</v>
      </c>
      <c r="D174" s="9" t="s">
        <v>271</v>
      </c>
      <c r="E174" s="9" t="s">
        <v>272</v>
      </c>
      <c r="F174" s="9"/>
      <c r="G174" s="9"/>
      <c r="H174" s="1" t="s">
        <v>717</v>
      </c>
      <c r="I174" s="1" t="s">
        <v>325</v>
      </c>
      <c r="J174" s="1" t="s">
        <v>569</v>
      </c>
      <c r="K174" s="9">
        <v>71</v>
      </c>
      <c r="L174" s="1" t="s">
        <v>712</v>
      </c>
      <c r="M174" s="9" t="s">
        <v>278</v>
      </c>
      <c r="N174" s="9"/>
      <c r="O174" s="1"/>
      <c r="P174" s="9"/>
      <c r="Q174" s="1"/>
      <c r="R174" s="27"/>
      <c r="S174" s="1">
        <v>2.1</v>
      </c>
      <c r="T174" s="9"/>
      <c r="U174" s="1"/>
      <c r="V174" s="9">
        <v>0.68</v>
      </c>
      <c r="W174" s="1"/>
      <c r="X174" s="9">
        <v>0.5</v>
      </c>
      <c r="Y174" s="1"/>
      <c r="Z174" s="9"/>
      <c r="AA174" s="1"/>
      <c r="AB174" s="9"/>
      <c r="AC174" s="1"/>
      <c r="AD174" s="27"/>
      <c r="AE174" s="1"/>
      <c r="AF174" s="9">
        <v>178</v>
      </c>
      <c r="AG174" s="1"/>
      <c r="AH174" s="9"/>
      <c r="AI174" s="1"/>
      <c r="AJ174" s="27"/>
      <c r="AK174" s="1"/>
      <c r="AL174" s="27"/>
      <c r="AM174" s="1"/>
      <c r="AN174" s="9"/>
      <c r="AO174" s="28"/>
      <c r="AP174" s="9"/>
      <c r="AQ174" s="1"/>
      <c r="AR174" s="9"/>
      <c r="AS174" s="28"/>
      <c r="AT174" s="27"/>
      <c r="AU174" s="1"/>
      <c r="AV174" s="1"/>
      <c r="AW174" s="1"/>
      <c r="AX174" s="9"/>
      <c r="AY174" s="28"/>
      <c r="AZ174" s="9"/>
      <c r="BA174" s="1"/>
      <c r="BB174" s="27"/>
      <c r="BC174" s="1"/>
      <c r="BD174" s="9"/>
      <c r="BE174" s="28"/>
      <c r="BF174" s="9"/>
      <c r="BG174" s="1"/>
      <c r="BH174" s="9"/>
      <c r="BI174" s="1"/>
      <c r="BJ174" s="9"/>
      <c r="BK174" s="28"/>
      <c r="BL174" s="27"/>
      <c r="BM174" s="1"/>
      <c r="BN174" s="9"/>
      <c r="BO174" s="1"/>
      <c r="BP174" s="27"/>
      <c r="BQ174" s="1"/>
      <c r="BR174" s="9"/>
      <c r="BS174" s="1"/>
      <c r="BT174" s="9"/>
      <c r="BU174" s="1"/>
      <c r="BV174" s="9"/>
      <c r="BW174" s="1"/>
      <c r="BX174" s="9"/>
      <c r="BY174" s="1"/>
      <c r="BZ174" s="9"/>
      <c r="CA174" s="1"/>
      <c r="CB174" s="9"/>
      <c r="CC174" s="28"/>
      <c r="CD174" s="9"/>
      <c r="CE174" s="1"/>
      <c r="CF174" s="9"/>
      <c r="CG174" s="1"/>
      <c r="CH174" s="27"/>
      <c r="CI174" s="1"/>
      <c r="CJ174" s="9">
        <v>1.81</v>
      </c>
      <c r="CK174" s="1"/>
      <c r="CL174" s="9"/>
      <c r="CM174" s="1"/>
      <c r="CN174" s="9"/>
      <c r="CO174" s="1"/>
      <c r="CP174" s="9">
        <v>1.8</v>
      </c>
      <c r="CQ174" s="1">
        <v>3</v>
      </c>
      <c r="CR174" s="9"/>
      <c r="CS174" s="1"/>
      <c r="CT174" s="9"/>
      <c r="CU174" s="1">
        <v>1</v>
      </c>
      <c r="CV174" s="9"/>
      <c r="CW174" s="1"/>
      <c r="CX174" s="9"/>
      <c r="CY174" s="1"/>
      <c r="CZ174" s="9"/>
      <c r="DA174" s="1"/>
      <c r="DB174" s="9"/>
      <c r="DC174" s="1"/>
      <c r="DD174" s="9">
        <v>10</v>
      </c>
      <c r="DE174" s="1"/>
      <c r="DF174" s="9"/>
      <c r="DG174" s="9"/>
      <c r="DH174" s="9"/>
      <c r="DI174" s="27"/>
      <c r="DJ174" s="9"/>
      <c r="DK174" s="1">
        <v>1</v>
      </c>
      <c r="DL174" s="9"/>
      <c r="DM174" s="28"/>
      <c r="DN174" s="9"/>
      <c r="DO174" s="1"/>
      <c r="DP174" s="9"/>
      <c r="DQ174" s="1"/>
      <c r="DR174" s="27"/>
      <c r="DS174" s="28"/>
      <c r="DT174" s="27"/>
      <c r="DU174" s="1"/>
      <c r="DV174" s="9"/>
      <c r="DW174" s="1"/>
      <c r="DX174" s="27"/>
      <c r="DY174" s="1"/>
      <c r="DZ174" s="9"/>
      <c r="EA174" s="28"/>
      <c r="EB174" s="9">
        <v>1</v>
      </c>
      <c r="EC174" s="1">
        <v>1</v>
      </c>
      <c r="ED174" s="9"/>
      <c r="EE174" s="1">
        <v>1</v>
      </c>
      <c r="EF174" s="9"/>
      <c r="EG174" s="1">
        <v>1</v>
      </c>
      <c r="EH174" s="9"/>
      <c r="EI174" s="28"/>
      <c r="EJ174" s="9"/>
      <c r="EK174" s="1">
        <v>10</v>
      </c>
      <c r="EL174" s="3" cm="1">
        <f t="array" ref="EL174">SUMPRODUCT(Planned[[#This Row],[GEN-1]:[EL-20]],TRANSPOSE(Arrangements[Unit Prices]))</f>
        <v>1318.1</v>
      </c>
    </row>
    <row r="175" spans="1:142" ht="14.4" x14ac:dyDescent="0.25">
      <c r="A175" s="1">
        <v>155</v>
      </c>
      <c r="B175" s="9">
        <v>20163</v>
      </c>
      <c r="C175" s="9" t="s">
        <v>718</v>
      </c>
      <c r="D175" s="9" t="s">
        <v>271</v>
      </c>
      <c r="E175" s="9" t="s">
        <v>272</v>
      </c>
      <c r="F175" s="9"/>
      <c r="G175" s="9"/>
      <c r="H175" s="1" t="s">
        <v>719</v>
      </c>
      <c r="I175" s="1" t="s">
        <v>325</v>
      </c>
      <c r="J175" s="1" t="s">
        <v>569</v>
      </c>
      <c r="K175" s="9">
        <v>71</v>
      </c>
      <c r="L175" s="1" t="s">
        <v>712</v>
      </c>
      <c r="M175" s="9" t="s">
        <v>278</v>
      </c>
      <c r="N175" s="9"/>
      <c r="O175" s="1"/>
      <c r="P175" s="9"/>
      <c r="Q175" s="1"/>
      <c r="R175" s="27"/>
      <c r="S175" s="1"/>
      <c r="T175" s="9">
        <v>2</v>
      </c>
      <c r="U175" s="1"/>
      <c r="V175" s="9">
        <v>0.15</v>
      </c>
      <c r="W175" s="1"/>
      <c r="X175" s="9"/>
      <c r="Y175" s="1"/>
      <c r="Z175" s="9"/>
      <c r="AA175" s="1">
        <v>22</v>
      </c>
      <c r="AB175" s="9"/>
      <c r="AC175" s="1"/>
      <c r="AD175" s="27"/>
      <c r="AE175" s="1"/>
      <c r="AF175" s="9">
        <v>40</v>
      </c>
      <c r="AG175" s="1"/>
      <c r="AH175" s="9"/>
      <c r="AI175" s="1"/>
      <c r="AJ175" s="27"/>
      <c r="AK175" s="1"/>
      <c r="AL175" s="27"/>
      <c r="AM175" s="1"/>
      <c r="AN175" s="9"/>
      <c r="AO175" s="28"/>
      <c r="AP175" s="9"/>
      <c r="AQ175" s="1"/>
      <c r="AR175" s="9"/>
      <c r="AS175" s="28"/>
      <c r="AT175" s="27"/>
      <c r="AU175" s="1"/>
      <c r="AV175" s="1"/>
      <c r="AW175" s="1"/>
      <c r="AX175" s="9"/>
      <c r="AY175" s="28"/>
      <c r="AZ175" s="9"/>
      <c r="BA175" s="1"/>
      <c r="BB175" s="27"/>
      <c r="BC175" s="1"/>
      <c r="BD175" s="9"/>
      <c r="BE175" s="28"/>
      <c r="BF175" s="9"/>
      <c r="BG175" s="1"/>
      <c r="BH175" s="9"/>
      <c r="BI175" s="1"/>
      <c r="BJ175" s="9"/>
      <c r="BK175" s="28"/>
      <c r="BL175" s="27"/>
      <c r="BM175" s="1"/>
      <c r="BN175" s="9"/>
      <c r="BO175" s="1"/>
      <c r="BP175" s="27"/>
      <c r="BQ175" s="1"/>
      <c r="BR175" s="9"/>
      <c r="BS175" s="1"/>
      <c r="BT175" s="9"/>
      <c r="BU175" s="1"/>
      <c r="BV175" s="9"/>
      <c r="BW175" s="1"/>
      <c r="BX175" s="9"/>
      <c r="BY175" s="1"/>
      <c r="BZ175" s="9"/>
      <c r="CA175" s="1"/>
      <c r="CB175" s="9"/>
      <c r="CC175" s="28"/>
      <c r="CD175" s="9"/>
      <c r="CE175" s="1"/>
      <c r="CF175" s="9"/>
      <c r="CG175" s="1"/>
      <c r="CH175" s="27"/>
      <c r="CI175" s="1"/>
      <c r="CJ175" s="9"/>
      <c r="CK175" s="1"/>
      <c r="CL175" s="9">
        <v>0.16</v>
      </c>
      <c r="CM175" s="1"/>
      <c r="CN175" s="9"/>
      <c r="CO175" s="1"/>
      <c r="CP175" s="9"/>
      <c r="CQ175" s="1">
        <v>4</v>
      </c>
      <c r="CR175" s="9">
        <v>3</v>
      </c>
      <c r="CS175" s="1"/>
      <c r="CT175" s="9"/>
      <c r="CU175" s="1">
        <v>1</v>
      </c>
      <c r="CV175" s="9">
        <v>2</v>
      </c>
      <c r="CW175" s="1">
        <v>1</v>
      </c>
      <c r="CX175" s="9">
        <v>1.2</v>
      </c>
      <c r="CY175" s="1"/>
      <c r="CZ175" s="9"/>
      <c r="DA175" s="1"/>
      <c r="DB175" s="9"/>
      <c r="DC175" s="1"/>
      <c r="DD175" s="9"/>
      <c r="DE175" s="1"/>
      <c r="DF175" s="9"/>
      <c r="DG175" s="9"/>
      <c r="DH175" s="9"/>
      <c r="DI175" s="27"/>
      <c r="DJ175" s="9"/>
      <c r="DK175" s="1">
        <v>1</v>
      </c>
      <c r="DL175" s="9"/>
      <c r="DM175" s="28"/>
      <c r="DN175" s="9"/>
      <c r="DO175" s="1"/>
      <c r="DP175" s="9"/>
      <c r="DQ175" s="1"/>
      <c r="DR175" s="27"/>
      <c r="DS175" s="28"/>
      <c r="DT175" s="27"/>
      <c r="DU175" s="1"/>
      <c r="DV175" s="9"/>
      <c r="DW175" s="1"/>
      <c r="DX175" s="27"/>
      <c r="DY175" s="1"/>
      <c r="DZ175" s="9"/>
      <c r="EA175" s="28"/>
      <c r="EB175" s="9"/>
      <c r="EC175" s="1"/>
      <c r="ED175" s="9"/>
      <c r="EE175" s="1"/>
      <c r="EF175" s="9"/>
      <c r="EG175" s="1"/>
      <c r="EH175" s="9"/>
      <c r="EI175" s="28"/>
      <c r="EJ175" s="9"/>
      <c r="EK175" s="1"/>
      <c r="EL175" s="3" cm="1">
        <f t="array" ref="EL175">SUMPRODUCT(Planned[[#This Row],[GEN-1]:[EL-20]],TRANSPOSE(Arrangements[Unit Prices]))</f>
        <v>694.54</v>
      </c>
    </row>
    <row r="176" spans="1:142" ht="14.4" x14ac:dyDescent="0.25">
      <c r="A176" s="1">
        <v>156</v>
      </c>
      <c r="B176" s="9">
        <v>22138</v>
      </c>
      <c r="C176" s="9" t="s">
        <v>720</v>
      </c>
      <c r="D176" s="9" t="s">
        <v>271</v>
      </c>
      <c r="E176" s="9" t="s">
        <v>272</v>
      </c>
      <c r="F176" s="9"/>
      <c r="G176" s="9"/>
      <c r="H176" s="1" t="s">
        <v>721</v>
      </c>
      <c r="I176" s="1" t="s">
        <v>325</v>
      </c>
      <c r="J176" s="1" t="s">
        <v>569</v>
      </c>
      <c r="K176" s="9">
        <v>71</v>
      </c>
      <c r="L176" s="1" t="s">
        <v>570</v>
      </c>
      <c r="M176" s="9" t="s">
        <v>278</v>
      </c>
      <c r="N176" s="9"/>
      <c r="O176" s="1"/>
      <c r="P176" s="9"/>
      <c r="Q176" s="1"/>
      <c r="R176" s="27"/>
      <c r="S176" s="1"/>
      <c r="T176" s="9"/>
      <c r="U176" s="1"/>
      <c r="V176" s="9"/>
      <c r="W176" s="1"/>
      <c r="X176" s="9"/>
      <c r="Y176" s="1"/>
      <c r="Z176" s="9"/>
      <c r="AA176" s="1"/>
      <c r="AB176" s="9"/>
      <c r="AC176" s="1"/>
      <c r="AD176" s="27"/>
      <c r="AE176" s="1"/>
      <c r="AF176" s="9">
        <v>300</v>
      </c>
      <c r="AG176" s="1"/>
      <c r="AH176" s="9"/>
      <c r="AI176" s="1"/>
      <c r="AJ176" s="27"/>
      <c r="AK176" s="1"/>
      <c r="AL176" s="27"/>
      <c r="AM176" s="1"/>
      <c r="AN176" s="9"/>
      <c r="AO176" s="28"/>
      <c r="AP176" s="9"/>
      <c r="AQ176" s="1"/>
      <c r="AR176" s="9"/>
      <c r="AS176" s="28"/>
      <c r="AT176" s="27"/>
      <c r="AU176" s="1"/>
      <c r="AV176" s="1"/>
      <c r="AW176" s="1"/>
      <c r="AX176" s="9"/>
      <c r="AY176" s="28"/>
      <c r="AZ176" s="9"/>
      <c r="BA176" s="1"/>
      <c r="BB176" s="27"/>
      <c r="BC176" s="1"/>
      <c r="BD176" s="9"/>
      <c r="BE176" s="28"/>
      <c r="BF176" s="9"/>
      <c r="BG176" s="1"/>
      <c r="BH176" s="9"/>
      <c r="BI176" s="1"/>
      <c r="BJ176" s="9"/>
      <c r="BK176" s="28"/>
      <c r="BL176" s="27"/>
      <c r="BM176" s="1"/>
      <c r="BN176" s="9"/>
      <c r="BO176" s="1"/>
      <c r="BP176" s="27"/>
      <c r="BQ176" s="1"/>
      <c r="BR176" s="9"/>
      <c r="BS176" s="1"/>
      <c r="BT176" s="9"/>
      <c r="BU176" s="1"/>
      <c r="BV176" s="9"/>
      <c r="BW176" s="1"/>
      <c r="BX176" s="9"/>
      <c r="BY176" s="1"/>
      <c r="BZ176" s="9"/>
      <c r="CA176" s="1"/>
      <c r="CB176" s="9"/>
      <c r="CC176" s="28"/>
      <c r="CD176" s="9"/>
      <c r="CE176" s="1"/>
      <c r="CF176" s="9"/>
      <c r="CG176" s="1"/>
      <c r="CH176" s="27"/>
      <c r="CI176" s="1"/>
      <c r="CJ176" s="9"/>
      <c r="CK176" s="1"/>
      <c r="CL176" s="9"/>
      <c r="CM176" s="1"/>
      <c r="CN176" s="9"/>
      <c r="CO176" s="1"/>
      <c r="CP176" s="9"/>
      <c r="CQ176" s="1">
        <v>5</v>
      </c>
      <c r="CR176" s="9">
        <v>5</v>
      </c>
      <c r="CS176" s="1"/>
      <c r="CT176" s="9"/>
      <c r="CU176" s="1"/>
      <c r="CV176" s="9"/>
      <c r="CW176" s="1">
        <v>1</v>
      </c>
      <c r="CX176" s="9">
        <v>1</v>
      </c>
      <c r="CY176" s="1"/>
      <c r="CZ176" s="9"/>
      <c r="DA176" s="1"/>
      <c r="DB176" s="9"/>
      <c r="DC176" s="1"/>
      <c r="DD176" s="9"/>
      <c r="DE176" s="1"/>
      <c r="DF176" s="9"/>
      <c r="DG176" s="9"/>
      <c r="DH176" s="9"/>
      <c r="DI176" s="27"/>
      <c r="DJ176" s="9"/>
      <c r="DK176" s="1"/>
      <c r="DL176" s="9"/>
      <c r="DM176" s="28"/>
      <c r="DN176" s="9"/>
      <c r="DO176" s="1"/>
      <c r="DP176" s="9"/>
      <c r="DQ176" s="1"/>
      <c r="DR176" s="27"/>
      <c r="DS176" s="28"/>
      <c r="DT176" s="27"/>
      <c r="DU176" s="1"/>
      <c r="DV176" s="9"/>
      <c r="DW176" s="1"/>
      <c r="DX176" s="27"/>
      <c r="DY176" s="1"/>
      <c r="DZ176" s="9"/>
      <c r="EA176" s="28"/>
      <c r="EB176" s="9"/>
      <c r="EC176" s="1"/>
      <c r="ED176" s="9"/>
      <c r="EE176" s="1"/>
      <c r="EF176" s="9"/>
      <c r="EG176" s="1"/>
      <c r="EH176" s="9"/>
      <c r="EI176" s="28"/>
      <c r="EJ176" s="9"/>
      <c r="EK176" s="1"/>
      <c r="EL176" s="3" cm="1">
        <f t="array" ref="EL176">SUMPRODUCT(Planned[[#This Row],[GEN-1]:[EL-20]],TRANSPOSE(Arrangements[Unit Prices]))</f>
        <v>1174</v>
      </c>
    </row>
    <row r="177" spans="1:142" ht="14.4" x14ac:dyDescent="0.25">
      <c r="A177" s="1">
        <v>157</v>
      </c>
      <c r="B177" s="9">
        <v>3001</v>
      </c>
      <c r="C177" s="9" t="s">
        <v>722</v>
      </c>
      <c r="D177" s="9" t="s">
        <v>271</v>
      </c>
      <c r="E177" s="9" t="s">
        <v>272</v>
      </c>
      <c r="F177" s="9"/>
      <c r="G177" s="9"/>
      <c r="H177" s="1" t="s">
        <v>723</v>
      </c>
      <c r="I177" s="1" t="s">
        <v>325</v>
      </c>
      <c r="J177" s="1" t="s">
        <v>569</v>
      </c>
      <c r="K177" s="9">
        <v>71</v>
      </c>
      <c r="L177" s="1" t="s">
        <v>570</v>
      </c>
      <c r="M177" s="9" t="s">
        <v>278</v>
      </c>
      <c r="N177" s="9"/>
      <c r="O177" s="1"/>
      <c r="P177" s="9"/>
      <c r="Q177" s="1"/>
      <c r="R177" s="27"/>
      <c r="S177" s="1"/>
      <c r="T177" s="9"/>
      <c r="U177" s="1"/>
      <c r="V177" s="9"/>
      <c r="W177" s="1"/>
      <c r="X177" s="9"/>
      <c r="Y177" s="1"/>
      <c r="Z177" s="9"/>
      <c r="AA177" s="1"/>
      <c r="AB177" s="9"/>
      <c r="AC177" s="1"/>
      <c r="AD177" s="27"/>
      <c r="AE177" s="1"/>
      <c r="AF177" s="9"/>
      <c r="AG177" s="1"/>
      <c r="AH177" s="9"/>
      <c r="AI177" s="1"/>
      <c r="AJ177" s="27"/>
      <c r="AK177" s="1"/>
      <c r="AL177" s="27"/>
      <c r="AM177" s="1"/>
      <c r="AN177" s="9"/>
      <c r="AO177" s="28"/>
      <c r="AP177" s="9"/>
      <c r="AQ177" s="1"/>
      <c r="AR177" s="9"/>
      <c r="AS177" s="28"/>
      <c r="AT177" s="27"/>
      <c r="AU177" s="1"/>
      <c r="AV177" s="1"/>
      <c r="AW177" s="1"/>
      <c r="AX177" s="9"/>
      <c r="AY177" s="28"/>
      <c r="AZ177" s="9"/>
      <c r="BA177" s="1"/>
      <c r="BB177" s="27"/>
      <c r="BC177" s="1"/>
      <c r="BD177" s="9"/>
      <c r="BE177" s="28"/>
      <c r="BF177" s="9"/>
      <c r="BG177" s="1"/>
      <c r="BH177" s="9"/>
      <c r="BI177" s="1"/>
      <c r="BJ177" s="9"/>
      <c r="BK177" s="28"/>
      <c r="BL177" s="27"/>
      <c r="BM177" s="1"/>
      <c r="BN177" s="9"/>
      <c r="BO177" s="1"/>
      <c r="BP177" s="27"/>
      <c r="BQ177" s="1"/>
      <c r="BR177" s="9"/>
      <c r="BS177" s="1"/>
      <c r="BT177" s="9"/>
      <c r="BU177" s="1"/>
      <c r="BV177" s="9"/>
      <c r="BW177" s="1"/>
      <c r="BX177" s="9"/>
      <c r="BY177" s="1"/>
      <c r="BZ177" s="9"/>
      <c r="CA177" s="1"/>
      <c r="CB177" s="9"/>
      <c r="CC177" s="28"/>
      <c r="CD177" s="9"/>
      <c r="CE177" s="1"/>
      <c r="CF177" s="9"/>
      <c r="CG177" s="1"/>
      <c r="CH177" s="27"/>
      <c r="CI177" s="1"/>
      <c r="CJ177" s="9"/>
      <c r="CK177" s="1"/>
      <c r="CL177" s="9"/>
      <c r="CM177" s="1"/>
      <c r="CN177" s="9"/>
      <c r="CO177" s="1"/>
      <c r="CP177" s="9"/>
      <c r="CQ177" s="1">
        <v>3</v>
      </c>
      <c r="CR177" s="9">
        <v>6</v>
      </c>
      <c r="CS177" s="1">
        <v>1</v>
      </c>
      <c r="CT177" s="9"/>
      <c r="CU177" s="1"/>
      <c r="CV177" s="9"/>
      <c r="CW177" s="1"/>
      <c r="CX177" s="9">
        <v>1</v>
      </c>
      <c r="CY177" s="1"/>
      <c r="CZ177" s="9"/>
      <c r="DA177" s="1"/>
      <c r="DB177" s="9"/>
      <c r="DC177" s="1"/>
      <c r="DD177" s="9"/>
      <c r="DE177" s="1"/>
      <c r="DF177" s="9"/>
      <c r="DG177" s="9"/>
      <c r="DH177" s="9"/>
      <c r="DI177" s="27"/>
      <c r="DJ177" s="9"/>
      <c r="DK177" s="1">
        <v>1</v>
      </c>
      <c r="DL177" s="9"/>
      <c r="DM177" s="28"/>
      <c r="DN177" s="9"/>
      <c r="DO177" s="1"/>
      <c r="DP177" s="9"/>
      <c r="DQ177" s="1"/>
      <c r="DR177" s="27"/>
      <c r="DS177" s="28"/>
      <c r="DT177" s="27"/>
      <c r="DU177" s="1"/>
      <c r="DV177" s="9"/>
      <c r="DW177" s="1"/>
      <c r="DX177" s="27"/>
      <c r="DY177" s="1"/>
      <c r="DZ177" s="9"/>
      <c r="EA177" s="28"/>
      <c r="EB177" s="9"/>
      <c r="EC177" s="1">
        <v>1</v>
      </c>
      <c r="ED177" s="9"/>
      <c r="EE177" s="1">
        <v>1</v>
      </c>
      <c r="EF177" s="9"/>
      <c r="EG177" s="1">
        <v>1</v>
      </c>
      <c r="EH177" s="9"/>
      <c r="EI177" s="28"/>
      <c r="EJ177" s="9"/>
      <c r="EK177" s="1">
        <v>15</v>
      </c>
      <c r="EL177" s="3" cm="1">
        <f t="array" ref="EL177">SUMPRODUCT(Planned[[#This Row],[GEN-1]:[EL-20]],TRANSPOSE(Arrangements[Unit Prices]))</f>
        <v>756.8</v>
      </c>
    </row>
    <row r="178" spans="1:142" ht="14.4" x14ac:dyDescent="0.25">
      <c r="A178" s="1">
        <v>158</v>
      </c>
      <c r="B178" s="9">
        <v>218151</v>
      </c>
      <c r="C178" s="9" t="s">
        <v>724</v>
      </c>
      <c r="D178" s="9" t="s">
        <v>271</v>
      </c>
      <c r="E178" s="9" t="s">
        <v>272</v>
      </c>
      <c r="F178" s="9"/>
      <c r="G178" s="9"/>
      <c r="H178" s="1" t="s">
        <v>725</v>
      </c>
      <c r="I178" s="1" t="s">
        <v>275</v>
      </c>
      <c r="J178" s="1" t="s">
        <v>569</v>
      </c>
      <c r="K178" s="9">
        <v>71</v>
      </c>
      <c r="L178" s="1" t="s">
        <v>570</v>
      </c>
      <c r="M178" s="9" t="s">
        <v>278</v>
      </c>
      <c r="N178" s="9"/>
      <c r="O178" s="1"/>
      <c r="P178" s="9"/>
      <c r="Q178" s="1"/>
      <c r="R178" s="27"/>
      <c r="S178" s="1"/>
      <c r="T178" s="9"/>
      <c r="U178" s="1"/>
      <c r="V178" s="9"/>
      <c r="W178" s="1"/>
      <c r="X178" s="9"/>
      <c r="Y178" s="1"/>
      <c r="Z178" s="9"/>
      <c r="AA178" s="1"/>
      <c r="AB178" s="9"/>
      <c r="AC178" s="1"/>
      <c r="AD178" s="27"/>
      <c r="AE178" s="1"/>
      <c r="AF178" s="9">
        <v>250</v>
      </c>
      <c r="AG178" s="1"/>
      <c r="AH178" s="9"/>
      <c r="AI178" s="1"/>
      <c r="AJ178" s="27"/>
      <c r="AK178" s="1"/>
      <c r="AL178" s="27"/>
      <c r="AM178" s="1"/>
      <c r="AN178" s="9"/>
      <c r="AO178" s="28"/>
      <c r="AP178" s="9"/>
      <c r="AQ178" s="1"/>
      <c r="AR178" s="9"/>
      <c r="AS178" s="28"/>
      <c r="AT178" s="27"/>
      <c r="AU178" s="1"/>
      <c r="AV178" s="1"/>
      <c r="AW178" s="1"/>
      <c r="AX178" s="9"/>
      <c r="AY178" s="28"/>
      <c r="AZ178" s="9"/>
      <c r="BA178" s="1"/>
      <c r="BB178" s="27"/>
      <c r="BC178" s="1"/>
      <c r="BD178" s="9"/>
      <c r="BE178" s="28"/>
      <c r="BF178" s="9"/>
      <c r="BG178" s="1"/>
      <c r="BH178" s="9"/>
      <c r="BI178" s="1"/>
      <c r="BJ178" s="9"/>
      <c r="BK178" s="28"/>
      <c r="BL178" s="27"/>
      <c r="BM178" s="1">
        <v>1</v>
      </c>
      <c r="BN178" s="9"/>
      <c r="BO178" s="1"/>
      <c r="BP178" s="27"/>
      <c r="BQ178" s="1"/>
      <c r="BR178" s="9"/>
      <c r="BS178" s="1"/>
      <c r="BT178" s="9"/>
      <c r="BU178" s="1"/>
      <c r="BV178" s="9"/>
      <c r="BW178" s="1"/>
      <c r="BX178" s="9"/>
      <c r="BY178" s="1"/>
      <c r="BZ178" s="9"/>
      <c r="CA178" s="1"/>
      <c r="CB178" s="9"/>
      <c r="CC178" s="28"/>
      <c r="CD178" s="9"/>
      <c r="CE178" s="1"/>
      <c r="CF178" s="9"/>
      <c r="CG178" s="1"/>
      <c r="CH178" s="27"/>
      <c r="CI178" s="1"/>
      <c r="CJ178" s="9"/>
      <c r="CK178" s="1"/>
      <c r="CL178" s="9"/>
      <c r="CM178" s="1"/>
      <c r="CN178" s="9"/>
      <c r="CO178" s="1"/>
      <c r="CP178" s="9"/>
      <c r="CQ178" s="1">
        <v>5</v>
      </c>
      <c r="CR178" s="9">
        <v>7</v>
      </c>
      <c r="CS178" s="1">
        <v>1</v>
      </c>
      <c r="CT178" s="9"/>
      <c r="CU178" s="1"/>
      <c r="CV178" s="9"/>
      <c r="CW178" s="1"/>
      <c r="CX178" s="9"/>
      <c r="CY178" s="1"/>
      <c r="CZ178" s="9"/>
      <c r="DA178" s="1"/>
      <c r="DB178" s="9"/>
      <c r="DC178" s="1"/>
      <c r="DD178" s="9"/>
      <c r="DE178" s="1"/>
      <c r="DF178" s="9"/>
      <c r="DG178" s="9"/>
      <c r="DH178" s="9"/>
      <c r="DI178" s="27"/>
      <c r="DJ178" s="9"/>
      <c r="DK178" s="1">
        <v>1</v>
      </c>
      <c r="DL178" s="9"/>
      <c r="DM178" s="28"/>
      <c r="DN178" s="9"/>
      <c r="DO178" s="1"/>
      <c r="DP178" s="9"/>
      <c r="DQ178" s="1"/>
      <c r="DR178" s="27"/>
      <c r="DS178" s="28"/>
      <c r="DT178" s="27"/>
      <c r="DU178" s="1"/>
      <c r="DV178" s="9"/>
      <c r="DW178" s="1"/>
      <c r="DX178" s="27"/>
      <c r="DY178" s="1"/>
      <c r="DZ178" s="9"/>
      <c r="EA178" s="28"/>
      <c r="EB178" s="9"/>
      <c r="EC178" s="1"/>
      <c r="ED178" s="9"/>
      <c r="EE178" s="1"/>
      <c r="EF178" s="9"/>
      <c r="EG178" s="1"/>
      <c r="EH178" s="9"/>
      <c r="EI178" s="28"/>
      <c r="EJ178" s="9"/>
      <c r="EK178" s="1"/>
      <c r="EL178" s="3" cm="1">
        <f t="array" ref="EL178">SUMPRODUCT(Planned[[#This Row],[GEN-1]:[EL-20]],TRANSPOSE(Arrangements[Unit Prices]))</f>
        <v>1282.5999999999999</v>
      </c>
    </row>
    <row r="179" spans="1:142" ht="14.4" x14ac:dyDescent="0.25">
      <c r="A179" s="1">
        <v>159</v>
      </c>
      <c r="B179" s="9">
        <v>24134</v>
      </c>
      <c r="C179" s="9" t="s">
        <v>726</v>
      </c>
      <c r="D179" s="9" t="s">
        <v>271</v>
      </c>
      <c r="E179" s="9" t="s">
        <v>272</v>
      </c>
      <c r="F179" s="9"/>
      <c r="G179" s="9"/>
      <c r="H179" s="1" t="s">
        <v>727</v>
      </c>
      <c r="I179" s="1" t="s">
        <v>325</v>
      </c>
      <c r="J179" s="1" t="s">
        <v>569</v>
      </c>
      <c r="K179" s="9">
        <v>71</v>
      </c>
      <c r="L179" s="1" t="s">
        <v>570</v>
      </c>
      <c r="M179" s="9" t="s">
        <v>278</v>
      </c>
      <c r="N179" s="9"/>
      <c r="O179" s="1"/>
      <c r="P179" s="9"/>
      <c r="Q179" s="1"/>
      <c r="R179" s="27"/>
      <c r="S179" s="1"/>
      <c r="T179" s="9"/>
      <c r="U179" s="1"/>
      <c r="V179" s="9"/>
      <c r="W179" s="1"/>
      <c r="X179" s="9"/>
      <c r="Y179" s="1"/>
      <c r="Z179" s="9"/>
      <c r="AA179" s="1"/>
      <c r="AB179" s="9"/>
      <c r="AC179" s="1"/>
      <c r="AD179" s="27"/>
      <c r="AE179" s="1"/>
      <c r="AF179" s="9"/>
      <c r="AG179" s="1"/>
      <c r="AH179" s="9"/>
      <c r="AI179" s="1"/>
      <c r="AJ179" s="27"/>
      <c r="AK179" s="1"/>
      <c r="AL179" s="27"/>
      <c r="AM179" s="1"/>
      <c r="AN179" s="9"/>
      <c r="AO179" s="28"/>
      <c r="AP179" s="9"/>
      <c r="AQ179" s="1"/>
      <c r="AR179" s="9"/>
      <c r="AS179" s="28"/>
      <c r="AT179" s="27"/>
      <c r="AU179" s="1"/>
      <c r="AV179" s="1"/>
      <c r="AW179" s="1"/>
      <c r="AX179" s="9"/>
      <c r="AY179" s="28"/>
      <c r="AZ179" s="9"/>
      <c r="BA179" s="1"/>
      <c r="BB179" s="27"/>
      <c r="BC179" s="1"/>
      <c r="BD179" s="9"/>
      <c r="BE179" s="28"/>
      <c r="BF179" s="9"/>
      <c r="BG179" s="1"/>
      <c r="BH179" s="9"/>
      <c r="BI179" s="1"/>
      <c r="BJ179" s="9"/>
      <c r="BK179" s="28"/>
      <c r="BL179" s="27"/>
      <c r="BM179" s="1">
        <v>1</v>
      </c>
      <c r="BN179" s="9"/>
      <c r="BO179" s="1"/>
      <c r="BP179" s="27"/>
      <c r="BQ179" s="1"/>
      <c r="BR179" s="9"/>
      <c r="BS179" s="1"/>
      <c r="BT179" s="9"/>
      <c r="BU179" s="1"/>
      <c r="BV179" s="9"/>
      <c r="BW179" s="1"/>
      <c r="BX179" s="9"/>
      <c r="BY179" s="1"/>
      <c r="BZ179" s="9"/>
      <c r="CA179" s="1"/>
      <c r="CB179" s="9"/>
      <c r="CC179" s="28"/>
      <c r="CD179" s="9"/>
      <c r="CE179" s="1"/>
      <c r="CF179" s="9"/>
      <c r="CG179" s="1"/>
      <c r="CH179" s="27"/>
      <c r="CI179" s="1"/>
      <c r="CJ179" s="9"/>
      <c r="CK179" s="1"/>
      <c r="CL179" s="9"/>
      <c r="CM179" s="1"/>
      <c r="CN179" s="9"/>
      <c r="CO179" s="1"/>
      <c r="CP179" s="9"/>
      <c r="CQ179" s="1">
        <v>5</v>
      </c>
      <c r="CR179" s="9">
        <v>3</v>
      </c>
      <c r="CS179" s="1">
        <v>1</v>
      </c>
      <c r="CT179" s="9"/>
      <c r="CU179" s="1"/>
      <c r="CV179" s="9"/>
      <c r="CW179" s="1"/>
      <c r="CX179" s="9"/>
      <c r="CY179" s="1"/>
      <c r="CZ179" s="9"/>
      <c r="DA179" s="1"/>
      <c r="DB179" s="9"/>
      <c r="DC179" s="1"/>
      <c r="DD179" s="9"/>
      <c r="DE179" s="1"/>
      <c r="DF179" s="9"/>
      <c r="DG179" s="9"/>
      <c r="DH179" s="9"/>
      <c r="DI179" s="27"/>
      <c r="DJ179" s="9"/>
      <c r="DK179" s="1">
        <v>1</v>
      </c>
      <c r="DL179" s="9"/>
      <c r="DM179" s="28"/>
      <c r="DN179" s="9"/>
      <c r="DO179" s="1"/>
      <c r="DP179" s="9"/>
      <c r="DQ179" s="1"/>
      <c r="DR179" s="27"/>
      <c r="DS179" s="28"/>
      <c r="DT179" s="27"/>
      <c r="DU179" s="1"/>
      <c r="DV179" s="9"/>
      <c r="DW179" s="1"/>
      <c r="DX179" s="27"/>
      <c r="DY179" s="1"/>
      <c r="DZ179" s="9"/>
      <c r="EA179" s="28"/>
      <c r="EB179" s="9"/>
      <c r="EC179" s="1"/>
      <c r="ED179" s="9"/>
      <c r="EE179" s="1"/>
      <c r="EF179" s="9"/>
      <c r="EG179" s="1"/>
      <c r="EH179" s="9"/>
      <c r="EI179" s="28"/>
      <c r="EJ179" s="9"/>
      <c r="EK179" s="1"/>
      <c r="EL179" s="3" cm="1">
        <f t="array" ref="EL179">SUMPRODUCT(Planned[[#This Row],[GEN-1]:[EL-20]],TRANSPOSE(Arrangements[Unit Prices]))</f>
        <v>560.4</v>
      </c>
    </row>
    <row r="180" spans="1:142" ht="14.4" x14ac:dyDescent="0.25">
      <c r="A180" s="1">
        <v>160</v>
      </c>
      <c r="B180" s="9">
        <v>304393</v>
      </c>
      <c r="C180" s="9" t="s">
        <v>728</v>
      </c>
      <c r="D180" s="9" t="s">
        <v>271</v>
      </c>
      <c r="E180" s="9" t="s">
        <v>272</v>
      </c>
      <c r="F180" s="9"/>
      <c r="G180" s="9"/>
      <c r="H180" s="1" t="s">
        <v>729</v>
      </c>
      <c r="I180" s="1" t="s">
        <v>275</v>
      </c>
      <c r="J180" s="1" t="s">
        <v>569</v>
      </c>
      <c r="K180" s="9">
        <v>71</v>
      </c>
      <c r="L180" s="1" t="s">
        <v>570</v>
      </c>
      <c r="M180" s="9" t="s">
        <v>278</v>
      </c>
      <c r="N180" s="9"/>
      <c r="O180" s="1"/>
      <c r="P180" s="9"/>
      <c r="Q180" s="1"/>
      <c r="R180" s="27"/>
      <c r="S180" s="1"/>
      <c r="T180" s="9"/>
      <c r="U180" s="1"/>
      <c r="V180" s="9"/>
      <c r="W180" s="1"/>
      <c r="X180" s="9"/>
      <c r="Y180" s="1"/>
      <c r="Z180" s="9"/>
      <c r="AA180" s="1"/>
      <c r="AB180" s="9"/>
      <c r="AC180" s="1"/>
      <c r="AD180" s="27"/>
      <c r="AE180" s="1"/>
      <c r="AF180" s="9"/>
      <c r="AG180" s="1"/>
      <c r="AH180" s="9"/>
      <c r="AI180" s="1"/>
      <c r="AJ180" s="27"/>
      <c r="AK180" s="1"/>
      <c r="AL180" s="27"/>
      <c r="AM180" s="1"/>
      <c r="AN180" s="9"/>
      <c r="AO180" s="28"/>
      <c r="AP180" s="9"/>
      <c r="AQ180" s="1"/>
      <c r="AR180" s="9"/>
      <c r="AS180" s="28"/>
      <c r="AT180" s="27"/>
      <c r="AU180" s="1"/>
      <c r="AV180" s="1"/>
      <c r="AW180" s="1"/>
      <c r="AX180" s="9"/>
      <c r="AY180" s="28"/>
      <c r="AZ180" s="9"/>
      <c r="BA180" s="1"/>
      <c r="BB180" s="27"/>
      <c r="BC180" s="1"/>
      <c r="BD180" s="9"/>
      <c r="BE180" s="28"/>
      <c r="BF180" s="9"/>
      <c r="BG180" s="1"/>
      <c r="BH180" s="9"/>
      <c r="BI180" s="1"/>
      <c r="BJ180" s="9"/>
      <c r="BK180" s="28"/>
      <c r="BL180" s="27"/>
      <c r="BM180" s="1"/>
      <c r="BN180" s="9"/>
      <c r="BO180" s="1"/>
      <c r="BP180" s="27"/>
      <c r="BQ180" s="1"/>
      <c r="BR180" s="9"/>
      <c r="BS180" s="1"/>
      <c r="BT180" s="9"/>
      <c r="BU180" s="1"/>
      <c r="BV180" s="9"/>
      <c r="BW180" s="1"/>
      <c r="BX180" s="9"/>
      <c r="BY180" s="1"/>
      <c r="BZ180" s="9"/>
      <c r="CA180" s="1"/>
      <c r="CB180" s="9"/>
      <c r="CC180" s="28"/>
      <c r="CD180" s="9"/>
      <c r="CE180" s="1"/>
      <c r="CF180" s="9"/>
      <c r="CG180" s="1"/>
      <c r="CH180" s="27"/>
      <c r="CI180" s="1"/>
      <c r="CJ180" s="9">
        <v>0.5</v>
      </c>
      <c r="CK180" s="1"/>
      <c r="CL180" s="9"/>
      <c r="CM180" s="1"/>
      <c r="CN180" s="9"/>
      <c r="CO180" s="1"/>
      <c r="CP180" s="9"/>
      <c r="CQ180" s="1">
        <v>5</v>
      </c>
      <c r="CR180" s="9">
        <v>7</v>
      </c>
      <c r="CS180" s="1">
        <v>1</v>
      </c>
      <c r="CT180" s="9"/>
      <c r="CU180" s="1"/>
      <c r="CV180" s="9"/>
      <c r="CW180" s="1"/>
      <c r="CX180" s="9"/>
      <c r="CY180" s="1"/>
      <c r="CZ180" s="9"/>
      <c r="DA180" s="1"/>
      <c r="DB180" s="9"/>
      <c r="DC180" s="1"/>
      <c r="DD180" s="9"/>
      <c r="DE180" s="1"/>
      <c r="DF180" s="9"/>
      <c r="DG180" s="9"/>
      <c r="DH180" s="9"/>
      <c r="DI180" s="27"/>
      <c r="DJ180" s="9"/>
      <c r="DK180" s="1">
        <v>1</v>
      </c>
      <c r="DL180" s="9"/>
      <c r="DM180" s="28"/>
      <c r="DN180" s="9"/>
      <c r="DO180" s="1"/>
      <c r="DP180" s="9"/>
      <c r="DQ180" s="1"/>
      <c r="DR180" s="27"/>
      <c r="DS180" s="28"/>
      <c r="DT180" s="27"/>
      <c r="DU180" s="1"/>
      <c r="DV180" s="9"/>
      <c r="DW180" s="1"/>
      <c r="DX180" s="27"/>
      <c r="DY180" s="1"/>
      <c r="DZ180" s="9"/>
      <c r="EA180" s="28"/>
      <c r="EB180" s="9"/>
      <c r="EC180" s="1"/>
      <c r="ED180" s="9"/>
      <c r="EE180" s="1"/>
      <c r="EF180" s="9"/>
      <c r="EG180" s="1"/>
      <c r="EH180" s="9"/>
      <c r="EI180" s="28"/>
      <c r="EJ180" s="9"/>
      <c r="EK180" s="1"/>
      <c r="EL180" s="3" cm="1">
        <f t="array" ref="EL180">SUMPRODUCT(Planned[[#This Row],[GEN-1]:[EL-20]],TRANSPOSE(Arrangements[Unit Prices]))</f>
        <v>607.59999999999991</v>
      </c>
    </row>
    <row r="181" spans="1:142" ht="14.4" x14ac:dyDescent="0.25">
      <c r="A181" s="1">
        <v>161</v>
      </c>
      <c r="B181" s="9">
        <v>218158</v>
      </c>
      <c r="C181" s="9" t="s">
        <v>730</v>
      </c>
      <c r="D181" s="9" t="s">
        <v>271</v>
      </c>
      <c r="E181" s="9" t="s">
        <v>272</v>
      </c>
      <c r="F181" s="9"/>
      <c r="G181" s="9"/>
      <c r="H181" s="1" t="s">
        <v>731</v>
      </c>
      <c r="I181" s="1" t="s">
        <v>275</v>
      </c>
      <c r="J181" s="1" t="s">
        <v>569</v>
      </c>
      <c r="K181" s="9">
        <v>71</v>
      </c>
      <c r="L181" s="1" t="s">
        <v>570</v>
      </c>
      <c r="M181" s="9" t="s">
        <v>278</v>
      </c>
      <c r="N181" s="9"/>
      <c r="O181" s="1"/>
      <c r="P181" s="9"/>
      <c r="Q181" s="1"/>
      <c r="R181" s="27"/>
      <c r="S181" s="1"/>
      <c r="T181" s="9">
        <v>5</v>
      </c>
      <c r="U181" s="1"/>
      <c r="V181" s="9"/>
      <c r="W181" s="1"/>
      <c r="X181" s="9"/>
      <c r="Y181" s="1"/>
      <c r="Z181" s="9"/>
      <c r="AA181" s="1"/>
      <c r="AB181" s="9"/>
      <c r="AC181" s="1"/>
      <c r="AD181" s="27"/>
      <c r="AE181" s="1"/>
      <c r="AF181" s="9">
        <v>160</v>
      </c>
      <c r="AG181" s="1"/>
      <c r="AH181" s="9"/>
      <c r="AI181" s="1"/>
      <c r="AJ181" s="27"/>
      <c r="AK181" s="1"/>
      <c r="AL181" s="27"/>
      <c r="AM181" s="1"/>
      <c r="AN181" s="9"/>
      <c r="AO181" s="28"/>
      <c r="AP181" s="9"/>
      <c r="AQ181" s="1"/>
      <c r="AR181" s="9"/>
      <c r="AS181" s="28"/>
      <c r="AT181" s="27"/>
      <c r="AU181" s="1"/>
      <c r="AV181" s="1"/>
      <c r="AW181" s="1"/>
      <c r="AX181" s="9"/>
      <c r="AY181" s="28"/>
      <c r="AZ181" s="9"/>
      <c r="BA181" s="1"/>
      <c r="BB181" s="27"/>
      <c r="BC181" s="1"/>
      <c r="BD181" s="9"/>
      <c r="BE181" s="28"/>
      <c r="BF181" s="9"/>
      <c r="BG181" s="1"/>
      <c r="BH181" s="9"/>
      <c r="BI181" s="1"/>
      <c r="BJ181" s="9"/>
      <c r="BK181" s="28"/>
      <c r="BL181" s="27"/>
      <c r="BM181" s="1"/>
      <c r="BN181" s="9"/>
      <c r="BO181" s="1"/>
      <c r="BP181" s="27"/>
      <c r="BQ181" s="1"/>
      <c r="BR181" s="9"/>
      <c r="BS181" s="1"/>
      <c r="BT181" s="9"/>
      <c r="BU181" s="1"/>
      <c r="BV181" s="9"/>
      <c r="BW181" s="1"/>
      <c r="BX181" s="9"/>
      <c r="BY181" s="1"/>
      <c r="BZ181" s="9"/>
      <c r="CA181" s="1"/>
      <c r="CB181" s="9"/>
      <c r="CC181" s="28"/>
      <c r="CD181" s="9"/>
      <c r="CE181" s="1"/>
      <c r="CF181" s="9"/>
      <c r="CG181" s="1"/>
      <c r="CH181" s="27"/>
      <c r="CI181" s="1"/>
      <c r="CJ181" s="9"/>
      <c r="CK181" s="1"/>
      <c r="CL181" s="9"/>
      <c r="CM181" s="1"/>
      <c r="CN181" s="9"/>
      <c r="CO181" s="1"/>
      <c r="CP181" s="9"/>
      <c r="CQ181" s="1">
        <v>2</v>
      </c>
      <c r="CR181" s="9">
        <v>4</v>
      </c>
      <c r="CS181" s="1"/>
      <c r="CT181" s="9"/>
      <c r="CU181" s="1"/>
      <c r="CV181" s="9"/>
      <c r="CW181" s="1"/>
      <c r="CX181" s="9"/>
      <c r="CY181" s="1"/>
      <c r="CZ181" s="9"/>
      <c r="DA181" s="1"/>
      <c r="DB181" s="9"/>
      <c r="DC181" s="1"/>
      <c r="DD181" s="9"/>
      <c r="DE181" s="1"/>
      <c r="DF181" s="9"/>
      <c r="DG181" s="9"/>
      <c r="DH181" s="9"/>
      <c r="DI181" s="27"/>
      <c r="DJ181" s="9"/>
      <c r="DK181" s="1">
        <v>1</v>
      </c>
      <c r="DL181" s="9"/>
      <c r="DM181" s="28"/>
      <c r="DN181" s="9"/>
      <c r="DO181" s="1"/>
      <c r="DP181" s="9"/>
      <c r="DQ181" s="1"/>
      <c r="DR181" s="27"/>
      <c r="DS181" s="28"/>
      <c r="DT181" s="27"/>
      <c r="DU181" s="1"/>
      <c r="DV181" s="9"/>
      <c r="DW181" s="1"/>
      <c r="DX181" s="27"/>
      <c r="DY181" s="1"/>
      <c r="DZ181" s="9"/>
      <c r="EA181" s="28"/>
      <c r="EB181" s="9"/>
      <c r="EC181" s="1"/>
      <c r="ED181" s="9"/>
      <c r="EE181" s="1"/>
      <c r="EF181" s="9"/>
      <c r="EG181" s="1"/>
      <c r="EH181" s="9"/>
      <c r="EI181" s="28"/>
      <c r="EJ181" s="9"/>
      <c r="EK181" s="1"/>
      <c r="EL181" s="3" cm="1">
        <f t="array" ref="EL181">SUMPRODUCT(Planned[[#This Row],[GEN-1]:[EL-20]],TRANSPOSE(Arrangements[Unit Prices]))</f>
        <v>845.2</v>
      </c>
    </row>
    <row r="182" spans="1:142" ht="14.4" x14ac:dyDescent="0.25">
      <c r="A182" s="1">
        <v>162</v>
      </c>
      <c r="B182" s="9">
        <v>31169</v>
      </c>
      <c r="C182" s="9" t="s">
        <v>732</v>
      </c>
      <c r="D182" s="9" t="s">
        <v>271</v>
      </c>
      <c r="E182" s="9" t="s">
        <v>272</v>
      </c>
      <c r="F182" s="9"/>
      <c r="G182" s="9"/>
      <c r="H182" s="1" t="s">
        <v>733</v>
      </c>
      <c r="I182" s="1" t="s">
        <v>325</v>
      </c>
      <c r="J182" s="1" t="s">
        <v>569</v>
      </c>
      <c r="K182" s="9">
        <v>71</v>
      </c>
      <c r="L182" s="1" t="s">
        <v>734</v>
      </c>
      <c r="M182" s="9" t="s">
        <v>278</v>
      </c>
      <c r="N182" s="9"/>
      <c r="O182" s="1"/>
      <c r="P182" s="9"/>
      <c r="Q182" s="1"/>
      <c r="R182" s="27"/>
      <c r="S182" s="1"/>
      <c r="T182" s="9"/>
      <c r="U182" s="1"/>
      <c r="V182" s="9"/>
      <c r="W182" s="1"/>
      <c r="X182" s="9"/>
      <c r="Y182" s="1"/>
      <c r="Z182" s="9"/>
      <c r="AA182" s="1"/>
      <c r="AB182" s="9"/>
      <c r="AC182" s="1"/>
      <c r="AD182" s="27"/>
      <c r="AE182" s="1"/>
      <c r="AF182" s="9">
        <v>60</v>
      </c>
      <c r="AG182" s="1"/>
      <c r="AH182" s="9"/>
      <c r="AI182" s="1"/>
      <c r="AJ182" s="27"/>
      <c r="AK182" s="1"/>
      <c r="AL182" s="27"/>
      <c r="AM182" s="1"/>
      <c r="AN182" s="9"/>
      <c r="AO182" s="28"/>
      <c r="AP182" s="9"/>
      <c r="AQ182" s="1"/>
      <c r="AR182" s="9"/>
      <c r="AS182" s="28"/>
      <c r="AT182" s="27"/>
      <c r="AU182" s="1"/>
      <c r="AV182" s="1"/>
      <c r="AW182" s="1"/>
      <c r="AX182" s="9"/>
      <c r="AY182" s="28"/>
      <c r="AZ182" s="9"/>
      <c r="BA182" s="1"/>
      <c r="BB182" s="27"/>
      <c r="BC182" s="1"/>
      <c r="BD182" s="9"/>
      <c r="BE182" s="28"/>
      <c r="BF182" s="9"/>
      <c r="BG182" s="1"/>
      <c r="BH182" s="9"/>
      <c r="BI182" s="1"/>
      <c r="BJ182" s="9"/>
      <c r="BK182" s="28"/>
      <c r="BL182" s="27"/>
      <c r="BM182" s="1"/>
      <c r="BN182" s="9"/>
      <c r="BO182" s="1"/>
      <c r="BP182" s="27"/>
      <c r="BQ182" s="1"/>
      <c r="BR182" s="9"/>
      <c r="BS182" s="1"/>
      <c r="BT182" s="9"/>
      <c r="BU182" s="1"/>
      <c r="BV182" s="9"/>
      <c r="BW182" s="1"/>
      <c r="BX182" s="9"/>
      <c r="BY182" s="1"/>
      <c r="BZ182" s="9"/>
      <c r="CA182" s="1"/>
      <c r="CB182" s="9"/>
      <c r="CC182" s="28"/>
      <c r="CD182" s="9"/>
      <c r="CE182" s="1"/>
      <c r="CF182" s="9"/>
      <c r="CG182" s="1"/>
      <c r="CH182" s="27"/>
      <c r="CI182" s="1"/>
      <c r="CJ182" s="9"/>
      <c r="CK182" s="1"/>
      <c r="CL182" s="9"/>
      <c r="CM182" s="1"/>
      <c r="CN182" s="9"/>
      <c r="CO182" s="1"/>
      <c r="CP182" s="9"/>
      <c r="CQ182" s="1"/>
      <c r="CR182" s="9">
        <v>2</v>
      </c>
      <c r="CS182" s="1"/>
      <c r="CT182" s="9"/>
      <c r="CU182" s="1">
        <v>1</v>
      </c>
      <c r="CV182" s="9"/>
      <c r="CW182" s="1">
        <v>1</v>
      </c>
      <c r="CX182" s="9">
        <v>1</v>
      </c>
      <c r="CY182" s="1"/>
      <c r="CZ182" s="9"/>
      <c r="DA182" s="1"/>
      <c r="DB182" s="9"/>
      <c r="DC182" s="1">
        <v>10</v>
      </c>
      <c r="DD182" s="9"/>
      <c r="DE182" s="1"/>
      <c r="DF182" s="9"/>
      <c r="DG182" s="9"/>
      <c r="DH182" s="9"/>
      <c r="DI182" s="27"/>
      <c r="DJ182" s="9"/>
      <c r="DK182" s="1">
        <v>1</v>
      </c>
      <c r="DL182" s="9"/>
      <c r="DM182" s="28"/>
      <c r="DN182" s="9"/>
      <c r="DO182" s="1"/>
      <c r="DP182" s="9"/>
      <c r="DQ182" s="1"/>
      <c r="DR182" s="27"/>
      <c r="DS182" s="28"/>
      <c r="DT182" s="27"/>
      <c r="DU182" s="1"/>
      <c r="DV182" s="9"/>
      <c r="DW182" s="1"/>
      <c r="DX182" s="27"/>
      <c r="DY182" s="1"/>
      <c r="DZ182" s="9"/>
      <c r="EA182" s="28"/>
      <c r="EB182" s="9"/>
      <c r="EC182" s="1"/>
      <c r="ED182" s="9"/>
      <c r="EE182" s="1"/>
      <c r="EF182" s="9"/>
      <c r="EG182" s="1"/>
      <c r="EH182" s="9"/>
      <c r="EI182" s="28"/>
      <c r="EJ182" s="9"/>
      <c r="EK182" s="1"/>
      <c r="EL182" s="3" cm="1">
        <f t="array" ref="EL182">SUMPRODUCT(Planned[[#This Row],[GEN-1]:[EL-20]],TRANSPOSE(Arrangements[Unit Prices]))</f>
        <v>424.1</v>
      </c>
    </row>
    <row r="183" spans="1:142" ht="14.4" x14ac:dyDescent="0.25">
      <c r="A183" s="1">
        <v>163</v>
      </c>
      <c r="B183" s="9">
        <v>22769</v>
      </c>
      <c r="C183" s="9" t="s">
        <v>735</v>
      </c>
      <c r="D183" s="9" t="s">
        <v>271</v>
      </c>
      <c r="E183" s="9" t="s">
        <v>312</v>
      </c>
      <c r="F183" s="9"/>
      <c r="G183" s="9"/>
      <c r="H183" s="1" t="s">
        <v>736</v>
      </c>
      <c r="I183" s="1" t="s">
        <v>325</v>
      </c>
      <c r="J183" s="1" t="s">
        <v>737</v>
      </c>
      <c r="K183" s="9">
        <v>72</v>
      </c>
      <c r="L183" s="1" t="s">
        <v>392</v>
      </c>
      <c r="M183" s="9" t="s">
        <v>278</v>
      </c>
      <c r="N183" s="9">
        <v>0</v>
      </c>
      <c r="O183" s="1">
        <v>0</v>
      </c>
      <c r="P183" s="9">
        <v>0</v>
      </c>
      <c r="Q183" s="1">
        <v>0</v>
      </c>
      <c r="R183" s="27">
        <v>0</v>
      </c>
      <c r="S183" s="1">
        <v>1.9</v>
      </c>
      <c r="T183" s="9">
        <v>0</v>
      </c>
      <c r="U183" s="1">
        <v>0</v>
      </c>
      <c r="V183" s="9">
        <v>0</v>
      </c>
      <c r="W183" s="1">
        <v>0</v>
      </c>
      <c r="X183" s="9">
        <v>0</v>
      </c>
      <c r="Y183" s="1">
        <v>0</v>
      </c>
      <c r="Z183" s="9">
        <v>0</v>
      </c>
      <c r="AA183" s="1">
        <v>50</v>
      </c>
      <c r="AB183" s="9">
        <v>0</v>
      </c>
      <c r="AC183" s="1">
        <v>0</v>
      </c>
      <c r="AD183" s="27">
        <v>0</v>
      </c>
      <c r="AE183" s="1">
        <v>0</v>
      </c>
      <c r="AF183" s="9">
        <v>324</v>
      </c>
      <c r="AG183" s="1">
        <v>0</v>
      </c>
      <c r="AH183" s="9">
        <v>0</v>
      </c>
      <c r="AI183" s="1">
        <v>0</v>
      </c>
      <c r="AJ183" s="27">
        <v>0</v>
      </c>
      <c r="AK183" s="1">
        <v>0</v>
      </c>
      <c r="AL183" s="27">
        <v>0</v>
      </c>
      <c r="AM183" s="1">
        <v>0</v>
      </c>
      <c r="AN183" s="9">
        <v>0</v>
      </c>
      <c r="AO183" s="28">
        <v>0</v>
      </c>
      <c r="AP183" s="9">
        <v>0</v>
      </c>
      <c r="AQ183" s="1">
        <v>0</v>
      </c>
      <c r="AR183" s="9">
        <v>0</v>
      </c>
      <c r="AS183" s="28">
        <v>0</v>
      </c>
      <c r="AT183" s="27">
        <v>0</v>
      </c>
      <c r="AU183" s="1">
        <v>0</v>
      </c>
      <c r="AV183" s="1">
        <v>0</v>
      </c>
      <c r="AW183" s="1">
        <v>0</v>
      </c>
      <c r="AX183" s="9">
        <v>0</v>
      </c>
      <c r="AY183" s="28">
        <v>0</v>
      </c>
      <c r="AZ183" s="9">
        <v>0</v>
      </c>
      <c r="BA183" s="1">
        <v>0</v>
      </c>
      <c r="BB183" s="27">
        <v>0</v>
      </c>
      <c r="BC183" s="1">
        <v>0</v>
      </c>
      <c r="BD183" s="9">
        <v>0</v>
      </c>
      <c r="BE183" s="28">
        <v>0</v>
      </c>
      <c r="BF183" s="9">
        <v>0</v>
      </c>
      <c r="BG183" s="1">
        <v>0</v>
      </c>
      <c r="BH183" s="9">
        <v>0</v>
      </c>
      <c r="BI183" s="1">
        <v>0</v>
      </c>
      <c r="BJ183" s="9">
        <v>0</v>
      </c>
      <c r="BK183" s="28">
        <v>0</v>
      </c>
      <c r="BL183" s="27">
        <v>0</v>
      </c>
      <c r="BM183" s="1">
        <v>0</v>
      </c>
      <c r="BN183" s="9">
        <v>0</v>
      </c>
      <c r="BO183" s="1">
        <v>0</v>
      </c>
      <c r="BP183" s="27">
        <v>0</v>
      </c>
      <c r="BQ183" s="1">
        <v>0</v>
      </c>
      <c r="BR183" s="9">
        <v>0</v>
      </c>
      <c r="BS183" s="1">
        <v>0</v>
      </c>
      <c r="BT183" s="9">
        <v>3</v>
      </c>
      <c r="BU183" s="1">
        <v>0.8</v>
      </c>
      <c r="BV183" s="9">
        <v>0</v>
      </c>
      <c r="BW183" s="1">
        <v>0</v>
      </c>
      <c r="BX183" s="9">
        <v>0</v>
      </c>
      <c r="BY183" s="1">
        <v>0</v>
      </c>
      <c r="BZ183" s="9">
        <v>0</v>
      </c>
      <c r="CA183" s="1">
        <v>0</v>
      </c>
      <c r="CB183" s="9">
        <v>0</v>
      </c>
      <c r="CC183" s="28">
        <v>0</v>
      </c>
      <c r="CD183" s="9">
        <v>0</v>
      </c>
      <c r="CE183" s="1">
        <v>0</v>
      </c>
      <c r="CF183" s="9">
        <v>0</v>
      </c>
      <c r="CG183" s="1">
        <v>0</v>
      </c>
      <c r="CH183" s="27">
        <v>0</v>
      </c>
      <c r="CI183" s="1">
        <v>0</v>
      </c>
      <c r="CJ183" s="9">
        <v>0</v>
      </c>
      <c r="CK183" s="1">
        <v>0</v>
      </c>
      <c r="CL183" s="9">
        <v>0.18</v>
      </c>
      <c r="CM183" s="1">
        <v>0</v>
      </c>
      <c r="CN183" s="9">
        <v>0</v>
      </c>
      <c r="CO183" s="1">
        <v>0</v>
      </c>
      <c r="CP183" s="9">
        <v>0</v>
      </c>
      <c r="CQ183" s="1">
        <v>8</v>
      </c>
      <c r="CR183" s="9">
        <v>1</v>
      </c>
      <c r="CS183" s="1">
        <v>1</v>
      </c>
      <c r="CT183" s="9">
        <v>0</v>
      </c>
      <c r="CU183" s="1">
        <v>1</v>
      </c>
      <c r="CV183" s="9">
        <v>1</v>
      </c>
      <c r="CW183" s="1">
        <v>1</v>
      </c>
      <c r="CX183" s="9">
        <v>1.2</v>
      </c>
      <c r="CY183" s="1">
        <v>0</v>
      </c>
      <c r="CZ183" s="9">
        <v>0</v>
      </c>
      <c r="DA183" s="1">
        <v>0</v>
      </c>
      <c r="DB183" s="9">
        <v>0</v>
      </c>
      <c r="DC183" s="1">
        <v>0</v>
      </c>
      <c r="DD183" s="9">
        <v>10</v>
      </c>
      <c r="DE183" s="1">
        <v>0</v>
      </c>
      <c r="DF183" s="9">
        <v>0</v>
      </c>
      <c r="DG183" s="9">
        <v>0</v>
      </c>
      <c r="DH183" s="9">
        <v>0</v>
      </c>
      <c r="DI183" s="27">
        <v>0</v>
      </c>
      <c r="DJ183" s="9">
        <v>0</v>
      </c>
      <c r="DK183" s="1">
        <v>0</v>
      </c>
      <c r="DL183" s="9">
        <v>0</v>
      </c>
      <c r="DM183" s="28">
        <v>0</v>
      </c>
      <c r="DN183" s="9">
        <v>0</v>
      </c>
      <c r="DO183" s="1">
        <v>0</v>
      </c>
      <c r="DP183" s="9">
        <v>0</v>
      </c>
      <c r="DQ183" s="1">
        <v>0</v>
      </c>
      <c r="DR183" s="27">
        <v>0</v>
      </c>
      <c r="DS183" s="28">
        <v>0</v>
      </c>
      <c r="DT183" s="27">
        <v>0</v>
      </c>
      <c r="DU183" s="1">
        <v>0</v>
      </c>
      <c r="DV183" s="9">
        <v>0</v>
      </c>
      <c r="DW183" s="1">
        <v>0</v>
      </c>
      <c r="DX183" s="27">
        <v>0</v>
      </c>
      <c r="DY183" s="1">
        <v>0</v>
      </c>
      <c r="DZ183" s="9">
        <v>0</v>
      </c>
      <c r="EA183" s="28">
        <v>0</v>
      </c>
      <c r="EB183" s="9">
        <v>0</v>
      </c>
      <c r="EC183" s="1">
        <v>0</v>
      </c>
      <c r="ED183" s="9">
        <v>0</v>
      </c>
      <c r="EE183" s="1">
        <v>0</v>
      </c>
      <c r="EF183" s="9">
        <v>0</v>
      </c>
      <c r="EG183" s="1">
        <v>0</v>
      </c>
      <c r="EH183" s="9">
        <v>0</v>
      </c>
      <c r="EI183" s="28">
        <v>0</v>
      </c>
      <c r="EJ183" s="9">
        <v>0</v>
      </c>
      <c r="EK183" s="1">
        <v>0</v>
      </c>
      <c r="EL183" s="3" cm="1">
        <f t="array" ref="EL183">SUMPRODUCT(Planned[[#This Row],[GEN-1]:[EL-20]],TRANSPOSE(Arrangements[Unit Prices]))</f>
        <v>1402.3999999999999</v>
      </c>
    </row>
    <row r="184" spans="1:142" ht="14.4" x14ac:dyDescent="0.25">
      <c r="A184" s="1">
        <v>164</v>
      </c>
      <c r="B184" s="9">
        <v>29846</v>
      </c>
      <c r="C184" s="9" t="s">
        <v>738</v>
      </c>
      <c r="D184" s="9" t="s">
        <v>271</v>
      </c>
      <c r="E184" s="9" t="s">
        <v>312</v>
      </c>
      <c r="F184" s="9"/>
      <c r="G184" s="9"/>
      <c r="H184" s="1" t="s">
        <v>739</v>
      </c>
      <c r="I184" s="1" t="s">
        <v>275</v>
      </c>
      <c r="J184" s="1" t="s">
        <v>737</v>
      </c>
      <c r="K184" s="9">
        <v>72</v>
      </c>
      <c r="L184" s="1" t="s">
        <v>392</v>
      </c>
      <c r="M184" s="9" t="s">
        <v>278</v>
      </c>
      <c r="N184" s="9">
        <v>0</v>
      </c>
      <c r="O184" s="1">
        <v>0</v>
      </c>
      <c r="P184" s="9">
        <v>0</v>
      </c>
      <c r="Q184" s="1">
        <v>0</v>
      </c>
      <c r="R184" s="27">
        <v>0</v>
      </c>
      <c r="S184" s="1">
        <v>0</v>
      </c>
      <c r="T184" s="9">
        <v>0</v>
      </c>
      <c r="U184" s="1">
        <v>0</v>
      </c>
      <c r="V184" s="9">
        <v>0</v>
      </c>
      <c r="W184" s="1">
        <v>1.53</v>
      </c>
      <c r="X184" s="9">
        <v>0</v>
      </c>
      <c r="Y184" s="1">
        <v>0</v>
      </c>
      <c r="Z184" s="9">
        <v>0</v>
      </c>
      <c r="AA184" s="1">
        <v>300</v>
      </c>
      <c r="AB184" s="9">
        <v>0</v>
      </c>
      <c r="AC184" s="1">
        <v>0</v>
      </c>
      <c r="AD184" s="27">
        <v>0</v>
      </c>
      <c r="AE184" s="1">
        <v>0</v>
      </c>
      <c r="AF184" s="9">
        <v>57.16</v>
      </c>
      <c r="AG184" s="1">
        <v>0</v>
      </c>
      <c r="AH184" s="9">
        <v>0</v>
      </c>
      <c r="AI184" s="1">
        <v>0</v>
      </c>
      <c r="AJ184" s="27">
        <v>0</v>
      </c>
      <c r="AK184" s="1">
        <v>0</v>
      </c>
      <c r="AL184" s="27">
        <v>0</v>
      </c>
      <c r="AM184" s="1">
        <v>0</v>
      </c>
      <c r="AN184" s="9">
        <v>0</v>
      </c>
      <c r="AO184" s="28">
        <v>0</v>
      </c>
      <c r="AP184" s="9">
        <v>0</v>
      </c>
      <c r="AQ184" s="1">
        <v>0</v>
      </c>
      <c r="AR184" s="9">
        <v>15.8</v>
      </c>
      <c r="AS184" s="28">
        <v>0</v>
      </c>
      <c r="AT184" s="27">
        <v>0</v>
      </c>
      <c r="AU184" s="1">
        <v>0</v>
      </c>
      <c r="AV184" s="1">
        <v>0</v>
      </c>
      <c r="AW184" s="1">
        <v>0</v>
      </c>
      <c r="AX184" s="9">
        <v>0</v>
      </c>
      <c r="AY184" s="28">
        <v>0</v>
      </c>
      <c r="AZ184" s="9">
        <v>0</v>
      </c>
      <c r="BA184" s="1">
        <v>0</v>
      </c>
      <c r="BB184" s="27">
        <v>0</v>
      </c>
      <c r="BC184" s="1">
        <v>0</v>
      </c>
      <c r="BD184" s="9">
        <v>0</v>
      </c>
      <c r="BE184" s="28">
        <v>0</v>
      </c>
      <c r="BF184" s="9">
        <v>0</v>
      </c>
      <c r="BG184" s="1">
        <v>0</v>
      </c>
      <c r="BH184" s="9">
        <v>0</v>
      </c>
      <c r="BI184" s="1">
        <v>0</v>
      </c>
      <c r="BJ184" s="9">
        <v>0</v>
      </c>
      <c r="BK184" s="28">
        <v>0</v>
      </c>
      <c r="BL184" s="27">
        <v>0</v>
      </c>
      <c r="BM184" s="1">
        <v>1</v>
      </c>
      <c r="BN184" s="9">
        <v>0</v>
      </c>
      <c r="BO184" s="1">
        <v>0</v>
      </c>
      <c r="BP184" s="27">
        <v>0</v>
      </c>
      <c r="BQ184" s="1">
        <v>0</v>
      </c>
      <c r="BR184" s="9">
        <v>0</v>
      </c>
      <c r="BS184" s="1">
        <v>0</v>
      </c>
      <c r="BT184" s="9">
        <v>0</v>
      </c>
      <c r="BU184" s="1">
        <v>0</v>
      </c>
      <c r="BV184" s="9">
        <v>0</v>
      </c>
      <c r="BW184" s="1">
        <v>0</v>
      </c>
      <c r="BX184" s="9">
        <v>0</v>
      </c>
      <c r="BY184" s="1">
        <v>0</v>
      </c>
      <c r="BZ184" s="9">
        <v>0</v>
      </c>
      <c r="CA184" s="1">
        <v>0</v>
      </c>
      <c r="CB184" s="9">
        <v>0</v>
      </c>
      <c r="CC184" s="28">
        <v>0</v>
      </c>
      <c r="CD184" s="9">
        <v>0</v>
      </c>
      <c r="CE184" s="1">
        <v>0</v>
      </c>
      <c r="CF184" s="9">
        <v>0</v>
      </c>
      <c r="CG184" s="1">
        <v>0</v>
      </c>
      <c r="CH184" s="27">
        <v>0</v>
      </c>
      <c r="CI184" s="1">
        <v>0</v>
      </c>
      <c r="CJ184" s="9">
        <v>0</v>
      </c>
      <c r="CK184" s="1">
        <v>0</v>
      </c>
      <c r="CL184" s="9">
        <v>0.48</v>
      </c>
      <c r="CM184" s="1">
        <v>0</v>
      </c>
      <c r="CN184" s="9">
        <v>0</v>
      </c>
      <c r="CO184" s="1">
        <v>0</v>
      </c>
      <c r="CP184" s="9">
        <v>0</v>
      </c>
      <c r="CQ184" s="1">
        <v>4</v>
      </c>
      <c r="CR184" s="9">
        <v>2</v>
      </c>
      <c r="CS184" s="1">
        <v>0</v>
      </c>
      <c r="CT184" s="9">
        <v>0</v>
      </c>
      <c r="CU184" s="1">
        <v>0</v>
      </c>
      <c r="CV184" s="9">
        <v>1</v>
      </c>
      <c r="CW184" s="1">
        <v>1</v>
      </c>
      <c r="CX184" s="9">
        <v>1.2</v>
      </c>
      <c r="CY184" s="1">
        <v>0</v>
      </c>
      <c r="CZ184" s="9">
        <v>0</v>
      </c>
      <c r="DA184" s="1">
        <v>0</v>
      </c>
      <c r="DB184" s="9">
        <v>0</v>
      </c>
      <c r="DC184" s="1">
        <v>0</v>
      </c>
      <c r="DD184" s="9">
        <v>12</v>
      </c>
      <c r="DE184" s="1">
        <v>0</v>
      </c>
      <c r="DF184" s="9">
        <v>0</v>
      </c>
      <c r="DG184" s="9">
        <v>0</v>
      </c>
      <c r="DH184" s="9">
        <v>0</v>
      </c>
      <c r="DI184" s="27">
        <v>0</v>
      </c>
      <c r="DJ184" s="9">
        <v>0</v>
      </c>
      <c r="DK184" s="1">
        <v>0</v>
      </c>
      <c r="DL184" s="9">
        <v>0</v>
      </c>
      <c r="DM184" s="28">
        <v>0</v>
      </c>
      <c r="DN184" s="9">
        <v>0</v>
      </c>
      <c r="DO184" s="1">
        <v>0</v>
      </c>
      <c r="DP184" s="9">
        <v>0</v>
      </c>
      <c r="DQ184" s="1">
        <v>0</v>
      </c>
      <c r="DR184" s="27">
        <v>0</v>
      </c>
      <c r="DS184" s="28">
        <v>0</v>
      </c>
      <c r="DT184" s="27">
        <v>0</v>
      </c>
      <c r="DU184" s="1">
        <v>0</v>
      </c>
      <c r="DV184" s="9">
        <v>0</v>
      </c>
      <c r="DW184" s="1">
        <v>0</v>
      </c>
      <c r="DX184" s="27">
        <v>0</v>
      </c>
      <c r="DY184" s="1">
        <v>0</v>
      </c>
      <c r="DZ184" s="9">
        <v>0</v>
      </c>
      <c r="EA184" s="28">
        <v>0</v>
      </c>
      <c r="EB184" s="9">
        <v>0</v>
      </c>
      <c r="EC184" s="1">
        <v>0</v>
      </c>
      <c r="ED184" s="9">
        <v>0</v>
      </c>
      <c r="EE184" s="1">
        <v>0</v>
      </c>
      <c r="EF184" s="9">
        <v>0</v>
      </c>
      <c r="EG184" s="1">
        <v>0</v>
      </c>
      <c r="EH184" s="9">
        <v>0</v>
      </c>
      <c r="EI184" s="28">
        <v>0</v>
      </c>
      <c r="EJ184" s="9">
        <v>0</v>
      </c>
      <c r="EK184" s="1">
        <v>0</v>
      </c>
      <c r="EL184" s="3" cm="1">
        <f t="array" ref="EL184">SUMPRODUCT(Planned[[#This Row],[GEN-1]:[EL-20]],TRANSPOSE(Arrangements[Unit Prices]))</f>
        <v>1049.6680000000001</v>
      </c>
    </row>
    <row r="185" spans="1:142" ht="14.4" x14ac:dyDescent="0.25">
      <c r="A185" s="1">
        <v>165</v>
      </c>
      <c r="B185" s="9">
        <v>261968</v>
      </c>
      <c r="C185" s="9" t="s">
        <v>740</v>
      </c>
      <c r="D185" s="9" t="s">
        <v>271</v>
      </c>
      <c r="E185" s="9" t="s">
        <v>312</v>
      </c>
      <c r="F185" s="9"/>
      <c r="G185" s="9"/>
      <c r="H185" s="1" t="s">
        <v>741</v>
      </c>
      <c r="I185" s="1" t="s">
        <v>275</v>
      </c>
      <c r="J185" s="1" t="s">
        <v>737</v>
      </c>
      <c r="K185" s="9">
        <v>72</v>
      </c>
      <c r="L185" s="1" t="s">
        <v>742</v>
      </c>
      <c r="M185" s="9" t="s">
        <v>278</v>
      </c>
      <c r="N185" s="9"/>
      <c r="O185" s="1"/>
      <c r="P185" s="9"/>
      <c r="Q185" s="1"/>
      <c r="R185" s="27"/>
      <c r="S185" s="1"/>
      <c r="T185" s="9"/>
      <c r="U185" s="1"/>
      <c r="V185" s="9"/>
      <c r="W185" s="1"/>
      <c r="X185" s="9"/>
      <c r="Y185" s="1"/>
      <c r="Z185" s="9"/>
      <c r="AA185" s="1"/>
      <c r="AB185" s="9"/>
      <c r="AC185" s="1"/>
      <c r="AD185" s="27"/>
      <c r="AE185" s="1"/>
      <c r="AF185" s="9">
        <v>133</v>
      </c>
      <c r="AG185" s="1"/>
      <c r="AH185" s="9"/>
      <c r="AI185" s="1"/>
      <c r="AJ185" s="27"/>
      <c r="AK185" s="1"/>
      <c r="AL185" s="27"/>
      <c r="AM185" s="1"/>
      <c r="AN185" s="9"/>
      <c r="AO185" s="28"/>
      <c r="AP185" s="9">
        <v>21</v>
      </c>
      <c r="AQ185" s="1"/>
      <c r="AR185" s="9"/>
      <c r="AS185" s="28"/>
      <c r="AT185" s="27"/>
      <c r="AU185" s="1"/>
      <c r="AV185" s="1"/>
      <c r="AW185" s="1"/>
      <c r="AX185" s="9"/>
      <c r="AY185" s="28"/>
      <c r="AZ185" s="9"/>
      <c r="BA185" s="1"/>
      <c r="BB185" s="27"/>
      <c r="BC185" s="1"/>
      <c r="BD185" s="9"/>
      <c r="BE185" s="28"/>
      <c r="BF185" s="9"/>
      <c r="BG185" s="1"/>
      <c r="BH185" s="9"/>
      <c r="BI185" s="1"/>
      <c r="BJ185" s="9"/>
      <c r="BK185" s="28"/>
      <c r="BL185" s="27"/>
      <c r="BM185" s="1">
        <v>1</v>
      </c>
      <c r="BN185" s="9">
        <v>1</v>
      </c>
      <c r="BO185" s="1"/>
      <c r="BP185" s="27"/>
      <c r="BQ185" s="1"/>
      <c r="BR185" s="9"/>
      <c r="BS185" s="1"/>
      <c r="BT185" s="9"/>
      <c r="BU185" s="1"/>
      <c r="BV185" s="9"/>
      <c r="BW185" s="1"/>
      <c r="BX185" s="9"/>
      <c r="BY185" s="1"/>
      <c r="BZ185" s="9"/>
      <c r="CA185" s="1"/>
      <c r="CB185" s="9"/>
      <c r="CC185" s="28"/>
      <c r="CD185" s="9">
        <v>15</v>
      </c>
      <c r="CE185" s="1"/>
      <c r="CF185" s="9"/>
      <c r="CG185" s="1"/>
      <c r="CH185" s="27"/>
      <c r="CI185" s="1"/>
      <c r="CJ185" s="9">
        <v>3.9</v>
      </c>
      <c r="CK185" s="1"/>
      <c r="CL185" s="9"/>
      <c r="CM185" s="1">
        <v>0.4</v>
      </c>
      <c r="CN185" s="9"/>
      <c r="CO185" s="1"/>
      <c r="CP185" s="9">
        <v>7.4</v>
      </c>
      <c r="CQ185" s="1"/>
      <c r="CR185" s="9"/>
      <c r="CS185" s="1"/>
      <c r="CT185" s="9"/>
      <c r="CU185" s="1"/>
      <c r="CV185" s="9">
        <v>3</v>
      </c>
      <c r="CW185" s="1">
        <v>1</v>
      </c>
      <c r="CX185" s="9">
        <v>1.5</v>
      </c>
      <c r="CY185" s="1">
        <v>1</v>
      </c>
      <c r="CZ185" s="9"/>
      <c r="DA185" s="1"/>
      <c r="DB185" s="9"/>
      <c r="DC185" s="1"/>
      <c r="DD185" s="9">
        <v>16</v>
      </c>
      <c r="DE185" s="1"/>
      <c r="DF185" s="9"/>
      <c r="DG185" s="9">
        <v>20</v>
      </c>
      <c r="DH185" s="9"/>
      <c r="DI185" s="27"/>
      <c r="DJ185" s="9"/>
      <c r="DK185" s="1">
        <v>1</v>
      </c>
      <c r="DL185" s="9"/>
      <c r="DM185" s="28"/>
      <c r="DN185" s="9"/>
      <c r="DO185" s="1"/>
      <c r="DP185" s="9"/>
      <c r="DQ185" s="1"/>
      <c r="DR185" s="27"/>
      <c r="DS185" s="28"/>
      <c r="DT185" s="27"/>
      <c r="DU185" s="1"/>
      <c r="DV185" s="9"/>
      <c r="DW185" s="1"/>
      <c r="DX185" s="27"/>
      <c r="DY185" s="1"/>
      <c r="DZ185" s="9"/>
      <c r="EA185" s="28"/>
      <c r="EB185" s="9"/>
      <c r="EC185" s="1"/>
      <c r="ED185" s="9"/>
      <c r="EE185" s="1"/>
      <c r="EF185" s="9"/>
      <c r="EG185" s="1"/>
      <c r="EH185" s="9"/>
      <c r="EI185" s="28"/>
      <c r="EJ185" s="9"/>
      <c r="EK185" s="1"/>
      <c r="EL185" s="3" cm="1">
        <f t="array" ref="EL185">SUMPRODUCT(Planned[[#This Row],[GEN-1]:[EL-20]],TRANSPOSE(Arrangements[Unit Prices]))</f>
        <v>1541.4</v>
      </c>
    </row>
    <row r="186" spans="1:142" ht="14.4" x14ac:dyDescent="0.25">
      <c r="A186" s="1">
        <v>166</v>
      </c>
      <c r="B186" s="9">
        <v>141133</v>
      </c>
      <c r="C186" s="9" t="s">
        <v>743</v>
      </c>
      <c r="D186" s="9" t="s">
        <v>271</v>
      </c>
      <c r="E186" s="9" t="s">
        <v>312</v>
      </c>
      <c r="F186" s="9"/>
      <c r="G186" s="9"/>
      <c r="H186" s="1" t="s">
        <v>744</v>
      </c>
      <c r="I186" s="1" t="s">
        <v>275</v>
      </c>
      <c r="J186" s="1" t="s">
        <v>737</v>
      </c>
      <c r="K186" s="9">
        <v>72</v>
      </c>
      <c r="L186" s="1" t="s">
        <v>745</v>
      </c>
      <c r="M186" s="9" t="s">
        <v>278</v>
      </c>
      <c r="N186" s="9"/>
      <c r="O186" s="1"/>
      <c r="P186" s="9"/>
      <c r="Q186" s="1"/>
      <c r="R186" s="27"/>
      <c r="S186" s="1"/>
      <c r="T186" s="9"/>
      <c r="U186" s="1"/>
      <c r="V186" s="9"/>
      <c r="W186" s="1"/>
      <c r="X186" s="9"/>
      <c r="Y186" s="1"/>
      <c r="Z186" s="9"/>
      <c r="AA186" s="1">
        <v>175</v>
      </c>
      <c r="AB186" s="9"/>
      <c r="AC186" s="1"/>
      <c r="AD186" s="27"/>
      <c r="AE186" s="1"/>
      <c r="AF186" s="9">
        <v>30</v>
      </c>
      <c r="AG186" s="1"/>
      <c r="AH186" s="9"/>
      <c r="AI186" s="1"/>
      <c r="AJ186" s="27"/>
      <c r="AK186" s="1"/>
      <c r="AL186" s="27"/>
      <c r="AM186" s="1"/>
      <c r="AN186" s="9"/>
      <c r="AO186" s="28"/>
      <c r="AP186" s="9">
        <v>21</v>
      </c>
      <c r="AQ186" s="1"/>
      <c r="AR186" s="9"/>
      <c r="AS186" s="28"/>
      <c r="AT186" s="27"/>
      <c r="AU186" s="1"/>
      <c r="AV186" s="1"/>
      <c r="AW186" s="1"/>
      <c r="AX186" s="9"/>
      <c r="AY186" s="28"/>
      <c r="AZ186" s="9"/>
      <c r="BA186" s="1"/>
      <c r="BB186" s="27"/>
      <c r="BC186" s="1"/>
      <c r="BD186" s="9"/>
      <c r="BE186" s="28"/>
      <c r="BF186" s="9"/>
      <c r="BG186" s="1"/>
      <c r="BH186" s="9"/>
      <c r="BI186" s="1"/>
      <c r="BJ186" s="9"/>
      <c r="BK186" s="28"/>
      <c r="BL186" s="27"/>
      <c r="BM186" s="1">
        <v>1</v>
      </c>
      <c r="BN186" s="9"/>
      <c r="BO186" s="1"/>
      <c r="BP186" s="27"/>
      <c r="BQ186" s="1"/>
      <c r="BR186" s="9"/>
      <c r="BS186" s="1"/>
      <c r="BT186" s="9"/>
      <c r="BU186" s="1"/>
      <c r="BV186" s="9"/>
      <c r="BW186" s="1"/>
      <c r="BX186" s="9"/>
      <c r="BY186" s="1"/>
      <c r="BZ186" s="9"/>
      <c r="CA186" s="1"/>
      <c r="CB186" s="9"/>
      <c r="CC186" s="28"/>
      <c r="CD186" s="9"/>
      <c r="CE186" s="1"/>
      <c r="CF186" s="9">
        <v>10</v>
      </c>
      <c r="CG186" s="1"/>
      <c r="CH186" s="27"/>
      <c r="CI186" s="1"/>
      <c r="CJ186" s="9"/>
      <c r="CK186" s="1"/>
      <c r="CL186" s="9">
        <v>0.5</v>
      </c>
      <c r="CM186" s="1"/>
      <c r="CN186" s="9"/>
      <c r="CO186" s="1"/>
      <c r="CP186" s="9"/>
      <c r="CQ186" s="1">
        <v>2</v>
      </c>
      <c r="CR186" s="9">
        <v>1</v>
      </c>
      <c r="CS186" s="1">
        <v>1</v>
      </c>
      <c r="CT186" s="9"/>
      <c r="CU186" s="1"/>
      <c r="CV186" s="9">
        <v>3</v>
      </c>
      <c r="CW186" s="1">
        <v>1</v>
      </c>
      <c r="CX186" s="9">
        <v>1.2</v>
      </c>
      <c r="CY186" s="1">
        <v>1</v>
      </c>
      <c r="CZ186" s="9"/>
      <c r="DA186" s="1"/>
      <c r="DB186" s="9"/>
      <c r="DC186" s="1"/>
      <c r="DD186" s="9"/>
      <c r="DE186" s="1"/>
      <c r="DF186" s="9"/>
      <c r="DG186" s="9"/>
      <c r="DH186" s="9"/>
      <c r="DI186" s="27"/>
      <c r="DJ186" s="9"/>
      <c r="DK186" s="1">
        <v>1</v>
      </c>
      <c r="DL186" s="9"/>
      <c r="DM186" s="28"/>
      <c r="DN186" s="9"/>
      <c r="DO186" s="1"/>
      <c r="DP186" s="9"/>
      <c r="DQ186" s="1"/>
      <c r="DR186" s="27"/>
      <c r="DS186" s="28"/>
      <c r="DT186" s="27"/>
      <c r="DU186" s="1"/>
      <c r="DV186" s="9"/>
      <c r="DW186" s="1"/>
      <c r="DX186" s="27"/>
      <c r="DY186" s="1"/>
      <c r="DZ186" s="9"/>
      <c r="EA186" s="28"/>
      <c r="EB186" s="9"/>
      <c r="EC186" s="1"/>
      <c r="ED186" s="9"/>
      <c r="EE186" s="1"/>
      <c r="EF186" s="9"/>
      <c r="EG186" s="1"/>
      <c r="EH186" s="9"/>
      <c r="EI186" s="28"/>
      <c r="EJ186" s="9"/>
      <c r="EK186" s="1"/>
      <c r="EL186" s="3" cm="1">
        <f t="array" ref="EL186">SUMPRODUCT(Planned[[#This Row],[GEN-1]:[EL-20]],TRANSPOSE(Arrangements[Unit Prices]))</f>
        <v>918.3</v>
      </c>
    </row>
    <row r="187" spans="1:142" ht="14.4" x14ac:dyDescent="0.25">
      <c r="A187" s="1">
        <v>167</v>
      </c>
      <c r="B187" s="9">
        <v>223120</v>
      </c>
      <c r="C187" s="9" t="s">
        <v>746</v>
      </c>
      <c r="D187" s="9" t="s">
        <v>271</v>
      </c>
      <c r="E187" s="9" t="s">
        <v>312</v>
      </c>
      <c r="F187" s="9"/>
      <c r="G187" s="9"/>
      <c r="H187" s="1" t="s">
        <v>747</v>
      </c>
      <c r="I187" s="1" t="s">
        <v>275</v>
      </c>
      <c r="J187" s="1" t="s">
        <v>737</v>
      </c>
      <c r="K187" s="9">
        <v>72</v>
      </c>
      <c r="L187" s="1" t="s">
        <v>277</v>
      </c>
      <c r="M187" s="9" t="s">
        <v>278</v>
      </c>
      <c r="N187" s="9"/>
      <c r="O187" s="1"/>
      <c r="P187" s="9"/>
      <c r="Q187" s="1"/>
      <c r="R187" s="27"/>
      <c r="S187" s="1"/>
      <c r="T187" s="9">
        <v>1</v>
      </c>
      <c r="U187" s="1"/>
      <c r="V187" s="9"/>
      <c r="W187" s="1"/>
      <c r="X187" s="9"/>
      <c r="Y187" s="1"/>
      <c r="Z187" s="9">
        <v>420</v>
      </c>
      <c r="AA187" s="1"/>
      <c r="AB187" s="9"/>
      <c r="AC187" s="1"/>
      <c r="AD187" s="27"/>
      <c r="AE187" s="1"/>
      <c r="AF187" s="9">
        <v>180</v>
      </c>
      <c r="AG187" s="1"/>
      <c r="AH187" s="9"/>
      <c r="AI187" s="1"/>
      <c r="AJ187" s="27"/>
      <c r="AK187" s="1"/>
      <c r="AL187" s="27"/>
      <c r="AM187" s="1"/>
      <c r="AN187" s="9"/>
      <c r="AO187" s="28"/>
      <c r="AP187" s="9"/>
      <c r="AQ187" s="1"/>
      <c r="AR187" s="9"/>
      <c r="AS187" s="28"/>
      <c r="AT187" s="27"/>
      <c r="AU187" s="1"/>
      <c r="AV187" s="1"/>
      <c r="AW187" s="1"/>
      <c r="AX187" s="9"/>
      <c r="AY187" s="28"/>
      <c r="AZ187" s="9"/>
      <c r="BA187" s="1"/>
      <c r="BB187" s="27"/>
      <c r="BC187" s="1"/>
      <c r="BD187" s="9"/>
      <c r="BE187" s="28"/>
      <c r="BF187" s="9"/>
      <c r="BG187" s="1"/>
      <c r="BH187" s="9"/>
      <c r="BI187" s="1"/>
      <c r="BJ187" s="9"/>
      <c r="BK187" s="28"/>
      <c r="BL187" s="27"/>
      <c r="BM187" s="1"/>
      <c r="BN187" s="9"/>
      <c r="BO187" s="1"/>
      <c r="BP187" s="27"/>
      <c r="BQ187" s="1"/>
      <c r="BR187" s="9"/>
      <c r="BS187" s="1"/>
      <c r="BT187" s="9"/>
      <c r="BU187" s="1"/>
      <c r="BV187" s="9"/>
      <c r="BW187" s="1"/>
      <c r="BX187" s="9"/>
      <c r="BY187" s="1"/>
      <c r="BZ187" s="9"/>
      <c r="CA187" s="1"/>
      <c r="CB187" s="9"/>
      <c r="CC187" s="28"/>
      <c r="CD187" s="9"/>
      <c r="CE187" s="1"/>
      <c r="CF187" s="9"/>
      <c r="CG187" s="1"/>
      <c r="CH187" s="27"/>
      <c r="CI187" s="1"/>
      <c r="CJ187" s="9"/>
      <c r="CK187" s="1"/>
      <c r="CL187" s="9"/>
      <c r="CM187" s="1"/>
      <c r="CN187" s="9"/>
      <c r="CO187" s="1"/>
      <c r="CP187" s="9"/>
      <c r="CQ187" s="1">
        <v>3</v>
      </c>
      <c r="CR187" s="9">
        <v>1</v>
      </c>
      <c r="CS187" s="1"/>
      <c r="CT187" s="9"/>
      <c r="CU187" s="1"/>
      <c r="CV187" s="9"/>
      <c r="CW187" s="1"/>
      <c r="CX187" s="9"/>
      <c r="CY187" s="1"/>
      <c r="CZ187" s="9"/>
      <c r="DA187" s="1"/>
      <c r="DB187" s="9"/>
      <c r="DC187" s="1"/>
      <c r="DD187" s="9"/>
      <c r="DE187" s="1"/>
      <c r="DF187" s="9"/>
      <c r="DG187" s="9"/>
      <c r="DH187" s="9"/>
      <c r="DI187" s="27"/>
      <c r="DJ187" s="9"/>
      <c r="DK187" s="1">
        <v>1</v>
      </c>
      <c r="DL187" s="9"/>
      <c r="DM187" s="28"/>
      <c r="DN187" s="9"/>
      <c r="DO187" s="1"/>
      <c r="DP187" s="9"/>
      <c r="DQ187" s="1"/>
      <c r="DR187" s="27"/>
      <c r="DS187" s="28"/>
      <c r="DT187" s="27"/>
      <c r="DU187" s="1"/>
      <c r="DV187" s="9"/>
      <c r="DW187" s="1"/>
      <c r="DX187" s="27"/>
      <c r="DY187" s="1"/>
      <c r="DZ187" s="9"/>
      <c r="EA187" s="28"/>
      <c r="EB187" s="9"/>
      <c r="EC187" s="1"/>
      <c r="ED187" s="9"/>
      <c r="EE187" s="1"/>
      <c r="EF187" s="9"/>
      <c r="EG187" s="1"/>
      <c r="EH187" s="9"/>
      <c r="EI187" s="28"/>
      <c r="EJ187" s="9"/>
      <c r="EK187" s="1"/>
      <c r="EL187" s="3" cm="1">
        <f t="array" ref="EL187">SUMPRODUCT(Planned[[#This Row],[GEN-1]:[EL-20]],TRANSPOSE(Arrangements[Unit Prices]))</f>
        <v>898.19999999999982</v>
      </c>
    </row>
    <row r="188" spans="1:142" ht="14.4" x14ac:dyDescent="0.25">
      <c r="A188" s="1">
        <v>168</v>
      </c>
      <c r="B188" s="9">
        <v>20197</v>
      </c>
      <c r="C188" s="9" t="s">
        <v>748</v>
      </c>
      <c r="D188" s="9" t="s">
        <v>271</v>
      </c>
      <c r="E188" s="9" t="s">
        <v>312</v>
      </c>
      <c r="F188" s="9"/>
      <c r="G188" s="9"/>
      <c r="H188" s="1" t="s">
        <v>749</v>
      </c>
      <c r="I188" s="1" t="s">
        <v>325</v>
      </c>
      <c r="J188" s="1" t="s">
        <v>737</v>
      </c>
      <c r="K188" s="9">
        <v>72</v>
      </c>
      <c r="L188" s="1" t="s">
        <v>750</v>
      </c>
      <c r="M188" s="9" t="s">
        <v>278</v>
      </c>
      <c r="N188" s="9"/>
      <c r="O188" s="1"/>
      <c r="P188" s="9"/>
      <c r="Q188" s="1"/>
      <c r="R188" s="27"/>
      <c r="S188" s="1">
        <v>1.7</v>
      </c>
      <c r="T188" s="9"/>
      <c r="U188" s="1"/>
      <c r="V188" s="9"/>
      <c r="W188" s="1"/>
      <c r="X188" s="9"/>
      <c r="Y188" s="1"/>
      <c r="Z188" s="9"/>
      <c r="AA188" s="1"/>
      <c r="AB188" s="9"/>
      <c r="AC188" s="1"/>
      <c r="AD188" s="27"/>
      <c r="AE188" s="1"/>
      <c r="AF188" s="9">
        <v>152</v>
      </c>
      <c r="AG188" s="1"/>
      <c r="AH188" s="9"/>
      <c r="AI188" s="1"/>
      <c r="AJ188" s="27"/>
      <c r="AK188" s="1"/>
      <c r="AL188" s="27"/>
      <c r="AM188" s="1"/>
      <c r="AN188" s="9"/>
      <c r="AO188" s="28"/>
      <c r="AP188" s="9">
        <v>6</v>
      </c>
      <c r="AQ188" s="1"/>
      <c r="AR188" s="9"/>
      <c r="AS188" s="28"/>
      <c r="AT188" s="27"/>
      <c r="AU188" s="1"/>
      <c r="AV188" s="1"/>
      <c r="AW188" s="1"/>
      <c r="AX188" s="9"/>
      <c r="AY188" s="28"/>
      <c r="AZ188" s="9"/>
      <c r="BA188" s="1"/>
      <c r="BB188" s="27"/>
      <c r="BC188" s="1"/>
      <c r="BD188" s="9"/>
      <c r="BE188" s="28"/>
      <c r="BF188" s="9"/>
      <c r="BG188" s="1"/>
      <c r="BH188" s="9"/>
      <c r="BI188" s="1"/>
      <c r="BJ188" s="9"/>
      <c r="BK188" s="28"/>
      <c r="BL188" s="27"/>
      <c r="BM188" s="1">
        <v>1</v>
      </c>
      <c r="BN188" s="9"/>
      <c r="BO188" s="1"/>
      <c r="BP188" s="27"/>
      <c r="BQ188" s="1"/>
      <c r="BR188" s="9"/>
      <c r="BS188" s="1"/>
      <c r="BT188" s="9"/>
      <c r="BU188" s="1"/>
      <c r="BV188" s="9"/>
      <c r="BW188" s="1"/>
      <c r="BX188" s="9"/>
      <c r="BY188" s="1"/>
      <c r="BZ188" s="9"/>
      <c r="CA188" s="1"/>
      <c r="CB188" s="9"/>
      <c r="CC188" s="28"/>
      <c r="CD188" s="9"/>
      <c r="CE188" s="1"/>
      <c r="CF188" s="9"/>
      <c r="CG188" s="1"/>
      <c r="CH188" s="27"/>
      <c r="CI188" s="1"/>
      <c r="CJ188" s="9">
        <v>0.24</v>
      </c>
      <c r="CK188" s="1"/>
      <c r="CL188" s="9"/>
      <c r="CM188" s="1"/>
      <c r="CN188" s="9"/>
      <c r="CO188" s="1"/>
      <c r="CP188" s="9"/>
      <c r="CQ188" s="1">
        <v>5</v>
      </c>
      <c r="CR188" s="9">
        <v>4</v>
      </c>
      <c r="CS188" s="1">
        <v>1</v>
      </c>
      <c r="CT188" s="9"/>
      <c r="CU188" s="1">
        <v>6</v>
      </c>
      <c r="CV188" s="9">
        <v>1</v>
      </c>
      <c r="CW188" s="1">
        <v>1</v>
      </c>
      <c r="CX188" s="9">
        <v>1</v>
      </c>
      <c r="CY188" s="1"/>
      <c r="CZ188" s="9">
        <v>1</v>
      </c>
      <c r="DA188" s="1">
        <v>1</v>
      </c>
      <c r="DB188" s="9">
        <v>5</v>
      </c>
      <c r="DC188" s="1">
        <v>10</v>
      </c>
      <c r="DD188" s="9"/>
      <c r="DE188" s="1"/>
      <c r="DF188" s="9">
        <v>5</v>
      </c>
      <c r="DG188" s="9">
        <v>50</v>
      </c>
      <c r="DH188" s="9"/>
      <c r="DI188" s="27"/>
      <c r="DJ188" s="9"/>
      <c r="DK188" s="1">
        <v>1</v>
      </c>
      <c r="DL188" s="9"/>
      <c r="DM188" s="28"/>
      <c r="DN188" s="9"/>
      <c r="DO188" s="1"/>
      <c r="DP188" s="9"/>
      <c r="DQ188" s="1"/>
      <c r="DR188" s="27"/>
      <c r="DS188" s="28"/>
      <c r="DT188" s="27"/>
      <c r="DU188" s="1">
        <v>2</v>
      </c>
      <c r="DV188" s="9"/>
      <c r="DW188" s="1"/>
      <c r="DX188" s="27"/>
      <c r="DY188" s="1">
        <v>2</v>
      </c>
      <c r="DZ188" s="9"/>
      <c r="EA188" s="28"/>
      <c r="EB188" s="9"/>
      <c r="EC188" s="1"/>
      <c r="ED188" s="9"/>
      <c r="EE188" s="1"/>
      <c r="EF188" s="9"/>
      <c r="EG188" s="1"/>
      <c r="EH188" s="9"/>
      <c r="EI188" s="28"/>
      <c r="EJ188" s="9"/>
      <c r="EK188" s="1"/>
      <c r="EL188" s="3" cm="1">
        <f t="array" ref="EL188">SUMPRODUCT(Planned[[#This Row],[GEN-1]:[EL-20]],TRANSPOSE(Arrangements[Unit Prices]))</f>
        <v>1408.3</v>
      </c>
    </row>
    <row r="189" spans="1:142" ht="14.4" x14ac:dyDescent="0.25">
      <c r="A189" s="1">
        <v>169</v>
      </c>
      <c r="B189" s="9">
        <v>20911</v>
      </c>
      <c r="C189" s="9" t="s">
        <v>751</v>
      </c>
      <c r="D189" s="9" t="s">
        <v>271</v>
      </c>
      <c r="E189" s="9" t="s">
        <v>312</v>
      </c>
      <c r="F189" s="9"/>
      <c r="G189" s="9"/>
      <c r="H189" s="1" t="s">
        <v>752</v>
      </c>
      <c r="I189" s="1" t="s">
        <v>275</v>
      </c>
      <c r="J189" s="1" t="s">
        <v>737</v>
      </c>
      <c r="K189" s="9">
        <v>72</v>
      </c>
      <c r="L189" s="1" t="s">
        <v>753</v>
      </c>
      <c r="M189" s="9" t="s">
        <v>278</v>
      </c>
      <c r="N189" s="9"/>
      <c r="O189" s="1"/>
      <c r="P189" s="9"/>
      <c r="Q189" s="1"/>
      <c r="R189" s="27"/>
      <c r="S189" s="1">
        <v>2.4</v>
      </c>
      <c r="T189" s="9"/>
      <c r="U189" s="1"/>
      <c r="V189" s="9"/>
      <c r="W189" s="1"/>
      <c r="X189" s="9"/>
      <c r="Y189" s="1"/>
      <c r="Z189" s="9"/>
      <c r="AA189" s="1"/>
      <c r="AB189" s="9"/>
      <c r="AC189" s="1"/>
      <c r="AD189" s="27"/>
      <c r="AE189" s="1"/>
      <c r="AF189" s="9">
        <v>50</v>
      </c>
      <c r="AG189" s="1"/>
      <c r="AH189" s="9"/>
      <c r="AI189" s="1"/>
      <c r="AJ189" s="27"/>
      <c r="AK189" s="1"/>
      <c r="AL189" s="27"/>
      <c r="AM189" s="1"/>
      <c r="AN189" s="9"/>
      <c r="AO189" s="28"/>
      <c r="AP189" s="9"/>
      <c r="AQ189" s="1"/>
      <c r="AR189" s="9"/>
      <c r="AS189" s="28"/>
      <c r="AT189" s="27"/>
      <c r="AU189" s="1"/>
      <c r="AV189" s="1"/>
      <c r="AW189" s="1"/>
      <c r="AX189" s="9"/>
      <c r="AY189" s="28"/>
      <c r="AZ189" s="9">
        <v>3.2</v>
      </c>
      <c r="BA189" s="1"/>
      <c r="BB189" s="27"/>
      <c r="BC189" s="1"/>
      <c r="BD189" s="9"/>
      <c r="BE189" s="28"/>
      <c r="BF189" s="9"/>
      <c r="BG189" s="1"/>
      <c r="BH189" s="9"/>
      <c r="BI189" s="1"/>
      <c r="BJ189" s="9"/>
      <c r="BK189" s="28"/>
      <c r="BL189" s="27"/>
      <c r="BM189" s="1"/>
      <c r="BN189" s="9"/>
      <c r="BO189" s="1"/>
      <c r="BP189" s="27"/>
      <c r="BQ189" s="1"/>
      <c r="BR189" s="9"/>
      <c r="BS189" s="1"/>
      <c r="BT189" s="9"/>
      <c r="BU189" s="1"/>
      <c r="BV189" s="9">
        <v>0.6</v>
      </c>
      <c r="BW189" s="1"/>
      <c r="BX189" s="9"/>
      <c r="BY189" s="1"/>
      <c r="BZ189" s="9"/>
      <c r="CA189" s="1"/>
      <c r="CB189" s="9"/>
      <c r="CC189" s="28"/>
      <c r="CD189" s="9"/>
      <c r="CE189" s="1"/>
      <c r="CF189" s="9"/>
      <c r="CG189" s="1"/>
      <c r="CH189" s="27"/>
      <c r="CI189" s="1"/>
      <c r="CJ189" s="9"/>
      <c r="CK189" s="1"/>
      <c r="CL189" s="9">
        <v>0.16</v>
      </c>
      <c r="CM189" s="1"/>
      <c r="CN189" s="9"/>
      <c r="CO189" s="1"/>
      <c r="CP189" s="9"/>
      <c r="CQ189" s="1">
        <v>2</v>
      </c>
      <c r="CR189" s="9">
        <v>3</v>
      </c>
      <c r="CS189" s="1">
        <v>1</v>
      </c>
      <c r="CT189" s="9"/>
      <c r="CU189" s="1">
        <v>5</v>
      </c>
      <c r="CV189" s="9"/>
      <c r="CW189" s="1"/>
      <c r="CX189" s="9"/>
      <c r="CY189" s="1"/>
      <c r="CZ189" s="9"/>
      <c r="DA189" s="1"/>
      <c r="DB189" s="9">
        <v>3</v>
      </c>
      <c r="DC189" s="1"/>
      <c r="DD189" s="9"/>
      <c r="DE189" s="1"/>
      <c r="DF189" s="9"/>
      <c r="DG189" s="9"/>
      <c r="DH189" s="9"/>
      <c r="DI189" s="27"/>
      <c r="DJ189" s="9"/>
      <c r="DK189" s="1"/>
      <c r="DL189" s="9"/>
      <c r="DM189" s="28"/>
      <c r="DN189" s="9"/>
      <c r="DO189" s="1"/>
      <c r="DP189" s="9"/>
      <c r="DQ189" s="1"/>
      <c r="DR189" s="27"/>
      <c r="DS189" s="28"/>
      <c r="DT189" s="27"/>
      <c r="DU189" s="1"/>
      <c r="DV189" s="9"/>
      <c r="DW189" s="1"/>
      <c r="DX189" s="27"/>
      <c r="DY189" s="1"/>
      <c r="DZ189" s="9"/>
      <c r="EA189" s="28"/>
      <c r="EB189" s="9"/>
      <c r="EC189" s="1"/>
      <c r="ED189" s="9"/>
      <c r="EE189" s="1"/>
      <c r="EF189" s="9"/>
      <c r="EG189" s="1"/>
      <c r="EH189" s="9"/>
      <c r="EI189" s="28"/>
      <c r="EJ189" s="9"/>
      <c r="EK189" s="1"/>
      <c r="EL189" s="3" cm="1">
        <f t="array" ref="EL189">SUMPRODUCT(Planned[[#This Row],[GEN-1]:[EL-20]],TRANSPOSE(Arrangements[Unit Prices]))</f>
        <v>605.29999999999995</v>
      </c>
    </row>
    <row r="190" spans="1:142" ht="14.4" x14ac:dyDescent="0.25">
      <c r="A190" s="1">
        <v>170</v>
      </c>
      <c r="B190" s="9">
        <v>313905</v>
      </c>
      <c r="C190" s="9" t="s">
        <v>754</v>
      </c>
      <c r="D190" s="9" t="s">
        <v>271</v>
      </c>
      <c r="E190" s="9" t="s">
        <v>312</v>
      </c>
      <c r="F190" s="9"/>
      <c r="G190" s="9"/>
      <c r="H190" s="1" t="s">
        <v>755</v>
      </c>
      <c r="I190" s="1" t="s">
        <v>275</v>
      </c>
      <c r="J190" s="1" t="s">
        <v>737</v>
      </c>
      <c r="K190" s="9">
        <v>72</v>
      </c>
      <c r="L190" s="1" t="s">
        <v>756</v>
      </c>
      <c r="M190" s="9" t="s">
        <v>278</v>
      </c>
      <c r="N190" s="9"/>
      <c r="O190" s="1"/>
      <c r="P190" s="9"/>
      <c r="Q190" s="1"/>
      <c r="R190" s="27"/>
      <c r="S190" s="1">
        <v>6</v>
      </c>
      <c r="T190" s="9"/>
      <c r="U190" s="1"/>
      <c r="V190" s="9"/>
      <c r="W190" s="1"/>
      <c r="X190" s="9"/>
      <c r="Y190" s="1"/>
      <c r="Z190" s="9"/>
      <c r="AA190" s="1"/>
      <c r="AB190" s="9"/>
      <c r="AC190" s="1"/>
      <c r="AD190" s="27"/>
      <c r="AE190" s="1"/>
      <c r="AF190" s="9">
        <v>205.5</v>
      </c>
      <c r="AG190" s="1"/>
      <c r="AH190" s="9"/>
      <c r="AI190" s="1"/>
      <c r="AJ190" s="27"/>
      <c r="AK190" s="1"/>
      <c r="AL190" s="27"/>
      <c r="AM190" s="1"/>
      <c r="AN190" s="9"/>
      <c r="AO190" s="28"/>
      <c r="AP190" s="9"/>
      <c r="AQ190" s="1"/>
      <c r="AR190" s="9"/>
      <c r="AS190" s="28"/>
      <c r="AT190" s="27"/>
      <c r="AU190" s="1"/>
      <c r="AV190" s="1"/>
      <c r="AW190" s="1"/>
      <c r="AX190" s="9"/>
      <c r="AY190" s="28"/>
      <c r="AZ190" s="9"/>
      <c r="BA190" s="1"/>
      <c r="BB190" s="27"/>
      <c r="BC190" s="1"/>
      <c r="BD190" s="9"/>
      <c r="BE190" s="28"/>
      <c r="BF190" s="9"/>
      <c r="BG190" s="1"/>
      <c r="BH190" s="9"/>
      <c r="BI190" s="1"/>
      <c r="BJ190" s="9"/>
      <c r="BK190" s="28"/>
      <c r="BL190" s="27"/>
      <c r="BM190" s="1"/>
      <c r="BN190" s="9"/>
      <c r="BO190" s="1"/>
      <c r="BP190" s="27"/>
      <c r="BQ190" s="1"/>
      <c r="BR190" s="9"/>
      <c r="BS190" s="1"/>
      <c r="BT190" s="9"/>
      <c r="BU190" s="1"/>
      <c r="BV190" s="9"/>
      <c r="BW190" s="1"/>
      <c r="BX190" s="9"/>
      <c r="BY190" s="1"/>
      <c r="BZ190" s="9"/>
      <c r="CA190" s="1"/>
      <c r="CB190" s="9"/>
      <c r="CC190" s="28"/>
      <c r="CD190" s="9"/>
      <c r="CE190" s="1"/>
      <c r="CF190" s="9"/>
      <c r="CG190" s="1"/>
      <c r="CH190" s="27"/>
      <c r="CI190" s="1"/>
      <c r="CJ190" s="9"/>
      <c r="CK190" s="1"/>
      <c r="CL190" s="9"/>
      <c r="CM190" s="1"/>
      <c r="CN190" s="9"/>
      <c r="CO190" s="1"/>
      <c r="CP190" s="9"/>
      <c r="CQ190" s="1">
        <v>4</v>
      </c>
      <c r="CR190" s="9">
        <v>5</v>
      </c>
      <c r="CS190" s="1">
        <v>1</v>
      </c>
      <c r="CT190" s="9"/>
      <c r="CU190" s="1">
        <v>3</v>
      </c>
      <c r="CV190" s="9"/>
      <c r="CW190" s="1">
        <v>1</v>
      </c>
      <c r="CX190" s="9">
        <v>1.2</v>
      </c>
      <c r="CY190" s="1"/>
      <c r="CZ190" s="9"/>
      <c r="DA190" s="1"/>
      <c r="DB190" s="9">
        <v>2</v>
      </c>
      <c r="DC190" s="1"/>
      <c r="DD190" s="9">
        <v>20</v>
      </c>
      <c r="DE190" s="1"/>
      <c r="DF190" s="9"/>
      <c r="DG190" s="9">
        <v>36</v>
      </c>
      <c r="DH190" s="9"/>
      <c r="DI190" s="27"/>
      <c r="DJ190" s="9"/>
      <c r="DK190" s="1">
        <v>1</v>
      </c>
      <c r="DL190" s="9"/>
      <c r="DM190" s="28"/>
      <c r="DN190" s="9"/>
      <c r="DO190" s="1"/>
      <c r="DP190" s="9"/>
      <c r="DQ190" s="1"/>
      <c r="DR190" s="27"/>
      <c r="DS190" s="28"/>
      <c r="DT190" s="27"/>
      <c r="DU190" s="1"/>
      <c r="DV190" s="9"/>
      <c r="DW190" s="1"/>
      <c r="DX190" s="27"/>
      <c r="DY190" s="1"/>
      <c r="DZ190" s="9"/>
      <c r="EA190" s="28"/>
      <c r="EB190" s="9"/>
      <c r="EC190" s="1"/>
      <c r="ED190" s="9"/>
      <c r="EE190" s="1"/>
      <c r="EF190" s="9"/>
      <c r="EG190" s="1"/>
      <c r="EH190" s="9"/>
      <c r="EI190" s="28"/>
      <c r="EJ190" s="9"/>
      <c r="EK190" s="1"/>
      <c r="EL190" s="3" cm="1">
        <f t="array" ref="EL190">SUMPRODUCT(Planned[[#This Row],[GEN-1]:[EL-20]],TRANSPOSE(Arrangements[Unit Prices]))</f>
        <v>1390.65</v>
      </c>
    </row>
    <row r="191" spans="1:142" ht="14.4" x14ac:dyDescent="0.25">
      <c r="A191" s="1">
        <v>171</v>
      </c>
      <c r="B191" s="9">
        <v>17869</v>
      </c>
      <c r="C191" s="9" t="s">
        <v>757</v>
      </c>
      <c r="D191" s="9" t="s">
        <v>271</v>
      </c>
      <c r="E191" s="9" t="s">
        <v>312</v>
      </c>
      <c r="F191" s="9"/>
      <c r="G191" s="9"/>
      <c r="H191" s="1" t="s">
        <v>758</v>
      </c>
      <c r="I191" s="1" t="s">
        <v>325</v>
      </c>
      <c r="J191" s="1" t="s">
        <v>737</v>
      </c>
      <c r="K191" s="9">
        <v>72</v>
      </c>
      <c r="L191" s="1" t="s">
        <v>759</v>
      </c>
      <c r="M191" s="9" t="s">
        <v>278</v>
      </c>
      <c r="N191" s="9"/>
      <c r="O191" s="1"/>
      <c r="P191" s="9"/>
      <c r="Q191" s="1"/>
      <c r="R191" s="27"/>
      <c r="S191" s="1"/>
      <c r="T191" s="9"/>
      <c r="U191" s="1"/>
      <c r="V191" s="9"/>
      <c r="W191" s="1"/>
      <c r="X191" s="9"/>
      <c r="Y191" s="1"/>
      <c r="Z191" s="9"/>
      <c r="AA191" s="1"/>
      <c r="AB191" s="9"/>
      <c r="AC191" s="1"/>
      <c r="AD191" s="27"/>
      <c r="AE191" s="1"/>
      <c r="AF191" s="9">
        <v>100</v>
      </c>
      <c r="AG191" s="1"/>
      <c r="AH191" s="9"/>
      <c r="AI191" s="1"/>
      <c r="AJ191" s="27"/>
      <c r="AK191" s="1"/>
      <c r="AL191" s="27"/>
      <c r="AM191" s="1"/>
      <c r="AN191" s="9"/>
      <c r="AO191" s="28"/>
      <c r="AP191" s="9"/>
      <c r="AQ191" s="1"/>
      <c r="AR191" s="9"/>
      <c r="AS191" s="28"/>
      <c r="AT191" s="27"/>
      <c r="AU191" s="1"/>
      <c r="AV191" s="1"/>
      <c r="AW191" s="1"/>
      <c r="AX191" s="9"/>
      <c r="AY191" s="28"/>
      <c r="AZ191" s="9"/>
      <c r="BA191" s="1"/>
      <c r="BB191" s="27"/>
      <c r="BC191" s="1"/>
      <c r="BD191" s="9"/>
      <c r="BE191" s="28"/>
      <c r="BF191" s="9"/>
      <c r="BG191" s="1"/>
      <c r="BH191" s="9"/>
      <c r="BI191" s="1"/>
      <c r="BJ191" s="9"/>
      <c r="BK191" s="28"/>
      <c r="BL191" s="27"/>
      <c r="BM191" s="1"/>
      <c r="BN191" s="9"/>
      <c r="BO191" s="1"/>
      <c r="BP191" s="27"/>
      <c r="BQ191" s="1"/>
      <c r="BR191" s="9"/>
      <c r="BS191" s="1"/>
      <c r="BT191" s="9"/>
      <c r="BU191" s="1"/>
      <c r="BV191" s="9"/>
      <c r="BW191" s="1"/>
      <c r="BX191" s="9"/>
      <c r="BY191" s="1"/>
      <c r="BZ191" s="9"/>
      <c r="CA191" s="1"/>
      <c r="CB191" s="9"/>
      <c r="CC191" s="28"/>
      <c r="CD191" s="9"/>
      <c r="CE191" s="1"/>
      <c r="CF191" s="9"/>
      <c r="CG191" s="1"/>
      <c r="CH191" s="27"/>
      <c r="CI191" s="1"/>
      <c r="CJ191" s="9"/>
      <c r="CK191" s="1"/>
      <c r="CL191" s="9">
        <v>0.16</v>
      </c>
      <c r="CM191" s="1"/>
      <c r="CN191" s="9"/>
      <c r="CO191" s="1"/>
      <c r="CP191" s="9"/>
      <c r="CQ191" s="1">
        <v>1</v>
      </c>
      <c r="CR191" s="9">
        <v>5</v>
      </c>
      <c r="CS191" s="1">
        <v>1</v>
      </c>
      <c r="CT191" s="9">
        <v>1</v>
      </c>
      <c r="CU191" s="1"/>
      <c r="CV191" s="9">
        <v>2</v>
      </c>
      <c r="CW191" s="1"/>
      <c r="CX191" s="9">
        <v>0.5</v>
      </c>
      <c r="CY191" s="1"/>
      <c r="CZ191" s="9"/>
      <c r="DA191" s="1"/>
      <c r="DB191" s="9"/>
      <c r="DC191" s="1"/>
      <c r="DD191" s="9"/>
      <c r="DE191" s="1"/>
      <c r="DF191" s="9"/>
      <c r="DG191" s="9"/>
      <c r="DH191" s="9"/>
      <c r="DI191" s="27"/>
      <c r="DJ191" s="9"/>
      <c r="DK191" s="1"/>
      <c r="DL191" s="9"/>
      <c r="DM191" s="28"/>
      <c r="DN191" s="9"/>
      <c r="DO191" s="1"/>
      <c r="DP191" s="9"/>
      <c r="DQ191" s="1"/>
      <c r="DR191" s="27"/>
      <c r="DS191" s="28"/>
      <c r="DT191" s="27"/>
      <c r="DU191" s="1"/>
      <c r="DV191" s="9"/>
      <c r="DW191" s="1"/>
      <c r="DX191" s="27"/>
      <c r="DY191" s="1"/>
      <c r="DZ191" s="9"/>
      <c r="EA191" s="28"/>
      <c r="EB191" s="9"/>
      <c r="EC191" s="1"/>
      <c r="ED191" s="9"/>
      <c r="EE191" s="1"/>
      <c r="EF191" s="9"/>
      <c r="EG191" s="1"/>
      <c r="EH191" s="9"/>
      <c r="EI191" s="28"/>
      <c r="EJ191" s="9"/>
      <c r="EK191" s="1"/>
      <c r="EL191" s="3" cm="1">
        <f t="array" ref="EL191">SUMPRODUCT(Planned[[#This Row],[GEN-1]:[EL-20]],TRANSPOSE(Arrangements[Unit Prices]))</f>
        <v>585.4</v>
      </c>
    </row>
    <row r="192" spans="1:142" ht="14.4" x14ac:dyDescent="0.25">
      <c r="A192" s="1">
        <v>172</v>
      </c>
      <c r="B192" s="9">
        <v>155678</v>
      </c>
      <c r="C192" s="9" t="s">
        <v>760</v>
      </c>
      <c r="D192" s="9" t="s">
        <v>271</v>
      </c>
      <c r="E192" s="9" t="s">
        <v>312</v>
      </c>
      <c r="F192" s="9"/>
      <c r="G192" s="9"/>
      <c r="H192" s="1" t="s">
        <v>761</v>
      </c>
      <c r="I192" s="1" t="s">
        <v>275</v>
      </c>
      <c r="J192" s="1" t="s">
        <v>737</v>
      </c>
      <c r="K192" s="9">
        <v>72</v>
      </c>
      <c r="L192" s="1" t="s">
        <v>762</v>
      </c>
      <c r="M192" s="9" t="s">
        <v>278</v>
      </c>
      <c r="N192" s="9"/>
      <c r="O192" s="1"/>
      <c r="P192" s="9"/>
      <c r="Q192" s="1"/>
      <c r="R192" s="27"/>
      <c r="S192" s="1"/>
      <c r="T192" s="9"/>
      <c r="U192" s="1"/>
      <c r="V192" s="9"/>
      <c r="W192" s="1"/>
      <c r="X192" s="9"/>
      <c r="Y192" s="1"/>
      <c r="Z192" s="9"/>
      <c r="AA192" s="1">
        <v>85</v>
      </c>
      <c r="AB192" s="9"/>
      <c r="AC192" s="1"/>
      <c r="AD192" s="27"/>
      <c r="AE192" s="1"/>
      <c r="AF192" s="9">
        <v>73</v>
      </c>
      <c r="AG192" s="1"/>
      <c r="AH192" s="9"/>
      <c r="AI192" s="1"/>
      <c r="AJ192" s="27"/>
      <c r="AK192" s="1"/>
      <c r="AL192" s="27"/>
      <c r="AM192" s="1"/>
      <c r="AN192" s="9"/>
      <c r="AO192" s="28"/>
      <c r="AP192" s="9"/>
      <c r="AQ192" s="1"/>
      <c r="AR192" s="9"/>
      <c r="AS192" s="28"/>
      <c r="AT192" s="27"/>
      <c r="AU192" s="1"/>
      <c r="AV192" s="1"/>
      <c r="AW192" s="1"/>
      <c r="AX192" s="9"/>
      <c r="AY192" s="28"/>
      <c r="AZ192" s="9"/>
      <c r="BA192" s="1"/>
      <c r="BB192" s="27"/>
      <c r="BC192" s="1"/>
      <c r="BD192" s="9"/>
      <c r="BE192" s="28"/>
      <c r="BF192" s="9"/>
      <c r="BG192" s="1"/>
      <c r="BH192" s="9"/>
      <c r="BI192" s="1"/>
      <c r="BJ192" s="9"/>
      <c r="BK192" s="28"/>
      <c r="BL192" s="27"/>
      <c r="BM192" s="1"/>
      <c r="BN192" s="9"/>
      <c r="BO192" s="1"/>
      <c r="BP192" s="27"/>
      <c r="BQ192" s="1">
        <v>1</v>
      </c>
      <c r="BR192" s="9"/>
      <c r="BS192" s="1"/>
      <c r="BT192" s="9"/>
      <c r="BU192" s="1"/>
      <c r="BV192" s="9">
        <v>0.5</v>
      </c>
      <c r="BW192" s="1"/>
      <c r="BX192" s="9"/>
      <c r="BY192" s="1"/>
      <c r="BZ192" s="9"/>
      <c r="CA192" s="1"/>
      <c r="CB192" s="9"/>
      <c r="CC192" s="28"/>
      <c r="CD192" s="9"/>
      <c r="CE192" s="1"/>
      <c r="CF192" s="9"/>
      <c r="CG192" s="1"/>
      <c r="CH192" s="27"/>
      <c r="CI192" s="1"/>
      <c r="CJ192" s="9"/>
      <c r="CK192" s="1"/>
      <c r="CL192" s="9"/>
      <c r="CM192" s="1"/>
      <c r="CN192" s="9"/>
      <c r="CO192" s="1"/>
      <c r="CP192" s="9"/>
      <c r="CQ192" s="1">
        <v>3</v>
      </c>
      <c r="CR192" s="9">
        <v>1</v>
      </c>
      <c r="CS192" s="1">
        <v>1</v>
      </c>
      <c r="CT192" s="9"/>
      <c r="CU192" s="1">
        <v>3</v>
      </c>
      <c r="CV192" s="9"/>
      <c r="CW192" s="1">
        <v>1</v>
      </c>
      <c r="CX192" s="9">
        <v>1.2</v>
      </c>
      <c r="CY192" s="1"/>
      <c r="CZ192" s="9"/>
      <c r="DA192" s="1"/>
      <c r="DB192" s="9">
        <v>1</v>
      </c>
      <c r="DC192" s="1"/>
      <c r="DD192" s="9">
        <v>10</v>
      </c>
      <c r="DE192" s="1"/>
      <c r="DF192" s="9"/>
      <c r="DG192" s="9"/>
      <c r="DH192" s="9"/>
      <c r="DI192" s="27"/>
      <c r="DJ192" s="9"/>
      <c r="DK192" s="1">
        <v>1</v>
      </c>
      <c r="DL192" s="9"/>
      <c r="DM192" s="28"/>
      <c r="DN192" s="9"/>
      <c r="DO192" s="1"/>
      <c r="DP192" s="9"/>
      <c r="DQ192" s="1"/>
      <c r="DR192" s="27"/>
      <c r="DS192" s="28"/>
      <c r="DT192" s="27"/>
      <c r="DU192" s="1"/>
      <c r="DV192" s="9"/>
      <c r="DW192" s="1"/>
      <c r="DX192" s="27"/>
      <c r="DY192" s="1"/>
      <c r="DZ192" s="9"/>
      <c r="EA192" s="28"/>
      <c r="EB192" s="9"/>
      <c r="EC192" s="1"/>
      <c r="ED192" s="9"/>
      <c r="EE192" s="1"/>
      <c r="EF192" s="9">
        <v>1</v>
      </c>
      <c r="EG192" s="1"/>
      <c r="EH192" s="9"/>
      <c r="EI192" s="28"/>
      <c r="EJ192" s="9"/>
      <c r="EK192" s="1"/>
      <c r="EL192" s="3" cm="1">
        <f t="array" ref="EL192">SUMPRODUCT(Planned[[#This Row],[GEN-1]:[EL-20]],TRANSPOSE(Arrangements[Unit Prices]))</f>
        <v>840.4</v>
      </c>
    </row>
    <row r="193" spans="1:142" ht="14.4" x14ac:dyDescent="0.25">
      <c r="A193" s="1">
        <v>173</v>
      </c>
      <c r="B193" s="9">
        <v>224215</v>
      </c>
      <c r="C193" s="9" t="s">
        <v>763</v>
      </c>
      <c r="D193" s="9" t="s">
        <v>271</v>
      </c>
      <c r="E193" s="9" t="s">
        <v>312</v>
      </c>
      <c r="F193" s="9"/>
      <c r="G193" s="9"/>
      <c r="H193" s="1" t="s">
        <v>764</v>
      </c>
      <c r="I193" s="1" t="s">
        <v>275</v>
      </c>
      <c r="J193" s="1" t="s">
        <v>737</v>
      </c>
      <c r="K193" s="9">
        <v>72</v>
      </c>
      <c r="L193" s="1" t="s">
        <v>765</v>
      </c>
      <c r="M193" s="9" t="s">
        <v>278</v>
      </c>
      <c r="N193" s="9"/>
      <c r="O193" s="1"/>
      <c r="P193" s="9"/>
      <c r="Q193" s="1"/>
      <c r="R193" s="27"/>
      <c r="S193" s="1"/>
      <c r="T193" s="9"/>
      <c r="U193" s="1"/>
      <c r="V193" s="9"/>
      <c r="W193" s="1"/>
      <c r="X193" s="9"/>
      <c r="Y193" s="1"/>
      <c r="Z193" s="9"/>
      <c r="AA193" s="1"/>
      <c r="AB193" s="9"/>
      <c r="AC193" s="1"/>
      <c r="AD193" s="27"/>
      <c r="AE193" s="1"/>
      <c r="AF193" s="9">
        <v>254</v>
      </c>
      <c r="AG193" s="1"/>
      <c r="AH193" s="9"/>
      <c r="AI193" s="1"/>
      <c r="AJ193" s="27"/>
      <c r="AK193" s="1"/>
      <c r="AL193" s="27"/>
      <c r="AM193" s="1"/>
      <c r="AN193" s="9"/>
      <c r="AO193" s="28"/>
      <c r="AP193" s="9"/>
      <c r="AQ193" s="1"/>
      <c r="AR193" s="9"/>
      <c r="AS193" s="28"/>
      <c r="AT193" s="27"/>
      <c r="AU193" s="1"/>
      <c r="AV193" s="1"/>
      <c r="AW193" s="1"/>
      <c r="AX193" s="9"/>
      <c r="AY193" s="28"/>
      <c r="AZ193" s="9"/>
      <c r="BA193" s="1"/>
      <c r="BB193" s="27"/>
      <c r="BC193" s="1"/>
      <c r="BD193" s="9"/>
      <c r="BE193" s="28"/>
      <c r="BF193" s="9"/>
      <c r="BG193" s="1"/>
      <c r="BH193" s="9"/>
      <c r="BI193" s="1"/>
      <c r="BJ193" s="9"/>
      <c r="BK193" s="28"/>
      <c r="BL193" s="27"/>
      <c r="BM193" s="1"/>
      <c r="BN193" s="9"/>
      <c r="BO193" s="1"/>
      <c r="BP193" s="27"/>
      <c r="BQ193" s="1"/>
      <c r="BR193" s="9"/>
      <c r="BS193" s="1"/>
      <c r="BT193" s="9"/>
      <c r="BU193" s="1"/>
      <c r="BV193" s="9"/>
      <c r="BW193" s="1"/>
      <c r="BX193" s="9"/>
      <c r="BY193" s="1"/>
      <c r="BZ193" s="9"/>
      <c r="CA193" s="1"/>
      <c r="CB193" s="9"/>
      <c r="CC193" s="28"/>
      <c r="CD193" s="9"/>
      <c r="CE193" s="1"/>
      <c r="CF193" s="9"/>
      <c r="CG193" s="1"/>
      <c r="CH193" s="27"/>
      <c r="CI193" s="1"/>
      <c r="CJ193" s="9"/>
      <c r="CK193" s="1"/>
      <c r="CL193" s="9"/>
      <c r="CM193" s="1"/>
      <c r="CN193" s="9"/>
      <c r="CO193" s="1"/>
      <c r="CP193" s="9"/>
      <c r="CQ193" s="1"/>
      <c r="CR193" s="9">
        <v>4</v>
      </c>
      <c r="CS193" s="1"/>
      <c r="CT193" s="9"/>
      <c r="CU193" s="1"/>
      <c r="CV193" s="9">
        <v>2</v>
      </c>
      <c r="CW193" s="1"/>
      <c r="CX193" s="9"/>
      <c r="CY193" s="1"/>
      <c r="CZ193" s="9"/>
      <c r="DA193" s="1"/>
      <c r="DB193" s="9"/>
      <c r="DC193" s="1"/>
      <c r="DD193" s="9"/>
      <c r="DE193" s="1"/>
      <c r="DF193" s="9"/>
      <c r="DG193" s="9"/>
      <c r="DH193" s="9"/>
      <c r="DI193" s="27"/>
      <c r="DJ193" s="9"/>
      <c r="DK193" s="1"/>
      <c r="DL193" s="9"/>
      <c r="DM193" s="28"/>
      <c r="DN193" s="9"/>
      <c r="DO193" s="1"/>
      <c r="DP193" s="9"/>
      <c r="DQ193" s="1"/>
      <c r="DR193" s="27"/>
      <c r="DS193" s="28"/>
      <c r="DT193" s="27"/>
      <c r="DU193" s="1"/>
      <c r="DV193" s="9"/>
      <c r="DW193" s="1"/>
      <c r="DX193" s="27"/>
      <c r="DY193" s="1"/>
      <c r="DZ193" s="9"/>
      <c r="EA193" s="28"/>
      <c r="EB193" s="9"/>
      <c r="EC193" s="1"/>
      <c r="ED193" s="9"/>
      <c r="EE193" s="1"/>
      <c r="EF193" s="9"/>
      <c r="EG193" s="1"/>
      <c r="EH193" s="9"/>
      <c r="EI193" s="28"/>
      <c r="EJ193" s="9"/>
      <c r="EK193" s="1"/>
      <c r="EL193" s="3" cm="1">
        <f t="array" ref="EL193">SUMPRODUCT(Planned[[#This Row],[GEN-1]:[EL-20]],TRANSPOSE(Arrangements[Unit Prices]))</f>
        <v>761.39999999999986</v>
      </c>
    </row>
    <row r="194" spans="1:142" ht="14.4" x14ac:dyDescent="0.25">
      <c r="A194" s="1">
        <v>174</v>
      </c>
      <c r="B194" s="9">
        <v>278213</v>
      </c>
      <c r="C194" s="9" t="s">
        <v>766</v>
      </c>
      <c r="D194" s="9" t="s">
        <v>271</v>
      </c>
      <c r="E194" s="9" t="s">
        <v>312</v>
      </c>
      <c r="F194" s="9"/>
      <c r="G194" s="9"/>
      <c r="H194" s="1" t="s">
        <v>767</v>
      </c>
      <c r="I194" s="1" t="s">
        <v>325</v>
      </c>
      <c r="J194" s="1" t="s">
        <v>737</v>
      </c>
      <c r="K194" s="9">
        <v>72</v>
      </c>
      <c r="L194" s="1" t="s">
        <v>768</v>
      </c>
      <c r="M194" s="9" t="s">
        <v>278</v>
      </c>
      <c r="N194" s="9"/>
      <c r="O194" s="1"/>
      <c r="P194" s="9"/>
      <c r="Q194" s="1"/>
      <c r="R194" s="27"/>
      <c r="S194" s="1"/>
      <c r="T194" s="9"/>
      <c r="U194" s="1"/>
      <c r="V194" s="9"/>
      <c r="W194" s="1"/>
      <c r="X194" s="9"/>
      <c r="Y194" s="1"/>
      <c r="Z194" s="9"/>
      <c r="AA194" s="1"/>
      <c r="AB194" s="9"/>
      <c r="AC194" s="1"/>
      <c r="AD194" s="27"/>
      <c r="AE194" s="1"/>
      <c r="AF194" s="9">
        <v>126</v>
      </c>
      <c r="AG194" s="1"/>
      <c r="AH194" s="9"/>
      <c r="AI194" s="1"/>
      <c r="AJ194" s="27"/>
      <c r="AK194" s="1"/>
      <c r="AL194" s="27"/>
      <c r="AM194" s="1"/>
      <c r="AN194" s="9"/>
      <c r="AO194" s="28"/>
      <c r="AP194" s="9">
        <v>18.75</v>
      </c>
      <c r="AQ194" s="1"/>
      <c r="AR194" s="9"/>
      <c r="AS194" s="28"/>
      <c r="AT194" s="27"/>
      <c r="AU194" s="1"/>
      <c r="AV194" s="1"/>
      <c r="AW194" s="1"/>
      <c r="AX194" s="9"/>
      <c r="AY194" s="28"/>
      <c r="AZ194" s="9"/>
      <c r="BA194" s="1"/>
      <c r="BB194" s="27"/>
      <c r="BC194" s="1"/>
      <c r="BD194" s="9"/>
      <c r="BE194" s="28"/>
      <c r="BF194" s="9"/>
      <c r="BG194" s="1"/>
      <c r="BH194" s="9"/>
      <c r="BI194" s="1"/>
      <c r="BJ194" s="9"/>
      <c r="BK194" s="28"/>
      <c r="BL194" s="27"/>
      <c r="BM194" s="1"/>
      <c r="BN194" s="9"/>
      <c r="BO194" s="1"/>
      <c r="BP194" s="27"/>
      <c r="BQ194" s="1"/>
      <c r="BR194" s="9"/>
      <c r="BS194" s="1"/>
      <c r="BT194" s="9"/>
      <c r="BU194" s="1"/>
      <c r="BV194" s="9"/>
      <c r="BW194" s="1"/>
      <c r="BX194" s="9"/>
      <c r="BY194" s="1"/>
      <c r="BZ194" s="9"/>
      <c r="CA194" s="1"/>
      <c r="CB194" s="9"/>
      <c r="CC194" s="28"/>
      <c r="CD194" s="9"/>
      <c r="CE194" s="1"/>
      <c r="CF194" s="9"/>
      <c r="CG194" s="1"/>
      <c r="CH194" s="27"/>
      <c r="CI194" s="1"/>
      <c r="CJ194" s="9">
        <v>2.1</v>
      </c>
      <c r="CK194" s="1"/>
      <c r="CL194" s="9">
        <v>0.25</v>
      </c>
      <c r="CM194" s="1"/>
      <c r="CN194" s="9"/>
      <c r="CO194" s="1"/>
      <c r="CP194" s="9">
        <v>4.45</v>
      </c>
      <c r="CQ194" s="1"/>
      <c r="CR194" s="9"/>
      <c r="CS194" s="1">
        <v>1</v>
      </c>
      <c r="CT194" s="9"/>
      <c r="CU194" s="1"/>
      <c r="CV194" s="9">
        <v>2</v>
      </c>
      <c r="CW194" s="1"/>
      <c r="CX194" s="9">
        <v>1.5</v>
      </c>
      <c r="CY194" s="1"/>
      <c r="CZ194" s="9"/>
      <c r="DA194" s="1"/>
      <c r="DB194" s="9">
        <v>3</v>
      </c>
      <c r="DC194" s="1"/>
      <c r="DD194" s="9">
        <v>8</v>
      </c>
      <c r="DE194" s="1"/>
      <c r="DF194" s="9">
        <v>6</v>
      </c>
      <c r="DG194" s="9">
        <v>8</v>
      </c>
      <c r="DH194" s="9"/>
      <c r="DI194" s="27"/>
      <c r="DJ194" s="9"/>
      <c r="DK194" s="1"/>
      <c r="DL194" s="9"/>
      <c r="DM194" s="28"/>
      <c r="DN194" s="9"/>
      <c r="DO194" s="1"/>
      <c r="DP194" s="9"/>
      <c r="DQ194" s="1"/>
      <c r="DR194" s="27"/>
      <c r="DS194" s="28"/>
      <c r="DT194" s="27"/>
      <c r="DU194" s="1"/>
      <c r="DV194" s="9"/>
      <c r="DW194" s="1"/>
      <c r="DX194" s="27"/>
      <c r="DY194" s="1"/>
      <c r="DZ194" s="9"/>
      <c r="EA194" s="28"/>
      <c r="EB194" s="9"/>
      <c r="EC194" s="1"/>
      <c r="ED194" s="9"/>
      <c r="EE194" s="1"/>
      <c r="EF194" s="9"/>
      <c r="EG194" s="1"/>
      <c r="EH194" s="9"/>
      <c r="EI194" s="28"/>
      <c r="EJ194" s="9"/>
      <c r="EK194" s="1"/>
      <c r="EL194" s="3" cm="1">
        <f t="array" ref="EL194">SUMPRODUCT(Planned[[#This Row],[GEN-1]:[EL-20]],TRANSPOSE(Arrangements[Unit Prices]))</f>
        <v>903.15</v>
      </c>
    </row>
    <row r="195" spans="1:142" ht="14.4" x14ac:dyDescent="0.25">
      <c r="A195" s="1">
        <v>175</v>
      </c>
      <c r="B195" s="9">
        <v>250890</v>
      </c>
      <c r="C195" s="9" t="s">
        <v>769</v>
      </c>
      <c r="D195" s="9" t="s">
        <v>271</v>
      </c>
      <c r="E195" s="9" t="s">
        <v>312</v>
      </c>
      <c r="F195" s="9"/>
      <c r="G195" s="9"/>
      <c r="H195" s="1" t="s">
        <v>770</v>
      </c>
      <c r="I195" s="1" t="s">
        <v>275</v>
      </c>
      <c r="J195" s="1" t="s">
        <v>737</v>
      </c>
      <c r="K195" s="9">
        <v>72</v>
      </c>
      <c r="L195" s="1" t="s">
        <v>771</v>
      </c>
      <c r="M195" s="9" t="s">
        <v>278</v>
      </c>
      <c r="N195" s="9"/>
      <c r="O195" s="1"/>
      <c r="P195" s="9"/>
      <c r="Q195" s="1"/>
      <c r="R195" s="27"/>
      <c r="S195" s="1"/>
      <c r="T195" s="9"/>
      <c r="U195" s="1"/>
      <c r="V195" s="9"/>
      <c r="W195" s="1"/>
      <c r="X195" s="9"/>
      <c r="Y195" s="1"/>
      <c r="Z195" s="9"/>
      <c r="AA195" s="1"/>
      <c r="AB195" s="9"/>
      <c r="AC195" s="1"/>
      <c r="AD195" s="27"/>
      <c r="AE195" s="1"/>
      <c r="AF195" s="9">
        <v>194</v>
      </c>
      <c r="AG195" s="1"/>
      <c r="AH195" s="9"/>
      <c r="AI195" s="1"/>
      <c r="AJ195" s="27"/>
      <c r="AK195" s="1"/>
      <c r="AL195" s="27"/>
      <c r="AM195" s="1"/>
      <c r="AN195" s="9"/>
      <c r="AO195" s="28"/>
      <c r="AP195" s="9"/>
      <c r="AQ195" s="1"/>
      <c r="AR195" s="9"/>
      <c r="AS195" s="28"/>
      <c r="AT195" s="27"/>
      <c r="AU195" s="1"/>
      <c r="AV195" s="1"/>
      <c r="AW195" s="1"/>
      <c r="AX195" s="9"/>
      <c r="AY195" s="28"/>
      <c r="AZ195" s="9"/>
      <c r="BA195" s="1"/>
      <c r="BB195" s="27"/>
      <c r="BC195" s="1"/>
      <c r="BD195" s="9"/>
      <c r="BE195" s="28"/>
      <c r="BF195" s="9"/>
      <c r="BG195" s="1"/>
      <c r="BH195" s="9"/>
      <c r="BI195" s="1"/>
      <c r="BJ195" s="9"/>
      <c r="BK195" s="28"/>
      <c r="BL195" s="27"/>
      <c r="BM195" s="1"/>
      <c r="BN195" s="9"/>
      <c r="BO195" s="1"/>
      <c r="BP195" s="27"/>
      <c r="BQ195" s="1"/>
      <c r="BR195" s="9"/>
      <c r="BS195" s="1"/>
      <c r="BT195" s="9"/>
      <c r="BU195" s="1"/>
      <c r="BV195" s="9"/>
      <c r="BW195" s="1"/>
      <c r="BX195" s="9"/>
      <c r="BY195" s="1">
        <v>15</v>
      </c>
      <c r="BZ195" s="9"/>
      <c r="CA195" s="1"/>
      <c r="CB195" s="9"/>
      <c r="CC195" s="28"/>
      <c r="CD195" s="9"/>
      <c r="CE195" s="1"/>
      <c r="CF195" s="9"/>
      <c r="CG195" s="1"/>
      <c r="CH195" s="27"/>
      <c r="CI195" s="1"/>
      <c r="CJ195" s="9"/>
      <c r="CK195" s="1"/>
      <c r="CL195" s="9">
        <v>0.32</v>
      </c>
      <c r="CM195" s="1"/>
      <c r="CN195" s="9"/>
      <c r="CO195" s="1"/>
      <c r="CP195" s="9"/>
      <c r="CQ195" s="1">
        <v>5</v>
      </c>
      <c r="CR195" s="9">
        <v>2</v>
      </c>
      <c r="CS195" s="1">
        <v>1</v>
      </c>
      <c r="CT195" s="9">
        <v>1</v>
      </c>
      <c r="CU195" s="1"/>
      <c r="CV195" s="9">
        <v>2</v>
      </c>
      <c r="CW195" s="1"/>
      <c r="CX195" s="9">
        <v>0.5</v>
      </c>
      <c r="CY195" s="1"/>
      <c r="CZ195" s="9"/>
      <c r="DA195" s="1"/>
      <c r="DB195" s="9"/>
      <c r="DC195" s="1"/>
      <c r="DD195" s="9"/>
      <c r="DE195" s="1"/>
      <c r="DF195" s="9"/>
      <c r="DG195" s="9"/>
      <c r="DH195" s="9"/>
      <c r="DI195" s="27"/>
      <c r="DJ195" s="9"/>
      <c r="DK195" s="1"/>
      <c r="DL195" s="9"/>
      <c r="DM195" s="28"/>
      <c r="DN195" s="9"/>
      <c r="DO195" s="1"/>
      <c r="DP195" s="9"/>
      <c r="DQ195" s="1"/>
      <c r="DR195" s="27"/>
      <c r="DS195" s="28"/>
      <c r="DT195" s="27"/>
      <c r="DU195" s="1"/>
      <c r="DV195" s="9"/>
      <c r="DW195" s="1"/>
      <c r="DX195" s="27"/>
      <c r="DY195" s="1"/>
      <c r="DZ195" s="9"/>
      <c r="EA195" s="28"/>
      <c r="EB195" s="9"/>
      <c r="EC195" s="1"/>
      <c r="ED195" s="9"/>
      <c r="EE195" s="1"/>
      <c r="EF195" s="9"/>
      <c r="EG195" s="1"/>
      <c r="EH195" s="9"/>
      <c r="EI195" s="28"/>
      <c r="EJ195" s="9"/>
      <c r="EK195" s="1"/>
      <c r="EL195" s="3" cm="1">
        <f t="array" ref="EL195">SUMPRODUCT(Planned[[#This Row],[GEN-1]:[EL-20]],TRANSPOSE(Arrangements[Unit Prices]))</f>
        <v>880.1</v>
      </c>
    </row>
    <row r="196" spans="1:142" ht="14.4" x14ac:dyDescent="0.25">
      <c r="A196" s="1">
        <v>176</v>
      </c>
      <c r="B196" s="13">
        <v>209134</v>
      </c>
      <c r="C196" s="13" t="s">
        <v>772</v>
      </c>
      <c r="D196" s="13" t="s">
        <v>271</v>
      </c>
      <c r="E196" s="13" t="s">
        <v>312</v>
      </c>
      <c r="F196" s="13"/>
      <c r="G196" s="13"/>
      <c r="H196" s="12" t="s">
        <v>773</v>
      </c>
      <c r="I196" s="12" t="s">
        <v>275</v>
      </c>
      <c r="J196" s="12" t="s">
        <v>737</v>
      </c>
      <c r="K196" s="13">
        <v>72</v>
      </c>
      <c r="L196" s="12" t="s">
        <v>774</v>
      </c>
      <c r="M196" s="13" t="s">
        <v>278</v>
      </c>
      <c r="N196" s="13"/>
      <c r="O196" s="12"/>
      <c r="P196" s="13"/>
      <c r="Q196" s="12"/>
      <c r="R196" s="32"/>
      <c r="S196" s="12"/>
      <c r="T196" s="13"/>
      <c r="U196" s="12"/>
      <c r="V196" s="13"/>
      <c r="W196" s="12"/>
      <c r="X196" s="13"/>
      <c r="Y196" s="12"/>
      <c r="Z196" s="13"/>
      <c r="AA196" s="12"/>
      <c r="AB196" s="13"/>
      <c r="AC196" s="12"/>
      <c r="AD196" s="32"/>
      <c r="AE196" s="12"/>
      <c r="AF196" s="13">
        <v>163</v>
      </c>
      <c r="AG196" s="12"/>
      <c r="AH196" s="13"/>
      <c r="AI196" s="12"/>
      <c r="AJ196" s="32"/>
      <c r="AK196" s="12"/>
      <c r="AL196" s="32"/>
      <c r="AM196" s="12"/>
      <c r="AN196" s="13"/>
      <c r="AO196" s="29"/>
      <c r="AP196" s="13"/>
      <c r="AQ196" s="12"/>
      <c r="AR196" s="13"/>
      <c r="AS196" s="29"/>
      <c r="AT196" s="32"/>
      <c r="AU196" s="12"/>
      <c r="AV196" s="12"/>
      <c r="AW196" s="12"/>
      <c r="AX196" s="13"/>
      <c r="AY196" s="29"/>
      <c r="AZ196" s="13"/>
      <c r="BA196" s="12"/>
      <c r="BB196" s="32"/>
      <c r="BC196" s="12"/>
      <c r="BD196" s="13"/>
      <c r="BE196" s="29"/>
      <c r="BF196" s="13"/>
      <c r="BG196" s="12"/>
      <c r="BH196" s="13"/>
      <c r="BI196" s="12"/>
      <c r="BJ196" s="13"/>
      <c r="BK196" s="29"/>
      <c r="BL196" s="32"/>
      <c r="BM196" s="12"/>
      <c r="BN196" s="13"/>
      <c r="BO196" s="12"/>
      <c r="BP196" s="32"/>
      <c r="BQ196" s="12"/>
      <c r="BR196" s="13"/>
      <c r="BS196" s="12"/>
      <c r="BT196" s="13"/>
      <c r="BU196" s="12"/>
      <c r="BV196" s="13"/>
      <c r="BW196" s="12"/>
      <c r="BX196" s="13"/>
      <c r="BY196" s="12"/>
      <c r="BZ196" s="13"/>
      <c r="CA196" s="12"/>
      <c r="CB196" s="13"/>
      <c r="CC196" s="29"/>
      <c r="CD196" s="13"/>
      <c r="CE196" s="12"/>
      <c r="CF196" s="13"/>
      <c r="CG196" s="12"/>
      <c r="CH196" s="32"/>
      <c r="CI196" s="12"/>
      <c r="CJ196" s="13">
        <v>3.8</v>
      </c>
      <c r="CK196" s="12"/>
      <c r="CL196" s="13">
        <v>0.48</v>
      </c>
      <c r="CM196" s="12"/>
      <c r="CN196" s="13"/>
      <c r="CO196" s="12"/>
      <c r="CP196" s="13">
        <v>3.55</v>
      </c>
      <c r="CQ196" s="12"/>
      <c r="CR196" s="13"/>
      <c r="CS196" s="12"/>
      <c r="CT196" s="13"/>
      <c r="CU196" s="12"/>
      <c r="CV196" s="13">
        <v>3</v>
      </c>
      <c r="CW196" s="12">
        <v>1</v>
      </c>
      <c r="CX196" s="13">
        <v>1.5</v>
      </c>
      <c r="CY196" s="12"/>
      <c r="CZ196" s="13"/>
      <c r="DA196" s="12"/>
      <c r="DB196" s="13"/>
      <c r="DC196" s="12"/>
      <c r="DD196" s="13">
        <v>13</v>
      </c>
      <c r="DE196" s="12"/>
      <c r="DF196" s="13">
        <v>2</v>
      </c>
      <c r="DG196" s="13"/>
      <c r="DH196" s="13"/>
      <c r="DI196" s="32"/>
      <c r="DJ196" s="13">
        <v>1</v>
      </c>
      <c r="DK196" s="12"/>
      <c r="DL196" s="13"/>
      <c r="DM196" s="29"/>
      <c r="DN196" s="13"/>
      <c r="DO196" s="12"/>
      <c r="DP196" s="13"/>
      <c r="DQ196" s="12"/>
      <c r="DR196" s="32"/>
      <c r="DS196" s="29"/>
      <c r="DT196" s="32"/>
      <c r="DU196" s="12"/>
      <c r="DV196" s="13"/>
      <c r="DW196" s="12"/>
      <c r="DX196" s="32"/>
      <c r="DY196" s="12"/>
      <c r="DZ196" s="13"/>
      <c r="EA196" s="29"/>
      <c r="EB196" s="13"/>
      <c r="EC196" s="12"/>
      <c r="ED196" s="13"/>
      <c r="EE196" s="12"/>
      <c r="EF196" s="13"/>
      <c r="EG196" s="12"/>
      <c r="EH196" s="13"/>
      <c r="EI196" s="29"/>
      <c r="EJ196" s="13"/>
      <c r="EK196" s="12"/>
      <c r="EL196" s="14" cm="1">
        <f t="array" ref="EL196">SUMPRODUCT(Planned[[#This Row],[GEN-1]:[EL-20]],TRANSPOSE(Arrangements[Unit Prices]))</f>
        <v>959.05000000000007</v>
      </c>
    </row>
    <row r="197" spans="1:142" ht="14.4" x14ac:dyDescent="0.25">
      <c r="A197" s="1">
        <v>177</v>
      </c>
      <c r="B197" s="9">
        <v>281732</v>
      </c>
      <c r="C197" s="9" t="s">
        <v>775</v>
      </c>
      <c r="D197" s="9" t="s">
        <v>271</v>
      </c>
      <c r="E197" s="9" t="s">
        <v>312</v>
      </c>
      <c r="F197" s="9"/>
      <c r="G197" s="9"/>
      <c r="H197" s="1" t="s">
        <v>776</v>
      </c>
      <c r="I197" s="1" t="s">
        <v>275</v>
      </c>
      <c r="J197" s="1" t="s">
        <v>737</v>
      </c>
      <c r="K197" s="9">
        <v>72</v>
      </c>
      <c r="L197" s="1" t="s">
        <v>777</v>
      </c>
      <c r="M197" s="9" t="s">
        <v>278</v>
      </c>
      <c r="N197" s="9"/>
      <c r="O197" s="1"/>
      <c r="P197" s="9"/>
      <c r="Q197" s="1"/>
      <c r="R197" s="27"/>
      <c r="S197" s="1"/>
      <c r="T197" s="9"/>
      <c r="U197" s="1"/>
      <c r="V197" s="9"/>
      <c r="W197" s="1"/>
      <c r="X197" s="9"/>
      <c r="Y197" s="1"/>
      <c r="Z197" s="9"/>
      <c r="AA197" s="1">
        <v>180</v>
      </c>
      <c r="AB197" s="9"/>
      <c r="AC197" s="1"/>
      <c r="AD197" s="27"/>
      <c r="AE197" s="1"/>
      <c r="AF197" s="9">
        <v>40</v>
      </c>
      <c r="AG197" s="1"/>
      <c r="AH197" s="9"/>
      <c r="AI197" s="1"/>
      <c r="AJ197" s="27"/>
      <c r="AK197" s="1"/>
      <c r="AL197" s="27"/>
      <c r="AM197" s="1"/>
      <c r="AN197" s="9"/>
      <c r="AO197" s="28"/>
      <c r="AP197" s="9"/>
      <c r="AQ197" s="1"/>
      <c r="AR197" s="9"/>
      <c r="AS197" s="28"/>
      <c r="AT197" s="27"/>
      <c r="AU197" s="1"/>
      <c r="AV197" s="1"/>
      <c r="AW197" s="1"/>
      <c r="AX197" s="9"/>
      <c r="AY197" s="28"/>
      <c r="AZ197" s="9"/>
      <c r="BA197" s="1"/>
      <c r="BB197" s="27"/>
      <c r="BC197" s="1"/>
      <c r="BD197" s="9"/>
      <c r="BE197" s="28"/>
      <c r="BF197" s="9"/>
      <c r="BG197" s="1"/>
      <c r="BH197" s="9"/>
      <c r="BI197" s="1"/>
      <c r="BJ197" s="9"/>
      <c r="BK197" s="28"/>
      <c r="BL197" s="27"/>
      <c r="BM197" s="1"/>
      <c r="BN197" s="9"/>
      <c r="BO197" s="1"/>
      <c r="BP197" s="27"/>
      <c r="BQ197" s="1"/>
      <c r="BR197" s="9"/>
      <c r="BS197" s="1"/>
      <c r="BT197" s="9"/>
      <c r="BU197" s="1"/>
      <c r="BV197" s="9"/>
      <c r="BW197" s="1"/>
      <c r="BX197" s="9"/>
      <c r="BY197" s="1"/>
      <c r="BZ197" s="9"/>
      <c r="CA197" s="1"/>
      <c r="CB197" s="9"/>
      <c r="CC197" s="28"/>
      <c r="CD197" s="9"/>
      <c r="CE197" s="1"/>
      <c r="CF197" s="9"/>
      <c r="CG197" s="1"/>
      <c r="CH197" s="27"/>
      <c r="CI197" s="1"/>
      <c r="CJ197" s="9"/>
      <c r="CK197" s="1"/>
      <c r="CL197" s="9">
        <v>0.2</v>
      </c>
      <c r="CM197" s="1"/>
      <c r="CN197" s="9"/>
      <c r="CO197" s="1"/>
      <c r="CP197" s="9"/>
      <c r="CQ197" s="1">
        <v>4</v>
      </c>
      <c r="CR197" s="9"/>
      <c r="CS197" s="1"/>
      <c r="CT197" s="9"/>
      <c r="CU197" s="1">
        <v>3</v>
      </c>
      <c r="CV197" s="9"/>
      <c r="CW197" s="1">
        <v>1</v>
      </c>
      <c r="CX197" s="9">
        <v>0.6</v>
      </c>
      <c r="CY197" s="1"/>
      <c r="CZ197" s="9"/>
      <c r="DA197" s="1"/>
      <c r="DB197" s="9"/>
      <c r="DC197" s="1"/>
      <c r="DD197" s="9">
        <v>10</v>
      </c>
      <c r="DE197" s="1"/>
      <c r="DF197" s="9"/>
      <c r="DG197" s="9">
        <v>2</v>
      </c>
      <c r="DH197" s="9"/>
      <c r="DI197" s="27"/>
      <c r="DJ197" s="9"/>
      <c r="DK197" s="1">
        <v>1</v>
      </c>
      <c r="DL197" s="9"/>
      <c r="DM197" s="28"/>
      <c r="DN197" s="9"/>
      <c r="DO197" s="1"/>
      <c r="DP197" s="9"/>
      <c r="DQ197" s="1"/>
      <c r="DR197" s="27"/>
      <c r="DS197" s="28"/>
      <c r="DT197" s="27"/>
      <c r="DU197" s="1"/>
      <c r="DV197" s="9"/>
      <c r="DW197" s="1"/>
      <c r="DX197" s="27"/>
      <c r="DY197" s="1"/>
      <c r="DZ197" s="9"/>
      <c r="EA197" s="28"/>
      <c r="EB197" s="9"/>
      <c r="EC197" s="1"/>
      <c r="ED197" s="9"/>
      <c r="EE197" s="1"/>
      <c r="EF197" s="9"/>
      <c r="EG197" s="1"/>
      <c r="EH197" s="9"/>
      <c r="EI197" s="28"/>
      <c r="EJ197" s="9"/>
      <c r="EK197" s="1"/>
      <c r="EL197" s="3" cm="1">
        <f t="array" ref="EL197">SUMPRODUCT(Planned[[#This Row],[GEN-1]:[EL-20]],TRANSPOSE(Arrangements[Unit Prices]))</f>
        <v>548.1</v>
      </c>
    </row>
    <row r="198" spans="1:142" ht="14.4" x14ac:dyDescent="0.25">
      <c r="A198" s="1">
        <v>178</v>
      </c>
      <c r="B198" s="9">
        <v>209130</v>
      </c>
      <c r="C198" s="9" t="s">
        <v>778</v>
      </c>
      <c r="D198" s="9" t="s">
        <v>271</v>
      </c>
      <c r="E198" s="9" t="s">
        <v>312</v>
      </c>
      <c r="F198" s="9"/>
      <c r="G198" s="9"/>
      <c r="H198" s="1" t="s">
        <v>779</v>
      </c>
      <c r="I198" s="1" t="s">
        <v>275</v>
      </c>
      <c r="J198" s="1" t="s">
        <v>737</v>
      </c>
      <c r="K198" s="9">
        <v>72</v>
      </c>
      <c r="L198" s="1" t="s">
        <v>780</v>
      </c>
      <c r="M198" s="9" t="s">
        <v>278</v>
      </c>
      <c r="N198" s="9"/>
      <c r="O198" s="1"/>
      <c r="P198" s="9"/>
      <c r="Q198" s="1"/>
      <c r="R198" s="27"/>
      <c r="S198" s="1"/>
      <c r="T198" s="9">
        <v>2</v>
      </c>
      <c r="U198" s="1"/>
      <c r="V198" s="9"/>
      <c r="W198" s="1"/>
      <c r="X198" s="9"/>
      <c r="Y198" s="1"/>
      <c r="Z198" s="9"/>
      <c r="AA198" s="1"/>
      <c r="AB198" s="9"/>
      <c r="AC198" s="1"/>
      <c r="AD198" s="27"/>
      <c r="AE198" s="1"/>
      <c r="AF198" s="9">
        <v>46</v>
      </c>
      <c r="AG198" s="1"/>
      <c r="AH198" s="9"/>
      <c r="AI198" s="1"/>
      <c r="AJ198" s="27"/>
      <c r="AK198" s="1"/>
      <c r="AL198" s="27"/>
      <c r="AM198" s="1"/>
      <c r="AN198" s="9"/>
      <c r="AO198" s="28"/>
      <c r="AP198" s="9">
        <v>6</v>
      </c>
      <c r="AQ198" s="1"/>
      <c r="AR198" s="9"/>
      <c r="AS198" s="28"/>
      <c r="AT198" s="27"/>
      <c r="AU198" s="1"/>
      <c r="AV198" s="1"/>
      <c r="AW198" s="1"/>
      <c r="AX198" s="9"/>
      <c r="AY198" s="28"/>
      <c r="AZ198" s="9"/>
      <c r="BA198" s="1"/>
      <c r="BB198" s="27"/>
      <c r="BC198" s="1"/>
      <c r="BD198" s="9"/>
      <c r="BE198" s="28"/>
      <c r="BF198" s="9"/>
      <c r="BG198" s="1"/>
      <c r="BH198" s="9"/>
      <c r="BI198" s="1"/>
      <c r="BJ198" s="9"/>
      <c r="BK198" s="28"/>
      <c r="BL198" s="27"/>
      <c r="BM198" s="1">
        <v>1</v>
      </c>
      <c r="BN198" s="9"/>
      <c r="BO198" s="1"/>
      <c r="BP198" s="27"/>
      <c r="BQ198" s="1"/>
      <c r="BR198" s="9"/>
      <c r="BS198" s="1"/>
      <c r="BT198" s="9"/>
      <c r="BU198" s="1"/>
      <c r="BV198" s="9"/>
      <c r="BW198" s="1"/>
      <c r="BX198" s="9"/>
      <c r="BY198" s="1">
        <v>14</v>
      </c>
      <c r="BZ198" s="9"/>
      <c r="CA198" s="1"/>
      <c r="CB198" s="9"/>
      <c r="CC198" s="28"/>
      <c r="CD198" s="9"/>
      <c r="CE198" s="1"/>
      <c r="CF198" s="9"/>
      <c r="CG198" s="1"/>
      <c r="CH198" s="27"/>
      <c r="CI198" s="1"/>
      <c r="CJ198" s="9"/>
      <c r="CK198" s="1"/>
      <c r="CL198" s="9">
        <v>0.1</v>
      </c>
      <c r="CM198" s="1"/>
      <c r="CN198" s="9"/>
      <c r="CO198" s="1"/>
      <c r="CP198" s="9"/>
      <c r="CQ198" s="1">
        <v>2</v>
      </c>
      <c r="CR198" s="9">
        <v>3</v>
      </c>
      <c r="CS198" s="1"/>
      <c r="CT198" s="9">
        <v>1</v>
      </c>
      <c r="CU198" s="1"/>
      <c r="CV198" s="9">
        <v>2</v>
      </c>
      <c r="CW198" s="1"/>
      <c r="CX198" s="9">
        <v>0.5</v>
      </c>
      <c r="CY198" s="1"/>
      <c r="CZ198" s="9"/>
      <c r="DA198" s="1"/>
      <c r="DB198" s="9"/>
      <c r="DC198" s="1"/>
      <c r="DD198" s="9"/>
      <c r="DE198" s="1"/>
      <c r="DF198" s="9"/>
      <c r="DG198" s="9"/>
      <c r="DH198" s="9"/>
      <c r="DI198" s="27"/>
      <c r="DJ198" s="9"/>
      <c r="DK198" s="1"/>
      <c r="DL198" s="9"/>
      <c r="DM198" s="28"/>
      <c r="DN198" s="9"/>
      <c r="DO198" s="1"/>
      <c r="DP198" s="9"/>
      <c r="DQ198" s="1"/>
      <c r="DR198" s="27"/>
      <c r="DS198" s="28"/>
      <c r="DT198" s="27"/>
      <c r="DU198" s="1"/>
      <c r="DV198" s="9"/>
      <c r="DW198" s="1"/>
      <c r="DX198" s="27"/>
      <c r="DY198" s="1"/>
      <c r="DZ198" s="9"/>
      <c r="EA198" s="28"/>
      <c r="EB198" s="9"/>
      <c r="EC198" s="1">
        <v>1</v>
      </c>
      <c r="ED198" s="9"/>
      <c r="EE198" s="1"/>
      <c r="EF198" s="9"/>
      <c r="EG198" s="1">
        <v>1</v>
      </c>
      <c r="EH198" s="9"/>
      <c r="EI198" s="28"/>
      <c r="EJ198" s="9"/>
      <c r="EK198" s="1"/>
      <c r="EL198" s="3" cm="1">
        <f t="array" ref="EL198">SUMPRODUCT(Planned[[#This Row],[GEN-1]:[EL-20]],TRANSPOSE(Arrangements[Unit Prices]))</f>
        <v>864.2</v>
      </c>
    </row>
    <row r="199" spans="1:142" ht="14.4" x14ac:dyDescent="0.25">
      <c r="A199" s="1">
        <v>179</v>
      </c>
      <c r="B199" s="9">
        <v>224258</v>
      </c>
      <c r="C199" s="9" t="s">
        <v>781</v>
      </c>
      <c r="D199" s="9" t="s">
        <v>271</v>
      </c>
      <c r="E199" s="9" t="s">
        <v>312</v>
      </c>
      <c r="F199" s="9"/>
      <c r="G199" s="9"/>
      <c r="H199" s="1" t="s">
        <v>782</v>
      </c>
      <c r="I199" s="1" t="s">
        <v>275</v>
      </c>
      <c r="J199" s="1" t="s">
        <v>737</v>
      </c>
      <c r="K199" s="9">
        <v>72</v>
      </c>
      <c r="L199" s="1" t="s">
        <v>780</v>
      </c>
      <c r="M199" s="9" t="s">
        <v>278</v>
      </c>
      <c r="N199" s="9"/>
      <c r="O199" s="1"/>
      <c r="P199" s="9"/>
      <c r="Q199" s="1"/>
      <c r="R199" s="27"/>
      <c r="S199" s="1"/>
      <c r="T199" s="9"/>
      <c r="U199" s="1"/>
      <c r="V199" s="9"/>
      <c r="W199" s="1"/>
      <c r="X199" s="9"/>
      <c r="Y199" s="1"/>
      <c r="Z199" s="9"/>
      <c r="AA199" s="1"/>
      <c r="AB199" s="9"/>
      <c r="AC199" s="1"/>
      <c r="AD199" s="27"/>
      <c r="AE199" s="1"/>
      <c r="AF199" s="9">
        <v>70</v>
      </c>
      <c r="AG199" s="1"/>
      <c r="AH199" s="9"/>
      <c r="AI199" s="1"/>
      <c r="AJ199" s="27"/>
      <c r="AK199" s="1"/>
      <c r="AL199" s="27"/>
      <c r="AM199" s="1"/>
      <c r="AN199" s="9"/>
      <c r="AO199" s="28"/>
      <c r="AP199" s="9"/>
      <c r="AQ199" s="1"/>
      <c r="AR199" s="9"/>
      <c r="AS199" s="28"/>
      <c r="AT199" s="27"/>
      <c r="AU199" s="1"/>
      <c r="AV199" s="1"/>
      <c r="AW199" s="1"/>
      <c r="AX199" s="9"/>
      <c r="AY199" s="28"/>
      <c r="AZ199" s="9"/>
      <c r="BA199" s="1"/>
      <c r="BB199" s="27"/>
      <c r="BC199" s="1"/>
      <c r="BD199" s="9"/>
      <c r="BE199" s="28"/>
      <c r="BF199" s="9"/>
      <c r="BG199" s="1"/>
      <c r="BH199" s="9"/>
      <c r="BI199" s="1"/>
      <c r="BJ199" s="9"/>
      <c r="BK199" s="28"/>
      <c r="BL199" s="27"/>
      <c r="BM199" s="1"/>
      <c r="BN199" s="9"/>
      <c r="BO199" s="1"/>
      <c r="BP199" s="27"/>
      <c r="BQ199" s="1"/>
      <c r="BR199" s="9"/>
      <c r="BS199" s="1"/>
      <c r="BT199" s="9"/>
      <c r="BU199" s="1"/>
      <c r="BV199" s="9"/>
      <c r="BW199" s="1"/>
      <c r="BX199" s="9"/>
      <c r="BY199" s="1">
        <v>15</v>
      </c>
      <c r="BZ199" s="9"/>
      <c r="CA199" s="1"/>
      <c r="CB199" s="9"/>
      <c r="CC199" s="28"/>
      <c r="CD199" s="9"/>
      <c r="CE199" s="1"/>
      <c r="CF199" s="9"/>
      <c r="CG199" s="1"/>
      <c r="CH199" s="27"/>
      <c r="CI199" s="1"/>
      <c r="CJ199" s="9"/>
      <c r="CK199" s="1"/>
      <c r="CL199" s="9">
        <v>0.1</v>
      </c>
      <c r="CM199" s="1"/>
      <c r="CN199" s="9"/>
      <c r="CO199" s="1"/>
      <c r="CP199" s="9"/>
      <c r="CQ199" s="1">
        <v>4</v>
      </c>
      <c r="CR199" s="9">
        <v>6</v>
      </c>
      <c r="CS199" s="1"/>
      <c r="CT199" s="9"/>
      <c r="CU199" s="1"/>
      <c r="CV199" s="9">
        <v>2</v>
      </c>
      <c r="CW199" s="1"/>
      <c r="CX199" s="9"/>
      <c r="CY199" s="1"/>
      <c r="CZ199" s="9"/>
      <c r="DA199" s="1"/>
      <c r="DB199" s="9"/>
      <c r="DC199" s="1"/>
      <c r="DD199" s="9"/>
      <c r="DE199" s="1"/>
      <c r="DF199" s="9"/>
      <c r="DG199" s="9"/>
      <c r="DH199" s="9"/>
      <c r="DI199" s="27"/>
      <c r="DJ199" s="9"/>
      <c r="DK199" s="1"/>
      <c r="DL199" s="9"/>
      <c r="DM199" s="28"/>
      <c r="DN199" s="9"/>
      <c r="DO199" s="1"/>
      <c r="DP199" s="9"/>
      <c r="DQ199" s="1"/>
      <c r="DR199" s="27"/>
      <c r="DS199" s="28"/>
      <c r="DT199" s="27"/>
      <c r="DU199" s="1"/>
      <c r="DV199" s="9"/>
      <c r="DW199" s="1"/>
      <c r="DX199" s="27"/>
      <c r="DY199" s="1"/>
      <c r="DZ199" s="9"/>
      <c r="EA199" s="28"/>
      <c r="EB199" s="9"/>
      <c r="EC199" s="1"/>
      <c r="ED199" s="9"/>
      <c r="EE199" s="1"/>
      <c r="EF199" s="9"/>
      <c r="EG199" s="1"/>
      <c r="EH199" s="9"/>
      <c r="EI199" s="28"/>
      <c r="EJ199" s="9"/>
      <c r="EK199" s="1"/>
      <c r="EL199" s="3" cm="1">
        <f t="array" ref="EL199">SUMPRODUCT(Planned[[#This Row],[GEN-1]:[EL-20]],TRANSPOSE(Arrangements[Unit Prices]))</f>
        <v>598.29999999999995</v>
      </c>
    </row>
    <row r="200" spans="1:142" ht="14.4" x14ac:dyDescent="0.25">
      <c r="A200" s="1">
        <v>180</v>
      </c>
      <c r="B200" s="9">
        <v>267083</v>
      </c>
      <c r="C200" s="9" t="s">
        <v>783</v>
      </c>
      <c r="D200" s="9" t="s">
        <v>271</v>
      </c>
      <c r="E200" s="9" t="s">
        <v>312</v>
      </c>
      <c r="F200" s="9"/>
      <c r="G200" s="9"/>
      <c r="H200" s="1" t="s">
        <v>784</v>
      </c>
      <c r="I200" s="1" t="s">
        <v>275</v>
      </c>
      <c r="J200" s="1" t="s">
        <v>737</v>
      </c>
      <c r="K200" s="9">
        <v>72</v>
      </c>
      <c r="L200" s="1" t="s">
        <v>756</v>
      </c>
      <c r="M200" s="9" t="s">
        <v>278</v>
      </c>
      <c r="N200" s="9"/>
      <c r="O200" s="1"/>
      <c r="P200" s="9"/>
      <c r="Q200" s="1"/>
      <c r="R200" s="27"/>
      <c r="S200" s="1"/>
      <c r="T200" s="9"/>
      <c r="U200" s="1"/>
      <c r="V200" s="9"/>
      <c r="W200" s="1"/>
      <c r="X200" s="9"/>
      <c r="Y200" s="1"/>
      <c r="Z200" s="9"/>
      <c r="AA200" s="1"/>
      <c r="AB200" s="9"/>
      <c r="AC200" s="1"/>
      <c r="AD200" s="27"/>
      <c r="AE200" s="1"/>
      <c r="AF200" s="9">
        <v>142</v>
      </c>
      <c r="AG200" s="1"/>
      <c r="AH200" s="9"/>
      <c r="AI200" s="1"/>
      <c r="AJ200" s="27"/>
      <c r="AK200" s="1"/>
      <c r="AL200" s="27"/>
      <c r="AM200" s="1"/>
      <c r="AN200" s="9"/>
      <c r="AO200" s="28"/>
      <c r="AP200" s="9">
        <v>3.75</v>
      </c>
      <c r="AQ200" s="1"/>
      <c r="AR200" s="9"/>
      <c r="AS200" s="28"/>
      <c r="AT200" s="27"/>
      <c r="AU200" s="1"/>
      <c r="AV200" s="1"/>
      <c r="AW200" s="1"/>
      <c r="AX200" s="9"/>
      <c r="AY200" s="28"/>
      <c r="AZ200" s="9"/>
      <c r="BA200" s="1"/>
      <c r="BB200" s="27"/>
      <c r="BC200" s="1"/>
      <c r="BD200" s="9"/>
      <c r="BE200" s="28"/>
      <c r="BF200" s="9"/>
      <c r="BG200" s="1"/>
      <c r="BH200" s="9"/>
      <c r="BI200" s="1"/>
      <c r="BJ200" s="9"/>
      <c r="BK200" s="28"/>
      <c r="BL200" s="27"/>
      <c r="BM200" s="1"/>
      <c r="BN200" s="9"/>
      <c r="BO200" s="1"/>
      <c r="BP200" s="27"/>
      <c r="BQ200" s="1"/>
      <c r="BR200" s="9"/>
      <c r="BS200" s="1"/>
      <c r="BT200" s="9"/>
      <c r="BU200" s="1"/>
      <c r="BV200" s="9"/>
      <c r="BW200" s="1"/>
      <c r="BX200" s="9"/>
      <c r="BY200" s="1"/>
      <c r="BZ200" s="9"/>
      <c r="CA200" s="1"/>
      <c r="CB200" s="9"/>
      <c r="CC200" s="28"/>
      <c r="CD200" s="9"/>
      <c r="CE200" s="1"/>
      <c r="CF200" s="9"/>
      <c r="CG200" s="1"/>
      <c r="CH200" s="27"/>
      <c r="CI200" s="1"/>
      <c r="CJ200" s="9"/>
      <c r="CK200" s="1"/>
      <c r="CL200" s="9">
        <v>0.16</v>
      </c>
      <c r="CM200" s="1"/>
      <c r="CN200" s="9"/>
      <c r="CO200" s="1"/>
      <c r="CP200" s="9"/>
      <c r="CQ200" s="1">
        <v>2</v>
      </c>
      <c r="CR200" s="9">
        <v>2</v>
      </c>
      <c r="CS200" s="1"/>
      <c r="CT200" s="9"/>
      <c r="CU200" s="1"/>
      <c r="CV200" s="9">
        <v>1</v>
      </c>
      <c r="CW200" s="1">
        <v>1</v>
      </c>
      <c r="CX200" s="9">
        <v>0.9</v>
      </c>
      <c r="CY200" s="1"/>
      <c r="CZ200" s="9"/>
      <c r="DA200" s="1"/>
      <c r="DB200" s="9"/>
      <c r="DC200" s="1"/>
      <c r="DD200" s="9"/>
      <c r="DE200" s="1"/>
      <c r="DF200" s="9"/>
      <c r="DG200" s="9"/>
      <c r="DH200" s="9"/>
      <c r="DI200" s="27"/>
      <c r="DJ200" s="9"/>
      <c r="DK200" s="1"/>
      <c r="DL200" s="9"/>
      <c r="DM200" s="28"/>
      <c r="DN200" s="9"/>
      <c r="DO200" s="1"/>
      <c r="DP200" s="9"/>
      <c r="DQ200" s="1"/>
      <c r="DR200" s="27"/>
      <c r="DS200" s="28"/>
      <c r="DT200" s="27"/>
      <c r="DU200" s="1"/>
      <c r="DV200" s="9"/>
      <c r="DW200" s="1"/>
      <c r="DX200" s="27"/>
      <c r="DY200" s="1"/>
      <c r="DZ200" s="9"/>
      <c r="EA200" s="28"/>
      <c r="EB200" s="9"/>
      <c r="EC200" s="1">
        <v>1</v>
      </c>
      <c r="ED200" s="9"/>
      <c r="EE200" s="1">
        <v>1</v>
      </c>
      <c r="EF200" s="9"/>
      <c r="EG200" s="1"/>
      <c r="EH200" s="9"/>
      <c r="EI200" s="28"/>
      <c r="EJ200" s="9"/>
      <c r="EK200" s="1"/>
      <c r="EL200" s="3" cm="1">
        <f t="array" ref="EL200">SUMPRODUCT(Planned[[#This Row],[GEN-1]:[EL-20]],TRANSPOSE(Arrangements[Unit Prices]))</f>
        <v>706.59999999999991</v>
      </c>
    </row>
    <row r="201" spans="1:142" ht="14.4" x14ac:dyDescent="0.25">
      <c r="A201" s="1">
        <v>181</v>
      </c>
      <c r="B201" s="9">
        <v>267025</v>
      </c>
      <c r="C201" s="9" t="s">
        <v>785</v>
      </c>
      <c r="D201" s="9" t="s">
        <v>271</v>
      </c>
      <c r="E201" s="9" t="s">
        <v>312</v>
      </c>
      <c r="F201" s="9"/>
      <c r="G201" s="9"/>
      <c r="H201" s="1" t="s">
        <v>786</v>
      </c>
      <c r="I201" s="1" t="s">
        <v>275</v>
      </c>
      <c r="J201" s="1" t="s">
        <v>737</v>
      </c>
      <c r="K201" s="9">
        <v>72</v>
      </c>
      <c r="L201" s="1" t="s">
        <v>756</v>
      </c>
      <c r="M201" s="9" t="s">
        <v>278</v>
      </c>
      <c r="N201" s="9"/>
      <c r="O201" s="1"/>
      <c r="P201" s="9"/>
      <c r="Q201" s="1"/>
      <c r="R201" s="27"/>
      <c r="S201" s="1"/>
      <c r="T201" s="9"/>
      <c r="U201" s="1"/>
      <c r="V201" s="9"/>
      <c r="W201" s="1"/>
      <c r="X201" s="9"/>
      <c r="Y201" s="1"/>
      <c r="Z201" s="9"/>
      <c r="AA201" s="1"/>
      <c r="AB201" s="9"/>
      <c r="AC201" s="1"/>
      <c r="AD201" s="27"/>
      <c r="AE201" s="1"/>
      <c r="AF201" s="9"/>
      <c r="AG201" s="1"/>
      <c r="AH201" s="9"/>
      <c r="AI201" s="1"/>
      <c r="AJ201" s="27"/>
      <c r="AK201" s="1"/>
      <c r="AL201" s="27"/>
      <c r="AM201" s="1"/>
      <c r="AN201" s="9"/>
      <c r="AO201" s="28"/>
      <c r="AP201" s="9"/>
      <c r="AQ201" s="1"/>
      <c r="AR201" s="9"/>
      <c r="AS201" s="28"/>
      <c r="AT201" s="27"/>
      <c r="AU201" s="1"/>
      <c r="AV201" s="1"/>
      <c r="AW201" s="1"/>
      <c r="AX201" s="9"/>
      <c r="AY201" s="28"/>
      <c r="AZ201" s="9"/>
      <c r="BA201" s="1"/>
      <c r="BB201" s="27"/>
      <c r="BC201" s="1"/>
      <c r="BD201" s="9"/>
      <c r="BE201" s="28"/>
      <c r="BF201" s="9"/>
      <c r="BG201" s="1"/>
      <c r="BH201" s="9"/>
      <c r="BI201" s="1"/>
      <c r="BJ201" s="9"/>
      <c r="BK201" s="28"/>
      <c r="BL201" s="27"/>
      <c r="BM201" s="1">
        <v>2</v>
      </c>
      <c r="BN201" s="9"/>
      <c r="BO201" s="1"/>
      <c r="BP201" s="27"/>
      <c r="BQ201" s="1"/>
      <c r="BR201" s="9"/>
      <c r="BS201" s="1"/>
      <c r="BT201" s="9"/>
      <c r="BU201" s="1"/>
      <c r="BV201" s="9"/>
      <c r="BW201" s="1"/>
      <c r="BX201" s="9"/>
      <c r="BY201" s="1"/>
      <c r="BZ201" s="9"/>
      <c r="CA201" s="1"/>
      <c r="CB201" s="9"/>
      <c r="CC201" s="28"/>
      <c r="CD201" s="9"/>
      <c r="CE201" s="1"/>
      <c r="CF201" s="9"/>
      <c r="CG201" s="1"/>
      <c r="CH201" s="27"/>
      <c r="CI201" s="1"/>
      <c r="CJ201" s="9"/>
      <c r="CK201" s="1"/>
      <c r="CL201" s="9"/>
      <c r="CM201" s="1"/>
      <c r="CN201" s="9"/>
      <c r="CO201" s="1"/>
      <c r="CP201" s="9"/>
      <c r="CQ201" s="1">
        <v>2</v>
      </c>
      <c r="CR201" s="9">
        <v>5</v>
      </c>
      <c r="CS201" s="1"/>
      <c r="CT201" s="9"/>
      <c r="CU201" s="1"/>
      <c r="CV201" s="9"/>
      <c r="CW201" s="1"/>
      <c r="CX201" s="9"/>
      <c r="CY201" s="1"/>
      <c r="CZ201" s="9"/>
      <c r="DA201" s="1"/>
      <c r="DB201" s="9"/>
      <c r="DC201" s="1"/>
      <c r="DD201" s="9"/>
      <c r="DE201" s="1"/>
      <c r="DF201" s="9"/>
      <c r="DG201" s="9"/>
      <c r="DH201" s="9"/>
      <c r="DI201" s="27"/>
      <c r="DJ201" s="9"/>
      <c r="DK201" s="1"/>
      <c r="DL201" s="9"/>
      <c r="DM201" s="28"/>
      <c r="DN201" s="9"/>
      <c r="DO201" s="1"/>
      <c r="DP201" s="9"/>
      <c r="DQ201" s="1"/>
      <c r="DR201" s="27"/>
      <c r="DS201" s="28"/>
      <c r="DT201" s="27"/>
      <c r="DU201" s="1"/>
      <c r="DV201" s="9"/>
      <c r="DW201" s="1"/>
      <c r="DX201" s="27"/>
      <c r="DY201" s="1"/>
      <c r="DZ201" s="9"/>
      <c r="EA201" s="28"/>
      <c r="EB201" s="9"/>
      <c r="EC201" s="1"/>
      <c r="ED201" s="9"/>
      <c r="EE201" s="1"/>
      <c r="EF201" s="9"/>
      <c r="EG201" s="1"/>
      <c r="EH201" s="9"/>
      <c r="EI201" s="28"/>
      <c r="EJ201" s="9"/>
      <c r="EK201" s="1"/>
      <c r="EL201" s="3" cm="1">
        <f t="array" ref="EL201">SUMPRODUCT(Planned[[#This Row],[GEN-1]:[EL-20]],TRANSPOSE(Arrangements[Unit Prices]))</f>
        <v>514</v>
      </c>
    </row>
    <row r="202" spans="1:142" ht="14.4" x14ac:dyDescent="0.25">
      <c r="A202" s="1">
        <v>182</v>
      </c>
      <c r="B202" s="9">
        <v>209154</v>
      </c>
      <c r="C202" s="9" t="s">
        <v>787</v>
      </c>
      <c r="D202" s="9" t="s">
        <v>271</v>
      </c>
      <c r="E202" s="9" t="s">
        <v>312</v>
      </c>
      <c r="F202" s="9"/>
      <c r="G202" s="9"/>
      <c r="H202" s="1" t="s">
        <v>788</v>
      </c>
      <c r="I202" s="1" t="s">
        <v>275</v>
      </c>
      <c r="J202" s="1" t="s">
        <v>737</v>
      </c>
      <c r="K202" s="9">
        <v>72</v>
      </c>
      <c r="L202" s="1" t="s">
        <v>303</v>
      </c>
      <c r="M202" s="9" t="s">
        <v>278</v>
      </c>
      <c r="N202" s="9"/>
      <c r="O202" s="1"/>
      <c r="P202" s="9"/>
      <c r="Q202" s="1"/>
      <c r="R202" s="27"/>
      <c r="S202" s="1"/>
      <c r="T202" s="9"/>
      <c r="U202" s="1"/>
      <c r="V202" s="9"/>
      <c r="W202" s="1">
        <v>1.4</v>
      </c>
      <c r="X202" s="9"/>
      <c r="Y202" s="1"/>
      <c r="Z202" s="9">
        <v>380</v>
      </c>
      <c r="AA202" s="1"/>
      <c r="AB202" s="9"/>
      <c r="AC202" s="1"/>
      <c r="AD202" s="27"/>
      <c r="AE202" s="1"/>
      <c r="AF202" s="9">
        <v>70</v>
      </c>
      <c r="AG202" s="1"/>
      <c r="AH202" s="9"/>
      <c r="AI202" s="1"/>
      <c r="AJ202" s="27"/>
      <c r="AK202" s="1"/>
      <c r="AL202" s="27"/>
      <c r="AM202" s="1"/>
      <c r="AN202" s="9"/>
      <c r="AO202" s="28"/>
      <c r="AP202" s="9"/>
      <c r="AQ202" s="1"/>
      <c r="AR202" s="9"/>
      <c r="AS202" s="28"/>
      <c r="AT202" s="27"/>
      <c r="AU202" s="1"/>
      <c r="AV202" s="1"/>
      <c r="AW202" s="1"/>
      <c r="AX202" s="9"/>
      <c r="AY202" s="28"/>
      <c r="AZ202" s="9"/>
      <c r="BA202" s="1"/>
      <c r="BB202" s="27"/>
      <c r="BC202" s="1"/>
      <c r="BD202" s="9"/>
      <c r="BE202" s="28"/>
      <c r="BF202" s="9"/>
      <c r="BG202" s="1"/>
      <c r="BH202" s="9"/>
      <c r="BI202" s="1"/>
      <c r="BJ202" s="9"/>
      <c r="BK202" s="28"/>
      <c r="BL202" s="27"/>
      <c r="BM202" s="1"/>
      <c r="BN202" s="9"/>
      <c r="BO202" s="1"/>
      <c r="BP202" s="27"/>
      <c r="BQ202" s="1"/>
      <c r="BR202" s="9"/>
      <c r="BS202" s="1"/>
      <c r="BT202" s="9"/>
      <c r="BU202" s="1"/>
      <c r="BV202" s="9"/>
      <c r="BW202" s="1"/>
      <c r="BX202" s="9"/>
      <c r="BY202" s="1"/>
      <c r="BZ202" s="9"/>
      <c r="CA202" s="1"/>
      <c r="CB202" s="9"/>
      <c r="CC202" s="28"/>
      <c r="CD202" s="9"/>
      <c r="CE202" s="1"/>
      <c r="CF202" s="9"/>
      <c r="CG202" s="1"/>
      <c r="CH202" s="27"/>
      <c r="CI202" s="1"/>
      <c r="CJ202" s="9"/>
      <c r="CK202" s="1"/>
      <c r="CL202" s="9"/>
      <c r="CM202" s="1"/>
      <c r="CN202" s="9"/>
      <c r="CO202" s="1"/>
      <c r="CP202" s="9"/>
      <c r="CQ202" s="1">
        <v>3</v>
      </c>
      <c r="CR202" s="9">
        <v>1</v>
      </c>
      <c r="CS202" s="1"/>
      <c r="CT202" s="9"/>
      <c r="CU202" s="1">
        <v>2</v>
      </c>
      <c r="CV202" s="9"/>
      <c r="CW202" s="1">
        <v>1</v>
      </c>
      <c r="CX202" s="9">
        <v>1</v>
      </c>
      <c r="CY202" s="1"/>
      <c r="CZ202" s="9"/>
      <c r="DA202" s="1"/>
      <c r="DB202" s="9"/>
      <c r="DC202" s="1">
        <v>15</v>
      </c>
      <c r="DD202" s="9"/>
      <c r="DE202" s="1"/>
      <c r="DF202" s="9"/>
      <c r="DG202" s="9"/>
      <c r="DH202" s="9"/>
      <c r="DI202" s="27"/>
      <c r="DJ202" s="9"/>
      <c r="DK202" s="1">
        <v>1</v>
      </c>
      <c r="DL202" s="9"/>
      <c r="DM202" s="28"/>
      <c r="DN202" s="9"/>
      <c r="DO202" s="1"/>
      <c r="DP202" s="9"/>
      <c r="DQ202" s="1"/>
      <c r="DR202" s="27"/>
      <c r="DS202" s="28"/>
      <c r="DT202" s="27"/>
      <c r="DU202" s="1"/>
      <c r="DV202" s="9"/>
      <c r="DW202" s="1"/>
      <c r="DX202" s="27"/>
      <c r="DY202" s="1"/>
      <c r="DZ202" s="9"/>
      <c r="EA202" s="28"/>
      <c r="EB202" s="9"/>
      <c r="EC202" s="1"/>
      <c r="ED202" s="9"/>
      <c r="EE202" s="1"/>
      <c r="EF202" s="9"/>
      <c r="EG202" s="1"/>
      <c r="EH202" s="9"/>
      <c r="EI202" s="28"/>
      <c r="EJ202" s="9"/>
      <c r="EK202" s="1"/>
      <c r="EL202" s="3" cm="1">
        <f t="array" ref="EL202">SUMPRODUCT(Planned[[#This Row],[GEN-1]:[EL-20]],TRANSPOSE(Arrangements[Unit Prices]))</f>
        <v>857.65</v>
      </c>
    </row>
    <row r="203" spans="1:142" ht="14.4" x14ac:dyDescent="0.25">
      <c r="A203" s="1">
        <v>183</v>
      </c>
      <c r="B203" s="9">
        <v>209192</v>
      </c>
      <c r="C203" s="9" t="s">
        <v>789</v>
      </c>
      <c r="D203" s="9" t="s">
        <v>271</v>
      </c>
      <c r="E203" s="9" t="s">
        <v>312</v>
      </c>
      <c r="F203" s="9"/>
      <c r="G203" s="9"/>
      <c r="H203" s="1" t="s">
        <v>790</v>
      </c>
      <c r="I203" s="1" t="s">
        <v>275</v>
      </c>
      <c r="J203" s="1" t="s">
        <v>737</v>
      </c>
      <c r="K203" s="9">
        <v>72</v>
      </c>
      <c r="L203" s="1" t="s">
        <v>777</v>
      </c>
      <c r="M203" s="9" t="s">
        <v>278</v>
      </c>
      <c r="N203" s="9"/>
      <c r="O203" s="1"/>
      <c r="P203" s="9"/>
      <c r="Q203" s="1"/>
      <c r="R203" s="27"/>
      <c r="S203" s="1"/>
      <c r="T203" s="9"/>
      <c r="U203" s="1"/>
      <c r="V203" s="9"/>
      <c r="W203" s="1"/>
      <c r="X203" s="9"/>
      <c r="Y203" s="1"/>
      <c r="Z203" s="9"/>
      <c r="AA203" s="1">
        <v>150</v>
      </c>
      <c r="AB203" s="9"/>
      <c r="AC203" s="1"/>
      <c r="AD203" s="27"/>
      <c r="AE203" s="1"/>
      <c r="AF203" s="9">
        <v>22</v>
      </c>
      <c r="AG203" s="1"/>
      <c r="AH203" s="9"/>
      <c r="AI203" s="1"/>
      <c r="AJ203" s="27"/>
      <c r="AK203" s="1"/>
      <c r="AL203" s="27"/>
      <c r="AM203" s="1"/>
      <c r="AN203" s="9"/>
      <c r="AO203" s="28"/>
      <c r="AP203" s="9"/>
      <c r="AQ203" s="1"/>
      <c r="AR203" s="9"/>
      <c r="AS203" s="28"/>
      <c r="AT203" s="27"/>
      <c r="AU203" s="1"/>
      <c r="AV203" s="1"/>
      <c r="AW203" s="1"/>
      <c r="AX203" s="9"/>
      <c r="AY203" s="28"/>
      <c r="AZ203" s="9"/>
      <c r="BA203" s="1"/>
      <c r="BB203" s="27"/>
      <c r="BC203" s="1"/>
      <c r="BD203" s="9"/>
      <c r="BE203" s="28"/>
      <c r="BF203" s="9"/>
      <c r="BG203" s="1"/>
      <c r="BH203" s="9"/>
      <c r="BI203" s="1"/>
      <c r="BJ203" s="9"/>
      <c r="BK203" s="28"/>
      <c r="BL203" s="27"/>
      <c r="BM203" s="1"/>
      <c r="BN203" s="9"/>
      <c r="BO203" s="1"/>
      <c r="BP203" s="27"/>
      <c r="BQ203" s="1">
        <v>1</v>
      </c>
      <c r="BR203" s="9"/>
      <c r="BS203" s="1"/>
      <c r="BT203" s="9"/>
      <c r="BU203" s="1"/>
      <c r="BV203" s="9">
        <v>3</v>
      </c>
      <c r="BW203" s="1"/>
      <c r="BX203" s="9"/>
      <c r="BY203" s="1"/>
      <c r="BZ203" s="9"/>
      <c r="CA203" s="1"/>
      <c r="CB203" s="9"/>
      <c r="CC203" s="28"/>
      <c r="CD203" s="9"/>
      <c r="CE203" s="1"/>
      <c r="CF203" s="9"/>
      <c r="CG203" s="1"/>
      <c r="CH203" s="27"/>
      <c r="CI203" s="1"/>
      <c r="CJ203" s="9"/>
      <c r="CK203" s="1"/>
      <c r="CL203" s="9"/>
      <c r="CM203" s="1"/>
      <c r="CN203" s="9"/>
      <c r="CO203" s="1"/>
      <c r="CP203" s="9"/>
      <c r="CQ203" s="1">
        <v>2</v>
      </c>
      <c r="CR203" s="9"/>
      <c r="CS203" s="1">
        <v>1</v>
      </c>
      <c r="CT203" s="9"/>
      <c r="CU203" s="1">
        <v>3</v>
      </c>
      <c r="CV203" s="9"/>
      <c r="CW203" s="1">
        <v>1</v>
      </c>
      <c r="CX203" s="9">
        <v>1.2</v>
      </c>
      <c r="CY203" s="1">
        <v>1</v>
      </c>
      <c r="CZ203" s="9"/>
      <c r="DA203" s="1"/>
      <c r="DB203" s="9">
        <v>2</v>
      </c>
      <c r="DC203" s="1"/>
      <c r="DD203" s="9">
        <v>15</v>
      </c>
      <c r="DE203" s="1"/>
      <c r="DF203" s="9">
        <v>14</v>
      </c>
      <c r="DG203" s="9"/>
      <c r="DH203" s="9"/>
      <c r="DI203" s="27"/>
      <c r="DJ203" s="9"/>
      <c r="DK203" s="1">
        <v>1</v>
      </c>
      <c r="DL203" s="9"/>
      <c r="DM203" s="28"/>
      <c r="DN203" s="9"/>
      <c r="DO203" s="1"/>
      <c r="DP203" s="9"/>
      <c r="DQ203" s="1"/>
      <c r="DR203" s="27"/>
      <c r="DS203" s="28"/>
      <c r="DT203" s="27"/>
      <c r="DU203" s="1"/>
      <c r="DV203" s="9"/>
      <c r="DW203" s="1"/>
      <c r="DX203" s="27"/>
      <c r="DY203" s="1"/>
      <c r="DZ203" s="9"/>
      <c r="EA203" s="28"/>
      <c r="EB203" s="9"/>
      <c r="EC203" s="1"/>
      <c r="ED203" s="9"/>
      <c r="EE203" s="1"/>
      <c r="EF203" s="9"/>
      <c r="EG203" s="1"/>
      <c r="EH203" s="9"/>
      <c r="EI203" s="28"/>
      <c r="EJ203" s="9"/>
      <c r="EK203" s="1"/>
      <c r="EL203" s="3" cm="1">
        <f t="array" ref="EL203">SUMPRODUCT(Planned[[#This Row],[GEN-1]:[EL-20]],TRANSPOSE(Arrangements[Unit Prices]))</f>
        <v>543</v>
      </c>
    </row>
    <row r="204" spans="1:142" ht="14.4" x14ac:dyDescent="0.25">
      <c r="A204" s="1">
        <v>184</v>
      </c>
      <c r="B204" s="9">
        <v>313890</v>
      </c>
      <c r="C204" s="9" t="s">
        <v>791</v>
      </c>
      <c r="D204" s="9" t="s">
        <v>271</v>
      </c>
      <c r="E204" s="9" t="s">
        <v>312</v>
      </c>
      <c r="F204" s="9"/>
      <c r="G204" s="9"/>
      <c r="H204" s="1" t="s">
        <v>792</v>
      </c>
      <c r="I204" s="1" t="s">
        <v>275</v>
      </c>
      <c r="J204" s="1" t="s">
        <v>737</v>
      </c>
      <c r="K204" s="9">
        <v>72</v>
      </c>
      <c r="L204" s="1" t="s">
        <v>762</v>
      </c>
      <c r="M204" s="9" t="s">
        <v>278</v>
      </c>
      <c r="N204" s="9"/>
      <c r="O204" s="1"/>
      <c r="P204" s="9"/>
      <c r="Q204" s="1"/>
      <c r="R204" s="27"/>
      <c r="S204" s="1"/>
      <c r="T204" s="9"/>
      <c r="U204" s="1"/>
      <c r="V204" s="9"/>
      <c r="W204" s="1"/>
      <c r="X204" s="9"/>
      <c r="Y204" s="1"/>
      <c r="Z204" s="9"/>
      <c r="AA204" s="1"/>
      <c r="AB204" s="9"/>
      <c r="AC204" s="1"/>
      <c r="AD204" s="27"/>
      <c r="AE204" s="1"/>
      <c r="AF204" s="9">
        <v>72</v>
      </c>
      <c r="AG204" s="1"/>
      <c r="AH204" s="9"/>
      <c r="AI204" s="1"/>
      <c r="AJ204" s="27"/>
      <c r="AK204" s="1"/>
      <c r="AL204" s="27"/>
      <c r="AM204" s="1"/>
      <c r="AN204" s="9"/>
      <c r="AO204" s="28"/>
      <c r="AP204" s="9"/>
      <c r="AQ204" s="1"/>
      <c r="AR204" s="9"/>
      <c r="AS204" s="28"/>
      <c r="AT204" s="27"/>
      <c r="AU204" s="1"/>
      <c r="AV204" s="1"/>
      <c r="AW204" s="1"/>
      <c r="AX204" s="9"/>
      <c r="AY204" s="28"/>
      <c r="AZ204" s="9"/>
      <c r="BA204" s="1"/>
      <c r="BB204" s="27"/>
      <c r="BC204" s="1"/>
      <c r="BD204" s="9"/>
      <c r="BE204" s="28"/>
      <c r="BF204" s="9"/>
      <c r="BG204" s="1"/>
      <c r="BH204" s="9"/>
      <c r="BI204" s="1"/>
      <c r="BJ204" s="9"/>
      <c r="BK204" s="28"/>
      <c r="BL204" s="27"/>
      <c r="BM204" s="1"/>
      <c r="BN204" s="9"/>
      <c r="BO204" s="1"/>
      <c r="BP204" s="27"/>
      <c r="BQ204" s="1"/>
      <c r="BR204" s="9"/>
      <c r="BS204" s="1"/>
      <c r="BT204" s="9"/>
      <c r="BU204" s="1"/>
      <c r="BV204" s="9">
        <v>1.5</v>
      </c>
      <c r="BW204" s="1"/>
      <c r="BX204" s="9"/>
      <c r="BY204" s="1"/>
      <c r="BZ204" s="9"/>
      <c r="CA204" s="1"/>
      <c r="CB204" s="9"/>
      <c r="CC204" s="28"/>
      <c r="CD204" s="9"/>
      <c r="CE204" s="1"/>
      <c r="CF204" s="9"/>
      <c r="CG204" s="1"/>
      <c r="CH204" s="27"/>
      <c r="CI204" s="1"/>
      <c r="CJ204" s="9"/>
      <c r="CK204" s="1"/>
      <c r="CL204" s="9">
        <v>0.1</v>
      </c>
      <c r="CM204" s="1"/>
      <c r="CN204" s="9"/>
      <c r="CO204" s="1"/>
      <c r="CP204" s="9"/>
      <c r="CQ204" s="1">
        <v>1</v>
      </c>
      <c r="CR204" s="9">
        <v>1</v>
      </c>
      <c r="CS204" s="1">
        <v>1</v>
      </c>
      <c r="CT204" s="9"/>
      <c r="CU204" s="1">
        <v>2</v>
      </c>
      <c r="CV204" s="9"/>
      <c r="CW204" s="1">
        <v>1</v>
      </c>
      <c r="CX204" s="9">
        <v>0.6</v>
      </c>
      <c r="CY204" s="1"/>
      <c r="CZ204" s="9"/>
      <c r="DA204" s="1"/>
      <c r="DB204" s="9">
        <v>2</v>
      </c>
      <c r="DC204" s="1"/>
      <c r="DD204" s="9"/>
      <c r="DE204" s="1"/>
      <c r="DF204" s="9"/>
      <c r="DG204" s="9"/>
      <c r="DH204" s="9"/>
      <c r="DI204" s="27"/>
      <c r="DJ204" s="9"/>
      <c r="DK204" s="1">
        <v>1</v>
      </c>
      <c r="DL204" s="9"/>
      <c r="DM204" s="28"/>
      <c r="DN204" s="9"/>
      <c r="DO204" s="1"/>
      <c r="DP204" s="9"/>
      <c r="DQ204" s="1"/>
      <c r="DR204" s="27"/>
      <c r="DS204" s="28"/>
      <c r="DT204" s="27"/>
      <c r="DU204" s="1"/>
      <c r="DV204" s="9"/>
      <c r="DW204" s="1"/>
      <c r="DX204" s="27"/>
      <c r="DY204" s="1"/>
      <c r="DZ204" s="9"/>
      <c r="EA204" s="28"/>
      <c r="EB204" s="9"/>
      <c r="EC204" s="1">
        <v>1</v>
      </c>
      <c r="ED204" s="9"/>
      <c r="EE204" s="1">
        <v>1</v>
      </c>
      <c r="EF204" s="9"/>
      <c r="EG204" s="1">
        <v>1</v>
      </c>
      <c r="EH204" s="9"/>
      <c r="EI204" s="28"/>
      <c r="EJ204" s="9"/>
      <c r="EK204" s="1">
        <v>10</v>
      </c>
      <c r="EL204" s="3" cm="1">
        <f t="array" ref="EL204">SUMPRODUCT(Planned[[#This Row],[GEN-1]:[EL-20]],TRANSPOSE(Arrangements[Unit Prices]))</f>
        <v>723.9</v>
      </c>
    </row>
    <row r="205" spans="1:142" ht="14.4" x14ac:dyDescent="0.25">
      <c r="A205" s="1">
        <v>185</v>
      </c>
      <c r="B205" s="9">
        <v>7273</v>
      </c>
      <c r="C205" s="9" t="s">
        <v>793</v>
      </c>
      <c r="D205" s="9" t="s">
        <v>271</v>
      </c>
      <c r="E205" s="9" t="s">
        <v>312</v>
      </c>
      <c r="F205" s="9"/>
      <c r="G205" s="9"/>
      <c r="H205" s="1" t="s">
        <v>794</v>
      </c>
      <c r="I205" s="1" t="s">
        <v>325</v>
      </c>
      <c r="J205" s="1" t="s">
        <v>737</v>
      </c>
      <c r="K205" s="9">
        <v>72</v>
      </c>
      <c r="L205" s="1" t="s">
        <v>745</v>
      </c>
      <c r="M205" s="9" t="s">
        <v>278</v>
      </c>
      <c r="N205" s="9"/>
      <c r="O205" s="1"/>
      <c r="P205" s="9"/>
      <c r="Q205" s="1"/>
      <c r="R205" s="27"/>
      <c r="S205" s="1"/>
      <c r="T205" s="9"/>
      <c r="U205" s="1"/>
      <c r="V205" s="9"/>
      <c r="W205" s="1"/>
      <c r="X205" s="9"/>
      <c r="Y205" s="1"/>
      <c r="Z205" s="9"/>
      <c r="AA205" s="1">
        <v>90</v>
      </c>
      <c r="AB205" s="9"/>
      <c r="AC205" s="1"/>
      <c r="AD205" s="27"/>
      <c r="AE205" s="1"/>
      <c r="AF205" s="9">
        <v>18</v>
      </c>
      <c r="AG205" s="1"/>
      <c r="AH205" s="9"/>
      <c r="AI205" s="1"/>
      <c r="AJ205" s="27"/>
      <c r="AK205" s="1"/>
      <c r="AL205" s="27"/>
      <c r="AM205" s="1"/>
      <c r="AN205" s="9"/>
      <c r="AO205" s="28"/>
      <c r="AP205" s="9">
        <v>15</v>
      </c>
      <c r="AQ205" s="1"/>
      <c r="AR205" s="9"/>
      <c r="AS205" s="28"/>
      <c r="AT205" s="27"/>
      <c r="AU205" s="1">
        <v>1</v>
      </c>
      <c r="AV205" s="1"/>
      <c r="AW205" s="1"/>
      <c r="AX205" s="9"/>
      <c r="AY205" s="28"/>
      <c r="AZ205" s="9"/>
      <c r="BA205" s="1">
        <v>4.2</v>
      </c>
      <c r="BB205" s="27"/>
      <c r="BC205" s="1"/>
      <c r="BD205" s="9"/>
      <c r="BE205" s="28"/>
      <c r="BF205" s="9"/>
      <c r="BG205" s="1"/>
      <c r="BH205" s="9"/>
      <c r="BI205" s="1"/>
      <c r="BJ205" s="9"/>
      <c r="BK205" s="28"/>
      <c r="BL205" s="27"/>
      <c r="BM205" s="1"/>
      <c r="BN205" s="9"/>
      <c r="BO205" s="1"/>
      <c r="BP205" s="27"/>
      <c r="BQ205" s="1"/>
      <c r="BR205" s="9"/>
      <c r="BS205" s="1"/>
      <c r="BT205" s="9"/>
      <c r="BU205" s="1"/>
      <c r="BV205" s="9"/>
      <c r="BW205" s="1"/>
      <c r="BX205" s="9"/>
      <c r="BY205" s="1"/>
      <c r="BZ205" s="9"/>
      <c r="CA205" s="1"/>
      <c r="CB205" s="9"/>
      <c r="CC205" s="28"/>
      <c r="CD205" s="9"/>
      <c r="CE205" s="1"/>
      <c r="CF205" s="9"/>
      <c r="CG205" s="1"/>
      <c r="CH205" s="27"/>
      <c r="CI205" s="1"/>
      <c r="CJ205" s="9">
        <v>5.45</v>
      </c>
      <c r="CK205" s="1"/>
      <c r="CL205" s="9">
        <v>0.35</v>
      </c>
      <c r="CM205" s="1"/>
      <c r="CN205" s="9"/>
      <c r="CO205" s="1"/>
      <c r="CP205" s="9"/>
      <c r="CQ205" s="1">
        <v>2</v>
      </c>
      <c r="CR205" s="9"/>
      <c r="CS205" s="1">
        <v>1</v>
      </c>
      <c r="CT205" s="9"/>
      <c r="CU205" s="1"/>
      <c r="CV205" s="9">
        <v>3</v>
      </c>
      <c r="CW205" s="1">
        <v>1</v>
      </c>
      <c r="CX205" s="9">
        <v>1.2</v>
      </c>
      <c r="CY205" s="1"/>
      <c r="CZ205" s="9"/>
      <c r="DA205" s="1"/>
      <c r="DB205" s="9"/>
      <c r="DC205" s="1"/>
      <c r="DD205" s="9"/>
      <c r="DE205" s="1"/>
      <c r="DF205" s="9"/>
      <c r="DG205" s="9"/>
      <c r="DH205" s="9"/>
      <c r="DI205" s="27"/>
      <c r="DJ205" s="9">
        <v>1</v>
      </c>
      <c r="DK205" s="1"/>
      <c r="DL205" s="9"/>
      <c r="DM205" s="28"/>
      <c r="DN205" s="9"/>
      <c r="DO205" s="1"/>
      <c r="DP205" s="9"/>
      <c r="DQ205" s="1"/>
      <c r="DR205" s="27"/>
      <c r="DS205" s="28"/>
      <c r="DT205" s="27"/>
      <c r="DU205" s="1"/>
      <c r="DV205" s="9"/>
      <c r="DW205" s="1"/>
      <c r="DX205" s="27"/>
      <c r="DY205" s="1"/>
      <c r="DZ205" s="9"/>
      <c r="EA205" s="28"/>
      <c r="EB205" s="9"/>
      <c r="EC205" s="1"/>
      <c r="ED205" s="9"/>
      <c r="EE205" s="1"/>
      <c r="EF205" s="9"/>
      <c r="EG205" s="1"/>
      <c r="EH205" s="9"/>
      <c r="EI205" s="28"/>
      <c r="EJ205" s="9"/>
      <c r="EK205" s="1"/>
      <c r="EL205" s="3" cm="1">
        <f t="array" ref="EL205">SUMPRODUCT(Planned[[#This Row],[GEN-1]:[EL-20]],TRANSPOSE(Arrangements[Unit Prices]))</f>
        <v>970.7</v>
      </c>
    </row>
    <row r="206" spans="1:142" ht="14.4" x14ac:dyDescent="0.25">
      <c r="A206" s="1">
        <v>186</v>
      </c>
      <c r="B206" s="9">
        <v>26868</v>
      </c>
      <c r="C206" s="9" t="s">
        <v>795</v>
      </c>
      <c r="D206" s="9" t="s">
        <v>271</v>
      </c>
      <c r="E206" s="9" t="s">
        <v>312</v>
      </c>
      <c r="F206" s="9"/>
      <c r="G206" s="9"/>
      <c r="H206" s="1" t="s">
        <v>796</v>
      </c>
      <c r="I206" s="1" t="s">
        <v>325</v>
      </c>
      <c r="J206" s="1" t="s">
        <v>737</v>
      </c>
      <c r="K206" s="9">
        <v>72</v>
      </c>
      <c r="L206" s="1" t="s">
        <v>797</v>
      </c>
      <c r="M206" s="9" t="s">
        <v>278</v>
      </c>
      <c r="N206" s="9"/>
      <c r="O206" s="1"/>
      <c r="P206" s="9"/>
      <c r="Q206" s="1"/>
      <c r="R206" s="27"/>
      <c r="S206" s="1">
        <v>1.2</v>
      </c>
      <c r="T206" s="9"/>
      <c r="U206" s="1"/>
      <c r="V206" s="9">
        <v>0.3</v>
      </c>
      <c r="W206" s="1"/>
      <c r="X206" s="9"/>
      <c r="Y206" s="1"/>
      <c r="Z206" s="9"/>
      <c r="AA206" s="1"/>
      <c r="AB206" s="9">
        <v>75</v>
      </c>
      <c r="AC206" s="1"/>
      <c r="AD206" s="27"/>
      <c r="AE206" s="1"/>
      <c r="AF206" s="9">
        <v>76</v>
      </c>
      <c r="AG206" s="1"/>
      <c r="AH206" s="9"/>
      <c r="AI206" s="1"/>
      <c r="AJ206" s="27"/>
      <c r="AK206" s="1"/>
      <c r="AL206" s="27"/>
      <c r="AM206" s="1"/>
      <c r="AN206" s="9"/>
      <c r="AO206" s="28"/>
      <c r="AP206" s="9">
        <v>2.5</v>
      </c>
      <c r="AQ206" s="1"/>
      <c r="AR206" s="9"/>
      <c r="AS206" s="28"/>
      <c r="AT206" s="27"/>
      <c r="AU206" s="1"/>
      <c r="AV206" s="1"/>
      <c r="AW206" s="1"/>
      <c r="AX206" s="9"/>
      <c r="AY206" s="28"/>
      <c r="AZ206" s="9"/>
      <c r="BA206" s="1"/>
      <c r="BB206" s="27"/>
      <c r="BC206" s="1"/>
      <c r="BD206" s="9"/>
      <c r="BE206" s="28"/>
      <c r="BF206" s="9"/>
      <c r="BG206" s="1"/>
      <c r="BH206" s="9"/>
      <c r="BI206" s="1"/>
      <c r="BJ206" s="9"/>
      <c r="BK206" s="28"/>
      <c r="BL206" s="27"/>
      <c r="BM206" s="1">
        <v>1</v>
      </c>
      <c r="BN206" s="9"/>
      <c r="BO206" s="1"/>
      <c r="BP206" s="27"/>
      <c r="BQ206" s="1"/>
      <c r="BR206" s="9"/>
      <c r="BS206" s="1"/>
      <c r="BT206" s="9"/>
      <c r="BU206" s="1"/>
      <c r="BV206" s="9"/>
      <c r="BW206" s="1"/>
      <c r="BX206" s="9"/>
      <c r="BY206" s="1">
        <v>30</v>
      </c>
      <c r="BZ206" s="9"/>
      <c r="CA206" s="1"/>
      <c r="CB206" s="9"/>
      <c r="CC206" s="28"/>
      <c r="CD206" s="9"/>
      <c r="CE206" s="1"/>
      <c r="CF206" s="9"/>
      <c r="CG206" s="1"/>
      <c r="CH206" s="27"/>
      <c r="CI206" s="1"/>
      <c r="CJ206" s="9"/>
      <c r="CK206" s="1"/>
      <c r="CL206" s="9">
        <v>0.16</v>
      </c>
      <c r="CM206" s="1"/>
      <c r="CN206" s="9"/>
      <c r="CO206" s="1"/>
      <c r="CP206" s="9"/>
      <c r="CQ206" s="1">
        <v>2</v>
      </c>
      <c r="CR206" s="9"/>
      <c r="CS206" s="1">
        <v>1</v>
      </c>
      <c r="CT206" s="9"/>
      <c r="CU206" s="1">
        <v>3</v>
      </c>
      <c r="CV206" s="9"/>
      <c r="CW206" s="1">
        <v>1</v>
      </c>
      <c r="CX206" s="9">
        <v>1.2</v>
      </c>
      <c r="CY206" s="1"/>
      <c r="CZ206" s="9"/>
      <c r="DA206" s="1"/>
      <c r="DB206" s="9"/>
      <c r="DC206" s="1"/>
      <c r="DD206" s="9">
        <v>15</v>
      </c>
      <c r="DE206" s="1"/>
      <c r="DF206" s="9"/>
      <c r="DG206" s="9">
        <v>6</v>
      </c>
      <c r="DH206" s="9"/>
      <c r="DI206" s="27"/>
      <c r="DJ206" s="9"/>
      <c r="DK206" s="1">
        <v>1</v>
      </c>
      <c r="DL206" s="9"/>
      <c r="DM206" s="28"/>
      <c r="DN206" s="9"/>
      <c r="DO206" s="1"/>
      <c r="DP206" s="9"/>
      <c r="DQ206" s="1"/>
      <c r="DR206" s="27"/>
      <c r="DS206" s="28"/>
      <c r="DT206" s="27"/>
      <c r="DU206" s="1"/>
      <c r="DV206" s="9"/>
      <c r="DW206" s="1"/>
      <c r="DX206" s="27"/>
      <c r="DY206" s="1"/>
      <c r="DZ206" s="9"/>
      <c r="EA206" s="28"/>
      <c r="EB206" s="9"/>
      <c r="EC206" s="1"/>
      <c r="ED206" s="9"/>
      <c r="EE206" s="1"/>
      <c r="EF206" s="9"/>
      <c r="EG206" s="1"/>
      <c r="EH206" s="9"/>
      <c r="EI206" s="28"/>
      <c r="EJ206" s="9"/>
      <c r="EK206" s="1"/>
      <c r="EL206" s="3" cm="1">
        <f t="array" ref="EL206">SUMPRODUCT(Planned[[#This Row],[GEN-1]:[EL-20]],TRANSPOSE(Arrangements[Unit Prices]))</f>
        <v>824.44999999999993</v>
      </c>
    </row>
    <row r="207" spans="1:142" ht="14.4" x14ac:dyDescent="0.25">
      <c r="A207" s="1">
        <v>187</v>
      </c>
      <c r="B207" s="9">
        <v>26987</v>
      </c>
      <c r="C207" s="9" t="s">
        <v>798</v>
      </c>
      <c r="D207" s="9" t="s">
        <v>271</v>
      </c>
      <c r="E207" s="9" t="s">
        <v>312</v>
      </c>
      <c r="F207" s="9"/>
      <c r="G207" s="9"/>
      <c r="H207" s="1" t="s">
        <v>799</v>
      </c>
      <c r="I207" s="1" t="s">
        <v>325</v>
      </c>
      <c r="J207" s="1" t="s">
        <v>737</v>
      </c>
      <c r="K207" s="9">
        <v>72</v>
      </c>
      <c r="L207" s="1" t="s">
        <v>800</v>
      </c>
      <c r="M207" s="9" t="s">
        <v>278</v>
      </c>
      <c r="N207" s="9"/>
      <c r="O207" s="1"/>
      <c r="P207" s="9"/>
      <c r="Q207" s="1"/>
      <c r="R207" s="27"/>
      <c r="S207" s="1"/>
      <c r="T207" s="9"/>
      <c r="U207" s="1"/>
      <c r="V207" s="9"/>
      <c r="W207" s="1">
        <v>0.5</v>
      </c>
      <c r="X207" s="9"/>
      <c r="Y207" s="1"/>
      <c r="Z207" s="9"/>
      <c r="AA207" s="1"/>
      <c r="AB207" s="9"/>
      <c r="AC207" s="1"/>
      <c r="AD207" s="27"/>
      <c r="AE207" s="1"/>
      <c r="AF207" s="9">
        <v>165</v>
      </c>
      <c r="AG207" s="1"/>
      <c r="AH207" s="9"/>
      <c r="AI207" s="1"/>
      <c r="AJ207" s="27"/>
      <c r="AK207" s="1"/>
      <c r="AL207" s="27"/>
      <c r="AM207" s="1"/>
      <c r="AN207" s="9"/>
      <c r="AO207" s="28"/>
      <c r="AP207" s="9">
        <v>8</v>
      </c>
      <c r="AQ207" s="1"/>
      <c r="AR207" s="9"/>
      <c r="AS207" s="28"/>
      <c r="AT207" s="27"/>
      <c r="AU207" s="1"/>
      <c r="AV207" s="1"/>
      <c r="AW207" s="1"/>
      <c r="AX207" s="9"/>
      <c r="AY207" s="28"/>
      <c r="AZ207" s="9"/>
      <c r="BA207" s="1"/>
      <c r="BB207" s="27"/>
      <c r="BC207" s="1"/>
      <c r="BD207" s="9"/>
      <c r="BE207" s="28"/>
      <c r="BF207" s="9"/>
      <c r="BG207" s="1"/>
      <c r="BH207" s="9"/>
      <c r="BI207" s="1"/>
      <c r="BJ207" s="9"/>
      <c r="BK207" s="28"/>
      <c r="BL207" s="27"/>
      <c r="BM207" s="1">
        <v>1</v>
      </c>
      <c r="BN207" s="9">
        <v>1</v>
      </c>
      <c r="BO207" s="1"/>
      <c r="BP207" s="27"/>
      <c r="BQ207" s="1"/>
      <c r="BR207" s="9"/>
      <c r="BS207" s="1"/>
      <c r="BT207" s="9"/>
      <c r="BU207" s="1"/>
      <c r="BV207" s="9"/>
      <c r="BW207" s="1"/>
      <c r="BX207" s="9"/>
      <c r="BY207" s="1"/>
      <c r="BZ207" s="9"/>
      <c r="CA207" s="1"/>
      <c r="CB207" s="9"/>
      <c r="CC207" s="28"/>
      <c r="CD207" s="9"/>
      <c r="CE207" s="1"/>
      <c r="CF207" s="9"/>
      <c r="CG207" s="1"/>
      <c r="CH207" s="27"/>
      <c r="CI207" s="1"/>
      <c r="CJ207" s="9"/>
      <c r="CK207" s="1"/>
      <c r="CL207" s="9"/>
      <c r="CM207" s="1"/>
      <c r="CN207" s="9"/>
      <c r="CO207" s="1"/>
      <c r="CP207" s="9">
        <v>1.4</v>
      </c>
      <c r="CQ207" s="1"/>
      <c r="CR207" s="9"/>
      <c r="CS207" s="1"/>
      <c r="CT207" s="9"/>
      <c r="CU207" s="1">
        <v>2</v>
      </c>
      <c r="CV207" s="9"/>
      <c r="CW207" s="1"/>
      <c r="CX207" s="9"/>
      <c r="CY207" s="1"/>
      <c r="CZ207" s="9"/>
      <c r="DA207" s="1"/>
      <c r="DB207" s="9"/>
      <c r="DC207" s="1"/>
      <c r="DD207" s="9">
        <v>10</v>
      </c>
      <c r="DE207" s="1"/>
      <c r="DF207" s="9"/>
      <c r="DG207" s="9"/>
      <c r="DH207" s="9"/>
      <c r="DI207" s="27"/>
      <c r="DJ207" s="9"/>
      <c r="DK207" s="1"/>
      <c r="DL207" s="9"/>
      <c r="DM207" s="28"/>
      <c r="DN207" s="9"/>
      <c r="DO207" s="1"/>
      <c r="DP207" s="9"/>
      <c r="DQ207" s="1"/>
      <c r="DR207" s="27"/>
      <c r="DS207" s="28"/>
      <c r="DT207" s="27"/>
      <c r="DU207" s="1"/>
      <c r="DV207" s="9"/>
      <c r="DW207" s="1"/>
      <c r="DX207" s="27"/>
      <c r="DY207" s="1"/>
      <c r="DZ207" s="9"/>
      <c r="EA207" s="28"/>
      <c r="EB207" s="9"/>
      <c r="EC207" s="1"/>
      <c r="ED207" s="9"/>
      <c r="EE207" s="1"/>
      <c r="EF207" s="9"/>
      <c r="EG207" s="1"/>
      <c r="EH207" s="9"/>
      <c r="EI207" s="28"/>
      <c r="EJ207" s="9"/>
      <c r="EK207" s="1"/>
      <c r="EL207" s="3" cm="1">
        <f t="array" ref="EL207">SUMPRODUCT(Planned[[#This Row],[GEN-1]:[EL-20]],TRANSPOSE(Arrangements[Unit Prices]))</f>
        <v>739.5</v>
      </c>
    </row>
    <row r="208" spans="1:142" ht="14.4" x14ac:dyDescent="0.25">
      <c r="A208" s="1">
        <v>188</v>
      </c>
      <c r="B208" s="9">
        <v>19467</v>
      </c>
      <c r="C208" s="9" t="s">
        <v>801</v>
      </c>
      <c r="D208" s="9" t="s">
        <v>271</v>
      </c>
      <c r="E208" s="9" t="s">
        <v>312</v>
      </c>
      <c r="F208" s="9"/>
      <c r="G208" s="9"/>
      <c r="H208" s="1" t="s">
        <v>802</v>
      </c>
      <c r="I208" s="1" t="s">
        <v>325</v>
      </c>
      <c r="J208" s="1" t="s">
        <v>737</v>
      </c>
      <c r="K208" s="9">
        <v>72</v>
      </c>
      <c r="L208" s="1" t="s">
        <v>742</v>
      </c>
      <c r="M208" s="9" t="s">
        <v>278</v>
      </c>
      <c r="N208" s="9"/>
      <c r="O208" s="1"/>
      <c r="P208" s="9"/>
      <c r="Q208" s="1"/>
      <c r="R208" s="27"/>
      <c r="S208" s="1"/>
      <c r="T208" s="9"/>
      <c r="U208" s="1"/>
      <c r="V208" s="9"/>
      <c r="W208" s="1"/>
      <c r="X208" s="9"/>
      <c r="Y208" s="1"/>
      <c r="Z208" s="9"/>
      <c r="AA208" s="1">
        <v>170</v>
      </c>
      <c r="AB208" s="9"/>
      <c r="AC208" s="1"/>
      <c r="AD208" s="27"/>
      <c r="AE208" s="1"/>
      <c r="AF208" s="9">
        <v>70</v>
      </c>
      <c r="AG208" s="1"/>
      <c r="AH208" s="9"/>
      <c r="AI208" s="1"/>
      <c r="AJ208" s="27"/>
      <c r="AK208" s="1"/>
      <c r="AL208" s="27"/>
      <c r="AM208" s="1"/>
      <c r="AN208" s="9"/>
      <c r="AO208" s="28"/>
      <c r="AP208" s="9"/>
      <c r="AQ208" s="1"/>
      <c r="AR208" s="9"/>
      <c r="AS208" s="28"/>
      <c r="AT208" s="27"/>
      <c r="AU208" s="1"/>
      <c r="AV208" s="1"/>
      <c r="AW208" s="1"/>
      <c r="AX208" s="9"/>
      <c r="AY208" s="28"/>
      <c r="AZ208" s="9"/>
      <c r="BA208" s="1"/>
      <c r="BB208" s="27"/>
      <c r="BC208" s="1"/>
      <c r="BD208" s="9"/>
      <c r="BE208" s="28"/>
      <c r="BF208" s="9"/>
      <c r="BG208" s="1"/>
      <c r="BH208" s="9"/>
      <c r="BI208" s="1"/>
      <c r="BJ208" s="9"/>
      <c r="BK208" s="28"/>
      <c r="BL208" s="27"/>
      <c r="BM208" s="1"/>
      <c r="BN208" s="9"/>
      <c r="BO208" s="1"/>
      <c r="BP208" s="27"/>
      <c r="BQ208" s="1"/>
      <c r="BR208" s="9"/>
      <c r="BS208" s="1"/>
      <c r="BT208" s="9"/>
      <c r="BU208" s="1"/>
      <c r="BV208" s="9"/>
      <c r="BW208" s="1"/>
      <c r="BX208" s="9"/>
      <c r="BY208" s="1"/>
      <c r="BZ208" s="9"/>
      <c r="CA208" s="1"/>
      <c r="CB208" s="9"/>
      <c r="CC208" s="28"/>
      <c r="CD208" s="9"/>
      <c r="CE208" s="1"/>
      <c r="CF208" s="9"/>
      <c r="CG208" s="1"/>
      <c r="CH208" s="27"/>
      <c r="CI208" s="1"/>
      <c r="CJ208" s="9">
        <v>2.21</v>
      </c>
      <c r="CK208" s="1"/>
      <c r="CL208" s="9">
        <v>1.03</v>
      </c>
      <c r="CM208" s="1"/>
      <c r="CN208" s="9"/>
      <c r="CO208" s="1"/>
      <c r="CP208" s="9">
        <v>1.9</v>
      </c>
      <c r="CQ208" s="1"/>
      <c r="CR208" s="9"/>
      <c r="CS208" s="1"/>
      <c r="CT208" s="9"/>
      <c r="CU208" s="1"/>
      <c r="CV208" s="9"/>
      <c r="CW208" s="1"/>
      <c r="CX208" s="9"/>
      <c r="CY208" s="1"/>
      <c r="CZ208" s="9"/>
      <c r="DA208" s="1"/>
      <c r="DB208" s="9"/>
      <c r="DC208" s="1"/>
      <c r="DD208" s="9"/>
      <c r="DE208" s="1"/>
      <c r="DF208" s="9"/>
      <c r="DG208" s="9"/>
      <c r="DH208" s="9"/>
      <c r="DI208" s="27"/>
      <c r="DJ208" s="9"/>
      <c r="DK208" s="1"/>
      <c r="DL208" s="9"/>
      <c r="DM208" s="28"/>
      <c r="DN208" s="9"/>
      <c r="DO208" s="1"/>
      <c r="DP208" s="9"/>
      <c r="DQ208" s="1"/>
      <c r="DR208" s="27"/>
      <c r="DS208" s="28"/>
      <c r="DT208" s="27"/>
      <c r="DU208" s="1"/>
      <c r="DV208" s="9"/>
      <c r="DW208" s="1"/>
      <c r="DX208" s="27"/>
      <c r="DY208" s="1"/>
      <c r="DZ208" s="9"/>
      <c r="EA208" s="28"/>
      <c r="EB208" s="9"/>
      <c r="EC208" s="1">
        <v>1</v>
      </c>
      <c r="ED208" s="9"/>
      <c r="EE208" s="1">
        <v>1</v>
      </c>
      <c r="EF208" s="9"/>
      <c r="EG208" s="1">
        <v>1</v>
      </c>
      <c r="EH208" s="9"/>
      <c r="EI208" s="28"/>
      <c r="EJ208" s="9"/>
      <c r="EK208" s="1">
        <v>10</v>
      </c>
      <c r="EL208" s="3" cm="1">
        <f t="array" ref="EL208">SUMPRODUCT(Planned[[#This Row],[GEN-1]:[EL-20]],TRANSPOSE(Arrangements[Unit Prices]))</f>
        <v>711.59999999999991</v>
      </c>
    </row>
    <row r="209" spans="1:142" ht="14.4" x14ac:dyDescent="0.25">
      <c r="A209" s="1">
        <v>189</v>
      </c>
      <c r="B209" s="9">
        <v>267107</v>
      </c>
      <c r="C209" s="9" t="s">
        <v>803</v>
      </c>
      <c r="D209" s="9" t="s">
        <v>271</v>
      </c>
      <c r="E209" s="9" t="s">
        <v>312</v>
      </c>
      <c r="F209" s="9"/>
      <c r="G209" s="9"/>
      <c r="H209" s="1" t="s">
        <v>804</v>
      </c>
      <c r="I209" s="1" t="s">
        <v>275</v>
      </c>
      <c r="J209" s="1" t="s">
        <v>737</v>
      </c>
      <c r="K209" s="9">
        <v>72</v>
      </c>
      <c r="L209" s="1" t="s">
        <v>771</v>
      </c>
      <c r="M209" s="9" t="s">
        <v>278</v>
      </c>
      <c r="N209" s="9"/>
      <c r="O209" s="1"/>
      <c r="P209" s="9"/>
      <c r="Q209" s="1"/>
      <c r="R209" s="27"/>
      <c r="S209" s="1"/>
      <c r="T209" s="9">
        <v>3.3</v>
      </c>
      <c r="U209" s="1"/>
      <c r="V209" s="9"/>
      <c r="W209" s="1"/>
      <c r="X209" s="9"/>
      <c r="Y209" s="1"/>
      <c r="Z209" s="9"/>
      <c r="AA209" s="1"/>
      <c r="AB209" s="9"/>
      <c r="AC209" s="1"/>
      <c r="AD209" s="27"/>
      <c r="AE209" s="1"/>
      <c r="AF209" s="9">
        <v>70</v>
      </c>
      <c r="AG209" s="1"/>
      <c r="AH209" s="9"/>
      <c r="AI209" s="1"/>
      <c r="AJ209" s="27"/>
      <c r="AK209" s="1"/>
      <c r="AL209" s="27"/>
      <c r="AM209" s="1"/>
      <c r="AN209" s="9"/>
      <c r="AO209" s="28"/>
      <c r="AP209" s="9"/>
      <c r="AQ209" s="1"/>
      <c r="AR209" s="9"/>
      <c r="AS209" s="28"/>
      <c r="AT209" s="27"/>
      <c r="AU209" s="1"/>
      <c r="AV209" s="1"/>
      <c r="AW209" s="1"/>
      <c r="AX209" s="9"/>
      <c r="AY209" s="28"/>
      <c r="AZ209" s="9"/>
      <c r="BA209" s="1"/>
      <c r="BB209" s="27"/>
      <c r="BC209" s="1"/>
      <c r="BD209" s="9"/>
      <c r="BE209" s="28"/>
      <c r="BF209" s="9"/>
      <c r="BG209" s="1"/>
      <c r="BH209" s="9"/>
      <c r="BI209" s="1"/>
      <c r="BJ209" s="9"/>
      <c r="BK209" s="28"/>
      <c r="BL209" s="27"/>
      <c r="BM209" s="1"/>
      <c r="BN209" s="9"/>
      <c r="BO209" s="1"/>
      <c r="BP209" s="27"/>
      <c r="BQ209" s="1"/>
      <c r="BR209" s="9"/>
      <c r="BS209" s="1"/>
      <c r="BT209" s="9"/>
      <c r="BU209" s="1"/>
      <c r="BV209" s="9"/>
      <c r="BW209" s="1"/>
      <c r="BX209" s="9"/>
      <c r="BY209" s="1">
        <v>5</v>
      </c>
      <c r="BZ209" s="9"/>
      <c r="CA209" s="1"/>
      <c r="CB209" s="9"/>
      <c r="CC209" s="28"/>
      <c r="CD209" s="9"/>
      <c r="CE209" s="1"/>
      <c r="CF209" s="9"/>
      <c r="CG209" s="1"/>
      <c r="CH209" s="27"/>
      <c r="CI209" s="1"/>
      <c r="CJ209" s="9"/>
      <c r="CK209" s="1"/>
      <c r="CL209" s="9"/>
      <c r="CM209" s="1"/>
      <c r="CN209" s="9"/>
      <c r="CO209" s="1"/>
      <c r="CP209" s="9"/>
      <c r="CQ209" s="1">
        <v>4</v>
      </c>
      <c r="CR209" s="9">
        <v>3</v>
      </c>
      <c r="CS209" s="1"/>
      <c r="CT209" s="9"/>
      <c r="CU209" s="1"/>
      <c r="CV209" s="9"/>
      <c r="CW209" s="1"/>
      <c r="CX209" s="9"/>
      <c r="CY209" s="1"/>
      <c r="CZ209" s="9"/>
      <c r="DA209" s="1"/>
      <c r="DB209" s="9"/>
      <c r="DC209" s="1"/>
      <c r="DD209" s="9"/>
      <c r="DE209" s="1"/>
      <c r="DF209" s="9"/>
      <c r="DG209" s="9"/>
      <c r="DH209" s="9"/>
      <c r="DI209" s="27"/>
      <c r="DJ209" s="9"/>
      <c r="DK209" s="1"/>
      <c r="DL209" s="9"/>
      <c r="DM209" s="28"/>
      <c r="DN209" s="9"/>
      <c r="DO209" s="1"/>
      <c r="DP209" s="9"/>
      <c r="DQ209" s="1"/>
      <c r="DR209" s="27"/>
      <c r="DS209" s="28"/>
      <c r="DT209" s="27"/>
      <c r="DU209" s="1"/>
      <c r="DV209" s="9"/>
      <c r="DW209" s="1"/>
      <c r="DX209" s="27"/>
      <c r="DY209" s="1"/>
      <c r="DZ209" s="9"/>
      <c r="EA209" s="28"/>
      <c r="EB209" s="9"/>
      <c r="EC209" s="1"/>
      <c r="ED209" s="9"/>
      <c r="EE209" s="1"/>
      <c r="EF209" s="9"/>
      <c r="EG209" s="1"/>
      <c r="EH209" s="9"/>
      <c r="EI209" s="28"/>
      <c r="EJ209" s="9"/>
      <c r="EK209" s="1"/>
      <c r="EL209" s="3" cm="1">
        <f t="array" ref="EL209">SUMPRODUCT(Planned[[#This Row],[GEN-1]:[EL-20]],TRANSPOSE(Arrangements[Unit Prices]))</f>
        <v>537.9</v>
      </c>
    </row>
    <row r="210" spans="1:142" ht="14.4" x14ac:dyDescent="0.25">
      <c r="A210" s="1">
        <v>190</v>
      </c>
      <c r="B210" s="9">
        <v>267042</v>
      </c>
      <c r="C210" s="9" t="s">
        <v>805</v>
      </c>
      <c r="D210" s="9" t="s">
        <v>271</v>
      </c>
      <c r="E210" s="9" t="s">
        <v>312</v>
      </c>
      <c r="F210" s="9"/>
      <c r="G210" s="9"/>
      <c r="H210" s="1" t="s">
        <v>806</v>
      </c>
      <c r="I210" s="1" t="s">
        <v>275</v>
      </c>
      <c r="J210" s="1" t="s">
        <v>737</v>
      </c>
      <c r="K210" s="9">
        <v>72</v>
      </c>
      <c r="L210" s="1" t="s">
        <v>780</v>
      </c>
      <c r="M210" s="9" t="s">
        <v>278</v>
      </c>
      <c r="N210" s="9"/>
      <c r="O210" s="1"/>
      <c r="P210" s="9"/>
      <c r="Q210" s="1"/>
      <c r="R210" s="27"/>
      <c r="S210" s="1"/>
      <c r="T210" s="9">
        <v>3</v>
      </c>
      <c r="U210" s="1"/>
      <c r="V210" s="9"/>
      <c r="W210" s="1"/>
      <c r="X210" s="9"/>
      <c r="Y210" s="1"/>
      <c r="Z210" s="9"/>
      <c r="AA210" s="1"/>
      <c r="AB210" s="9"/>
      <c r="AC210" s="1"/>
      <c r="AD210" s="27"/>
      <c r="AE210" s="1"/>
      <c r="AF210" s="9">
        <v>136</v>
      </c>
      <c r="AG210" s="1"/>
      <c r="AH210" s="9"/>
      <c r="AI210" s="1"/>
      <c r="AJ210" s="27"/>
      <c r="AK210" s="1"/>
      <c r="AL210" s="27"/>
      <c r="AM210" s="1"/>
      <c r="AN210" s="9"/>
      <c r="AO210" s="28"/>
      <c r="AP210" s="9">
        <v>0.8</v>
      </c>
      <c r="AQ210" s="1"/>
      <c r="AR210" s="9"/>
      <c r="AS210" s="28"/>
      <c r="AT210" s="27"/>
      <c r="AU210" s="1"/>
      <c r="AV210" s="1"/>
      <c r="AW210" s="1"/>
      <c r="AX210" s="9"/>
      <c r="AY210" s="28"/>
      <c r="AZ210" s="9"/>
      <c r="BA210" s="1"/>
      <c r="BB210" s="27"/>
      <c r="BC210" s="1"/>
      <c r="BD210" s="9"/>
      <c r="BE210" s="28"/>
      <c r="BF210" s="9"/>
      <c r="BG210" s="1"/>
      <c r="BH210" s="9"/>
      <c r="BI210" s="1"/>
      <c r="BJ210" s="9"/>
      <c r="BK210" s="28"/>
      <c r="BL210" s="27"/>
      <c r="BM210" s="1">
        <v>1</v>
      </c>
      <c r="BN210" s="9"/>
      <c r="BO210" s="1"/>
      <c r="BP210" s="27"/>
      <c r="BQ210" s="1"/>
      <c r="BR210" s="9"/>
      <c r="BS210" s="1"/>
      <c r="BT210" s="9"/>
      <c r="BU210" s="1"/>
      <c r="BV210" s="9"/>
      <c r="BW210" s="1"/>
      <c r="BX210" s="9"/>
      <c r="BY210" s="1">
        <v>15</v>
      </c>
      <c r="BZ210" s="9"/>
      <c r="CA210" s="1"/>
      <c r="CB210" s="9"/>
      <c r="CC210" s="28"/>
      <c r="CD210" s="9"/>
      <c r="CE210" s="1"/>
      <c r="CF210" s="9"/>
      <c r="CG210" s="1"/>
      <c r="CH210" s="27"/>
      <c r="CI210" s="1"/>
      <c r="CJ210" s="9"/>
      <c r="CK210" s="1"/>
      <c r="CL210" s="9">
        <v>0.3</v>
      </c>
      <c r="CM210" s="1"/>
      <c r="CN210" s="9"/>
      <c r="CO210" s="1"/>
      <c r="CP210" s="9"/>
      <c r="CQ210" s="1">
        <v>3</v>
      </c>
      <c r="CR210" s="9">
        <v>2</v>
      </c>
      <c r="CS210" s="1"/>
      <c r="CT210" s="9">
        <v>1</v>
      </c>
      <c r="CU210" s="1"/>
      <c r="CV210" s="9">
        <v>2</v>
      </c>
      <c r="CW210" s="1"/>
      <c r="CX210" s="9">
        <v>0.5</v>
      </c>
      <c r="CY210" s="1"/>
      <c r="CZ210" s="9"/>
      <c r="DA210" s="1"/>
      <c r="DB210" s="9"/>
      <c r="DC210" s="1"/>
      <c r="DD210" s="9">
        <v>24</v>
      </c>
      <c r="DE210" s="1"/>
      <c r="DF210" s="9"/>
      <c r="DG210" s="9"/>
      <c r="DH210" s="9"/>
      <c r="DI210" s="27"/>
      <c r="DJ210" s="9"/>
      <c r="DK210" s="1"/>
      <c r="DL210" s="9"/>
      <c r="DM210" s="28"/>
      <c r="DN210" s="9"/>
      <c r="DO210" s="1"/>
      <c r="DP210" s="9"/>
      <c r="DQ210" s="1"/>
      <c r="DR210" s="27"/>
      <c r="DS210" s="28"/>
      <c r="DT210" s="27"/>
      <c r="DU210" s="1"/>
      <c r="DV210" s="9"/>
      <c r="DW210" s="1"/>
      <c r="DX210" s="27"/>
      <c r="DY210" s="1"/>
      <c r="DZ210" s="9"/>
      <c r="EA210" s="28"/>
      <c r="EB210" s="9"/>
      <c r="EC210" s="1"/>
      <c r="ED210" s="9"/>
      <c r="EE210" s="1"/>
      <c r="EF210" s="9"/>
      <c r="EG210" s="1"/>
      <c r="EH210" s="9"/>
      <c r="EI210" s="28"/>
      <c r="EJ210" s="9"/>
      <c r="EK210" s="1"/>
      <c r="EL210" s="3" cm="1">
        <f t="array" ref="EL210">SUMPRODUCT(Planned[[#This Row],[GEN-1]:[EL-20]],TRANSPOSE(Arrangements[Unit Prices]))</f>
        <v>886.3</v>
      </c>
    </row>
    <row r="211" spans="1:142" ht="14.4" x14ac:dyDescent="0.25">
      <c r="A211" s="1">
        <v>191</v>
      </c>
      <c r="B211" s="9">
        <v>26782</v>
      </c>
      <c r="C211" s="9" t="s">
        <v>807</v>
      </c>
      <c r="D211" s="9" t="s">
        <v>271</v>
      </c>
      <c r="E211" s="9" t="s">
        <v>312</v>
      </c>
      <c r="F211" s="9"/>
      <c r="G211" s="9"/>
      <c r="H211" s="1" t="s">
        <v>808</v>
      </c>
      <c r="I211" s="1" t="s">
        <v>325</v>
      </c>
      <c r="J211" s="1" t="s">
        <v>737</v>
      </c>
      <c r="K211" s="9">
        <v>72</v>
      </c>
      <c r="L211" s="1" t="s">
        <v>777</v>
      </c>
      <c r="M211" s="9" t="s">
        <v>278</v>
      </c>
      <c r="N211" s="9"/>
      <c r="O211" s="1"/>
      <c r="P211" s="9"/>
      <c r="Q211" s="1"/>
      <c r="R211" s="27"/>
      <c r="S211" s="1"/>
      <c r="T211" s="9"/>
      <c r="U211" s="1"/>
      <c r="V211" s="9"/>
      <c r="W211" s="1"/>
      <c r="X211" s="9"/>
      <c r="Y211" s="1"/>
      <c r="Z211" s="9"/>
      <c r="AA211" s="1"/>
      <c r="AB211" s="9"/>
      <c r="AC211" s="1"/>
      <c r="AD211" s="27"/>
      <c r="AE211" s="1"/>
      <c r="AF211" s="9"/>
      <c r="AG211" s="1"/>
      <c r="AH211" s="9"/>
      <c r="AI211" s="1"/>
      <c r="AJ211" s="27"/>
      <c r="AK211" s="1"/>
      <c r="AL211" s="27"/>
      <c r="AM211" s="1"/>
      <c r="AN211" s="9"/>
      <c r="AO211" s="28"/>
      <c r="AP211" s="9"/>
      <c r="AQ211" s="1"/>
      <c r="AR211" s="9"/>
      <c r="AS211" s="28"/>
      <c r="AT211" s="27"/>
      <c r="AU211" s="1"/>
      <c r="AV211" s="1">
        <v>1.1399999999999999</v>
      </c>
      <c r="AW211" s="1">
        <v>23</v>
      </c>
      <c r="AX211" s="9"/>
      <c r="AY211" s="28"/>
      <c r="AZ211" s="9"/>
      <c r="BA211" s="1"/>
      <c r="BB211" s="27"/>
      <c r="BC211" s="1"/>
      <c r="BD211" s="9"/>
      <c r="BE211" s="28"/>
      <c r="BF211" s="9"/>
      <c r="BG211" s="1"/>
      <c r="BH211" s="9"/>
      <c r="BI211" s="1"/>
      <c r="BJ211" s="9"/>
      <c r="BK211" s="28"/>
      <c r="BL211" s="27"/>
      <c r="BM211" s="1"/>
      <c r="BN211" s="9"/>
      <c r="BO211" s="1"/>
      <c r="BP211" s="27"/>
      <c r="BQ211" s="1">
        <v>2</v>
      </c>
      <c r="BR211" s="9"/>
      <c r="BS211" s="1"/>
      <c r="BT211" s="9"/>
      <c r="BU211" s="1"/>
      <c r="BV211" s="9">
        <v>0.2</v>
      </c>
      <c r="BW211" s="1"/>
      <c r="BX211" s="9"/>
      <c r="BY211" s="1"/>
      <c r="BZ211" s="9"/>
      <c r="CA211" s="1"/>
      <c r="CB211" s="9"/>
      <c r="CC211" s="28"/>
      <c r="CD211" s="9"/>
      <c r="CE211" s="1"/>
      <c r="CF211" s="9"/>
      <c r="CG211" s="1"/>
      <c r="CH211" s="27"/>
      <c r="CI211" s="1"/>
      <c r="CJ211" s="9"/>
      <c r="CK211" s="1"/>
      <c r="CL211" s="9">
        <v>0.4</v>
      </c>
      <c r="CM211" s="1"/>
      <c r="CN211" s="9"/>
      <c r="CO211" s="1"/>
      <c r="CP211" s="9"/>
      <c r="CQ211" s="1">
        <v>1</v>
      </c>
      <c r="CR211" s="9"/>
      <c r="CS211" s="1"/>
      <c r="CT211" s="9"/>
      <c r="CU211" s="1">
        <v>2</v>
      </c>
      <c r="CV211" s="9"/>
      <c r="CW211" s="1"/>
      <c r="CX211" s="9"/>
      <c r="CY211" s="1"/>
      <c r="CZ211" s="9"/>
      <c r="DA211" s="1"/>
      <c r="DB211" s="9">
        <v>1</v>
      </c>
      <c r="DC211" s="1"/>
      <c r="DD211" s="9"/>
      <c r="DE211" s="1"/>
      <c r="DF211" s="9">
        <v>3</v>
      </c>
      <c r="DG211" s="9"/>
      <c r="DH211" s="9"/>
      <c r="DI211" s="27"/>
      <c r="DJ211" s="9">
        <v>1</v>
      </c>
      <c r="DK211" s="1">
        <v>1</v>
      </c>
      <c r="DL211" s="9"/>
      <c r="DM211" s="28"/>
      <c r="DN211" s="9"/>
      <c r="DO211" s="1"/>
      <c r="DP211" s="9"/>
      <c r="DQ211" s="1"/>
      <c r="DR211" s="27"/>
      <c r="DS211" s="28"/>
      <c r="DT211" s="27"/>
      <c r="DU211" s="1"/>
      <c r="DV211" s="9"/>
      <c r="DW211" s="1"/>
      <c r="DX211" s="27"/>
      <c r="DY211" s="1"/>
      <c r="DZ211" s="9"/>
      <c r="EA211" s="28"/>
      <c r="EB211" s="9"/>
      <c r="EC211" s="1">
        <v>1</v>
      </c>
      <c r="ED211" s="9"/>
      <c r="EE211" s="1">
        <v>1</v>
      </c>
      <c r="EF211" s="9"/>
      <c r="EG211" s="1">
        <v>1</v>
      </c>
      <c r="EH211" s="9"/>
      <c r="EI211" s="28"/>
      <c r="EJ211" s="9"/>
      <c r="EK211" s="1">
        <v>10</v>
      </c>
      <c r="EL211" s="3" cm="1">
        <f t="array" ref="EL211">SUMPRODUCT(Planned[[#This Row],[GEN-1]:[EL-20]],TRANSPOSE(Arrangements[Unit Prices]))</f>
        <v>584.70000000000005</v>
      </c>
    </row>
    <row r="212" spans="1:142" ht="14.4" x14ac:dyDescent="0.25">
      <c r="A212" s="1">
        <v>192</v>
      </c>
      <c r="B212" s="9">
        <v>6379</v>
      </c>
      <c r="C212" s="9" t="s">
        <v>809</v>
      </c>
      <c r="D212" s="9" t="s">
        <v>271</v>
      </c>
      <c r="E212" s="9" t="s">
        <v>312</v>
      </c>
      <c r="F212" s="9"/>
      <c r="G212" s="9"/>
      <c r="H212" s="1" t="s">
        <v>810</v>
      </c>
      <c r="I212" s="1" t="s">
        <v>275</v>
      </c>
      <c r="J212" s="1" t="s">
        <v>737</v>
      </c>
      <c r="K212" s="9">
        <v>72</v>
      </c>
      <c r="L212" s="1" t="s">
        <v>811</v>
      </c>
      <c r="M212" s="9" t="s">
        <v>278</v>
      </c>
      <c r="N212" s="9"/>
      <c r="O212" s="1"/>
      <c r="P212" s="9"/>
      <c r="Q212" s="1"/>
      <c r="R212" s="27"/>
      <c r="S212" s="1"/>
      <c r="T212" s="9">
        <v>4.2</v>
      </c>
      <c r="U212" s="1"/>
      <c r="V212" s="9"/>
      <c r="W212" s="1"/>
      <c r="X212" s="9"/>
      <c r="Y212" s="1"/>
      <c r="Z212" s="9"/>
      <c r="AA212" s="1"/>
      <c r="AB212" s="9"/>
      <c r="AC212" s="1"/>
      <c r="AD212" s="27"/>
      <c r="AE212" s="1"/>
      <c r="AF212" s="9">
        <v>148</v>
      </c>
      <c r="AG212" s="1"/>
      <c r="AH212" s="9"/>
      <c r="AI212" s="1"/>
      <c r="AJ212" s="27"/>
      <c r="AK212" s="1"/>
      <c r="AL212" s="27"/>
      <c r="AM212" s="1"/>
      <c r="AN212" s="9"/>
      <c r="AO212" s="28"/>
      <c r="AP212" s="9">
        <v>10</v>
      </c>
      <c r="AQ212" s="1"/>
      <c r="AR212" s="9"/>
      <c r="AS212" s="28"/>
      <c r="AT212" s="27"/>
      <c r="AU212" s="1"/>
      <c r="AV212" s="1"/>
      <c r="AW212" s="1"/>
      <c r="AX212" s="9"/>
      <c r="AY212" s="28"/>
      <c r="AZ212" s="9"/>
      <c r="BA212" s="1"/>
      <c r="BB212" s="27"/>
      <c r="BC212" s="1"/>
      <c r="BD212" s="9"/>
      <c r="BE212" s="28"/>
      <c r="BF212" s="9"/>
      <c r="BG212" s="1"/>
      <c r="BH212" s="9"/>
      <c r="BI212" s="1"/>
      <c r="BJ212" s="9"/>
      <c r="BK212" s="28"/>
      <c r="BL212" s="27"/>
      <c r="BM212" s="1">
        <v>1</v>
      </c>
      <c r="BN212" s="9"/>
      <c r="BO212" s="1"/>
      <c r="BP212" s="27"/>
      <c r="BQ212" s="1"/>
      <c r="BR212" s="9"/>
      <c r="BS212" s="1"/>
      <c r="BT212" s="9"/>
      <c r="BU212" s="1"/>
      <c r="BV212" s="9"/>
      <c r="BW212" s="1"/>
      <c r="BX212" s="9"/>
      <c r="BY212" s="1"/>
      <c r="BZ212" s="9"/>
      <c r="CA212" s="1"/>
      <c r="CB212" s="9"/>
      <c r="CC212" s="28"/>
      <c r="CD212" s="9"/>
      <c r="CE212" s="1"/>
      <c r="CF212" s="9"/>
      <c r="CG212" s="1"/>
      <c r="CH212" s="27"/>
      <c r="CI212" s="1"/>
      <c r="CJ212" s="9"/>
      <c r="CK212" s="1"/>
      <c r="CL212" s="9">
        <v>1</v>
      </c>
      <c r="CM212" s="1"/>
      <c r="CN212" s="9"/>
      <c r="CO212" s="1"/>
      <c r="CP212" s="9"/>
      <c r="CQ212" s="1">
        <v>4</v>
      </c>
      <c r="CR212" s="9">
        <v>4</v>
      </c>
      <c r="CS212" s="1"/>
      <c r="CT212" s="9">
        <v>1</v>
      </c>
      <c r="CU212" s="1"/>
      <c r="CV212" s="9">
        <v>2</v>
      </c>
      <c r="CW212" s="1"/>
      <c r="CX212" s="9">
        <v>0.5</v>
      </c>
      <c r="CY212" s="1"/>
      <c r="CZ212" s="9"/>
      <c r="DA212" s="1"/>
      <c r="DB212" s="9"/>
      <c r="DC212" s="1"/>
      <c r="DD212" s="9"/>
      <c r="DE212" s="1"/>
      <c r="DF212" s="9"/>
      <c r="DG212" s="9"/>
      <c r="DH212" s="9"/>
      <c r="DI212" s="27"/>
      <c r="DJ212" s="9"/>
      <c r="DK212" s="1"/>
      <c r="DL212" s="9"/>
      <c r="DM212" s="28"/>
      <c r="DN212" s="9"/>
      <c r="DO212" s="1"/>
      <c r="DP212" s="9"/>
      <c r="DQ212" s="1"/>
      <c r="DR212" s="27"/>
      <c r="DS212" s="28"/>
      <c r="DT212" s="27"/>
      <c r="DU212" s="1"/>
      <c r="DV212" s="9"/>
      <c r="DW212" s="1"/>
      <c r="DX212" s="27"/>
      <c r="DY212" s="1"/>
      <c r="DZ212" s="9"/>
      <c r="EA212" s="28"/>
      <c r="EB212" s="9"/>
      <c r="EC212" s="1">
        <v>1</v>
      </c>
      <c r="ED212" s="9"/>
      <c r="EE212" s="1"/>
      <c r="EF212" s="9"/>
      <c r="EG212" s="1">
        <v>1</v>
      </c>
      <c r="EH212" s="9"/>
      <c r="EI212" s="28"/>
      <c r="EJ212" s="9"/>
      <c r="EK212" s="1"/>
      <c r="EL212" s="3" cm="1">
        <f t="array" ref="EL212">SUMPRODUCT(Planned[[#This Row],[GEN-1]:[EL-20]],TRANSPOSE(Arrangements[Unit Prices]))</f>
        <v>1328.6</v>
      </c>
    </row>
    <row r="213" spans="1:142" ht="14.4" x14ac:dyDescent="0.25">
      <c r="A213" s="1">
        <v>193</v>
      </c>
      <c r="B213" s="9">
        <v>7581</v>
      </c>
      <c r="C213" s="9" t="s">
        <v>812</v>
      </c>
      <c r="D213" s="9" t="s">
        <v>271</v>
      </c>
      <c r="E213" s="9" t="s">
        <v>312</v>
      </c>
      <c r="F213" s="9"/>
      <c r="G213" s="9"/>
      <c r="H213" s="1" t="s">
        <v>813</v>
      </c>
      <c r="I213" s="1" t="s">
        <v>325</v>
      </c>
      <c r="J213" s="1" t="s">
        <v>737</v>
      </c>
      <c r="K213" s="9">
        <v>72</v>
      </c>
      <c r="L213" s="1" t="s">
        <v>774</v>
      </c>
      <c r="M213" s="9" t="s">
        <v>278</v>
      </c>
      <c r="N213" s="9"/>
      <c r="O213" s="1"/>
      <c r="P213" s="9"/>
      <c r="Q213" s="1"/>
      <c r="R213" s="27"/>
      <c r="S213" s="1"/>
      <c r="T213" s="9"/>
      <c r="U213" s="1">
        <v>2</v>
      </c>
      <c r="V213" s="9"/>
      <c r="W213" s="1"/>
      <c r="X213" s="9"/>
      <c r="Y213" s="1"/>
      <c r="Z213" s="9"/>
      <c r="AA213" s="1"/>
      <c r="AB213" s="9"/>
      <c r="AC213" s="1"/>
      <c r="AD213" s="27"/>
      <c r="AE213" s="1"/>
      <c r="AF213" s="9">
        <v>36</v>
      </c>
      <c r="AG213" s="1"/>
      <c r="AH213" s="9"/>
      <c r="AI213" s="1"/>
      <c r="AJ213" s="27"/>
      <c r="AK213" s="1">
        <v>8</v>
      </c>
      <c r="AL213" s="27"/>
      <c r="AM213" s="1"/>
      <c r="AN213" s="9"/>
      <c r="AO213" s="28"/>
      <c r="AP213" s="9">
        <v>5</v>
      </c>
      <c r="AQ213" s="1"/>
      <c r="AR213" s="9"/>
      <c r="AS213" s="28"/>
      <c r="AT213" s="27"/>
      <c r="AU213" s="1"/>
      <c r="AV213" s="1"/>
      <c r="AW213" s="1"/>
      <c r="AX213" s="9"/>
      <c r="AY213" s="28"/>
      <c r="AZ213" s="9"/>
      <c r="BA213" s="1"/>
      <c r="BB213" s="27"/>
      <c r="BC213" s="1"/>
      <c r="BD213" s="9"/>
      <c r="BE213" s="28"/>
      <c r="BF213" s="9"/>
      <c r="BG213" s="1"/>
      <c r="BH213" s="9"/>
      <c r="BI213" s="1"/>
      <c r="BJ213" s="9"/>
      <c r="BK213" s="28"/>
      <c r="BL213" s="27"/>
      <c r="BM213" s="1"/>
      <c r="BN213" s="9"/>
      <c r="BO213" s="1"/>
      <c r="BP213" s="27"/>
      <c r="BQ213" s="1"/>
      <c r="BR213" s="9"/>
      <c r="BS213" s="1"/>
      <c r="BT213" s="9"/>
      <c r="BU213" s="1"/>
      <c r="BV213" s="9"/>
      <c r="BW213" s="1"/>
      <c r="BX213" s="9"/>
      <c r="BY213" s="1"/>
      <c r="BZ213" s="9"/>
      <c r="CA213" s="1"/>
      <c r="CB213" s="9"/>
      <c r="CC213" s="28"/>
      <c r="CD213" s="9"/>
      <c r="CE213" s="1"/>
      <c r="CF213" s="9"/>
      <c r="CG213" s="1"/>
      <c r="CH213" s="27"/>
      <c r="CI213" s="1"/>
      <c r="CJ213" s="9">
        <v>1.45</v>
      </c>
      <c r="CK213" s="1"/>
      <c r="CL213" s="9"/>
      <c r="CM213" s="1"/>
      <c r="CN213" s="9"/>
      <c r="CO213" s="1"/>
      <c r="CP213" s="9">
        <v>5.3</v>
      </c>
      <c r="CQ213" s="1"/>
      <c r="CR213" s="9"/>
      <c r="CS213" s="1">
        <v>1</v>
      </c>
      <c r="CT213" s="9"/>
      <c r="CU213" s="1"/>
      <c r="CV213" s="9">
        <v>2</v>
      </c>
      <c r="CW213" s="1"/>
      <c r="CX213" s="9"/>
      <c r="CY213" s="1"/>
      <c r="CZ213" s="9">
        <v>1</v>
      </c>
      <c r="DA213" s="1">
        <v>1</v>
      </c>
      <c r="DB213" s="9"/>
      <c r="DC213" s="1"/>
      <c r="DD213" s="9">
        <v>14</v>
      </c>
      <c r="DE213" s="1"/>
      <c r="DF213" s="9"/>
      <c r="DG213" s="9">
        <v>6</v>
      </c>
      <c r="DH213" s="9"/>
      <c r="DI213" s="27"/>
      <c r="DJ213" s="9"/>
      <c r="DK213" s="1">
        <v>1</v>
      </c>
      <c r="DL213" s="9"/>
      <c r="DM213" s="28"/>
      <c r="DN213" s="9"/>
      <c r="DO213" s="1"/>
      <c r="DP213" s="9">
        <v>1</v>
      </c>
      <c r="DQ213" s="1"/>
      <c r="DR213" s="27"/>
      <c r="DS213" s="28"/>
      <c r="DT213" s="27"/>
      <c r="DU213" s="1"/>
      <c r="DV213" s="9"/>
      <c r="DW213" s="1"/>
      <c r="DX213" s="27"/>
      <c r="DY213" s="1"/>
      <c r="DZ213" s="9"/>
      <c r="EA213" s="28"/>
      <c r="EB213" s="9"/>
      <c r="EC213" s="1"/>
      <c r="ED213" s="9"/>
      <c r="EE213" s="1"/>
      <c r="EF213" s="9"/>
      <c r="EG213" s="1"/>
      <c r="EH213" s="9"/>
      <c r="EI213" s="28"/>
      <c r="EJ213" s="9"/>
      <c r="EK213" s="1"/>
      <c r="EL213" s="3" cm="1">
        <f t="array" ref="EL213">SUMPRODUCT(Planned[[#This Row],[GEN-1]:[EL-20]],TRANSPOSE(Arrangements[Unit Prices]))</f>
        <v>784.8</v>
      </c>
    </row>
    <row r="214" spans="1:142" ht="14.4" x14ac:dyDescent="0.25">
      <c r="A214" s="1">
        <v>194</v>
      </c>
      <c r="B214" s="9">
        <v>224952</v>
      </c>
      <c r="C214" s="9" t="s">
        <v>814</v>
      </c>
      <c r="D214" s="9" t="s">
        <v>271</v>
      </c>
      <c r="E214" s="9" t="s">
        <v>312</v>
      </c>
      <c r="F214" s="9"/>
      <c r="G214" s="9"/>
      <c r="H214" s="1" t="s">
        <v>815</v>
      </c>
      <c r="I214" s="1" t="s">
        <v>275</v>
      </c>
      <c r="J214" s="1" t="s">
        <v>816</v>
      </c>
      <c r="K214" s="9">
        <v>313</v>
      </c>
      <c r="L214" s="1" t="s">
        <v>413</v>
      </c>
      <c r="M214" s="9" t="s">
        <v>278</v>
      </c>
      <c r="N214" s="9"/>
      <c r="O214" s="1"/>
      <c r="P214" s="9"/>
      <c r="Q214" s="1"/>
      <c r="R214" s="27"/>
      <c r="S214" s="1"/>
      <c r="T214" s="9"/>
      <c r="U214" s="1"/>
      <c r="V214" s="9"/>
      <c r="W214" s="1"/>
      <c r="X214" s="9"/>
      <c r="Y214" s="1"/>
      <c r="Z214" s="9"/>
      <c r="AA214" s="1"/>
      <c r="AB214" s="9"/>
      <c r="AC214" s="1"/>
      <c r="AD214" s="27"/>
      <c r="AE214" s="1"/>
      <c r="AF214" s="9">
        <v>57</v>
      </c>
      <c r="AG214" s="1"/>
      <c r="AH214" s="9"/>
      <c r="AI214" s="1"/>
      <c r="AJ214" s="27"/>
      <c r="AK214" s="1"/>
      <c r="AL214" s="27"/>
      <c r="AM214" s="1"/>
      <c r="AN214" s="9">
        <v>26</v>
      </c>
      <c r="AO214" s="28"/>
      <c r="AP214" s="9"/>
      <c r="AQ214" s="1"/>
      <c r="AR214" s="9"/>
      <c r="AS214" s="28"/>
      <c r="AT214" s="27"/>
      <c r="AU214" s="1"/>
      <c r="AV214" s="1"/>
      <c r="AW214" s="1"/>
      <c r="AX214" s="9"/>
      <c r="AY214" s="28"/>
      <c r="AZ214" s="9"/>
      <c r="BA214" s="1"/>
      <c r="BB214" s="27"/>
      <c r="BC214" s="1"/>
      <c r="BD214" s="9"/>
      <c r="BE214" s="28"/>
      <c r="BF214" s="9"/>
      <c r="BG214" s="1"/>
      <c r="BH214" s="9"/>
      <c r="BI214" s="1"/>
      <c r="BJ214" s="9"/>
      <c r="BK214" s="28"/>
      <c r="BL214" s="27"/>
      <c r="BM214" s="1">
        <v>2</v>
      </c>
      <c r="BN214" s="9"/>
      <c r="BO214" s="1"/>
      <c r="BP214" s="27"/>
      <c r="BQ214" s="1"/>
      <c r="BR214" s="9"/>
      <c r="BS214" s="1"/>
      <c r="BT214" s="9"/>
      <c r="BU214" s="1"/>
      <c r="BV214" s="9"/>
      <c r="BW214" s="1"/>
      <c r="BX214" s="9"/>
      <c r="BY214" s="1"/>
      <c r="BZ214" s="9"/>
      <c r="CA214" s="1"/>
      <c r="CB214" s="9"/>
      <c r="CC214" s="28"/>
      <c r="CD214" s="9"/>
      <c r="CE214" s="1"/>
      <c r="CF214" s="9"/>
      <c r="CG214" s="1"/>
      <c r="CH214" s="27"/>
      <c r="CI214" s="1"/>
      <c r="CJ214" s="9"/>
      <c r="CK214" s="1"/>
      <c r="CL214" s="9">
        <v>0.24</v>
      </c>
      <c r="CM214" s="1"/>
      <c r="CN214" s="9"/>
      <c r="CO214" s="1"/>
      <c r="CP214" s="9"/>
      <c r="CQ214" s="1">
        <v>1</v>
      </c>
      <c r="CR214" s="9">
        <v>4</v>
      </c>
      <c r="CS214" s="1">
        <v>1</v>
      </c>
      <c r="CT214" s="9"/>
      <c r="CU214" s="1"/>
      <c r="CV214" s="9">
        <v>1</v>
      </c>
      <c r="CW214" s="1">
        <v>1</v>
      </c>
      <c r="CX214" s="9">
        <v>1.8</v>
      </c>
      <c r="CY214" s="1"/>
      <c r="CZ214" s="9">
        <v>1</v>
      </c>
      <c r="DA214" s="1"/>
      <c r="DB214" s="9"/>
      <c r="DC214" s="1"/>
      <c r="DD214" s="9"/>
      <c r="DE214" s="1"/>
      <c r="DF214" s="9"/>
      <c r="DG214" s="9"/>
      <c r="DH214" s="9"/>
      <c r="DI214" s="27"/>
      <c r="DJ214" s="9"/>
      <c r="DK214" s="1"/>
      <c r="DL214" s="9"/>
      <c r="DM214" s="28"/>
      <c r="DN214" s="9"/>
      <c r="DO214" s="1"/>
      <c r="DP214" s="9"/>
      <c r="DQ214" s="1"/>
      <c r="DR214" s="27"/>
      <c r="DS214" s="28"/>
      <c r="DT214" s="27"/>
      <c r="DU214" s="1"/>
      <c r="DV214" s="9"/>
      <c r="DW214" s="1"/>
      <c r="DX214" s="27"/>
      <c r="DY214" s="1"/>
      <c r="DZ214" s="9"/>
      <c r="EA214" s="28"/>
      <c r="EB214" s="9"/>
      <c r="EC214" s="1"/>
      <c r="ED214" s="9"/>
      <c r="EE214" s="1"/>
      <c r="EF214" s="9"/>
      <c r="EG214" s="1"/>
      <c r="EH214" s="9"/>
      <c r="EI214" s="28"/>
      <c r="EJ214" s="9"/>
      <c r="EK214" s="1"/>
      <c r="EL214" s="3" cm="1">
        <f t="array" ref="EL214">SUMPRODUCT(Planned[[#This Row],[GEN-1]:[EL-20]],TRANSPOSE(Arrangements[Unit Prices]))</f>
        <v>908.90000000000009</v>
      </c>
    </row>
    <row r="215" spans="1:142" ht="14.4" x14ac:dyDescent="0.25">
      <c r="A215" s="1">
        <v>195</v>
      </c>
      <c r="B215" s="9">
        <v>253056</v>
      </c>
      <c r="C215" s="9" t="s">
        <v>817</v>
      </c>
      <c r="D215" s="9" t="s">
        <v>271</v>
      </c>
      <c r="E215" s="9" t="s">
        <v>312</v>
      </c>
      <c r="F215" s="9"/>
      <c r="G215" s="9"/>
      <c r="H215" s="1" t="s">
        <v>818</v>
      </c>
      <c r="I215" s="1" t="s">
        <v>275</v>
      </c>
      <c r="J215" s="1" t="s">
        <v>816</v>
      </c>
      <c r="K215" s="9">
        <v>313</v>
      </c>
      <c r="L215" s="1" t="s">
        <v>413</v>
      </c>
      <c r="M215" s="9" t="s">
        <v>278</v>
      </c>
      <c r="N215" s="9"/>
      <c r="O215" s="1"/>
      <c r="P215" s="9"/>
      <c r="Q215" s="1"/>
      <c r="R215" s="27"/>
      <c r="S215" s="1"/>
      <c r="T215" s="9"/>
      <c r="U215" s="1"/>
      <c r="V215" s="9"/>
      <c r="W215" s="1"/>
      <c r="X215" s="9"/>
      <c r="Y215" s="1"/>
      <c r="Z215" s="9"/>
      <c r="AA215" s="1"/>
      <c r="AB215" s="9"/>
      <c r="AC215" s="1"/>
      <c r="AD215" s="27"/>
      <c r="AE215" s="1"/>
      <c r="AF215" s="9"/>
      <c r="AG215" s="1"/>
      <c r="AH215" s="9"/>
      <c r="AI215" s="1"/>
      <c r="AJ215" s="27"/>
      <c r="AK215" s="1"/>
      <c r="AL215" s="27"/>
      <c r="AM215" s="1"/>
      <c r="AN215" s="9"/>
      <c r="AO215" s="28"/>
      <c r="AP215" s="9">
        <v>7.5</v>
      </c>
      <c r="AQ215" s="1"/>
      <c r="AR215" s="9"/>
      <c r="AS215" s="28"/>
      <c r="AT215" s="27"/>
      <c r="AU215" s="1"/>
      <c r="AV215" s="1"/>
      <c r="AW215" s="1"/>
      <c r="AX215" s="9"/>
      <c r="AY215" s="28"/>
      <c r="AZ215" s="9"/>
      <c r="BA215" s="1"/>
      <c r="BB215" s="27"/>
      <c r="BC215" s="1"/>
      <c r="BD215" s="9"/>
      <c r="BE215" s="28"/>
      <c r="BF215" s="9"/>
      <c r="BG215" s="1"/>
      <c r="BH215" s="9"/>
      <c r="BI215" s="1"/>
      <c r="BJ215" s="9"/>
      <c r="BK215" s="28"/>
      <c r="BL215" s="27"/>
      <c r="BM215" s="1"/>
      <c r="BN215" s="9"/>
      <c r="BO215" s="1"/>
      <c r="BP215" s="27"/>
      <c r="BQ215" s="1"/>
      <c r="BR215" s="9"/>
      <c r="BS215" s="1"/>
      <c r="BT215" s="9"/>
      <c r="BU215" s="1">
        <v>0.8</v>
      </c>
      <c r="BV215" s="9"/>
      <c r="BW215" s="1"/>
      <c r="BX215" s="9"/>
      <c r="BY215" s="1"/>
      <c r="BZ215" s="9"/>
      <c r="CA215" s="1"/>
      <c r="CB215" s="9">
        <v>1</v>
      </c>
      <c r="CC215" s="28"/>
      <c r="CD215" s="9"/>
      <c r="CE215" s="1"/>
      <c r="CF215" s="9"/>
      <c r="CG215" s="1"/>
      <c r="CH215" s="27"/>
      <c r="CI215" s="1"/>
      <c r="CJ215" s="9">
        <v>2.8</v>
      </c>
      <c r="CK215" s="1"/>
      <c r="CL215" s="9">
        <v>0.3</v>
      </c>
      <c r="CM215" s="1"/>
      <c r="CN215" s="9"/>
      <c r="CO215" s="1"/>
      <c r="CP215" s="9">
        <v>3.7</v>
      </c>
      <c r="CQ215" s="1">
        <v>2</v>
      </c>
      <c r="CR215" s="9"/>
      <c r="CS215" s="1">
        <v>1</v>
      </c>
      <c r="CT215" s="9"/>
      <c r="CU215" s="1">
        <v>1</v>
      </c>
      <c r="CV215" s="9">
        <v>1</v>
      </c>
      <c r="CW215" s="1">
        <v>1</v>
      </c>
      <c r="CX215" s="9">
        <v>1.2</v>
      </c>
      <c r="CY215" s="1"/>
      <c r="CZ215" s="9"/>
      <c r="DA215" s="1"/>
      <c r="DB215" s="9"/>
      <c r="DC215" s="1"/>
      <c r="DD215" s="9"/>
      <c r="DE215" s="1"/>
      <c r="DF215" s="9">
        <v>2</v>
      </c>
      <c r="DG215" s="9"/>
      <c r="DH215" s="9"/>
      <c r="DI215" s="27"/>
      <c r="DJ215" s="9"/>
      <c r="DK215" s="1"/>
      <c r="DL215" s="9"/>
      <c r="DM215" s="28"/>
      <c r="DN215" s="9"/>
      <c r="DO215" s="1"/>
      <c r="DP215" s="9"/>
      <c r="DQ215" s="1"/>
      <c r="DR215" s="27"/>
      <c r="DS215" s="28"/>
      <c r="DT215" s="27"/>
      <c r="DU215" s="1"/>
      <c r="DV215" s="9"/>
      <c r="DW215" s="1"/>
      <c r="DX215" s="27"/>
      <c r="DY215" s="1"/>
      <c r="DZ215" s="9"/>
      <c r="EA215" s="28"/>
      <c r="EB215" s="9"/>
      <c r="EC215" s="1"/>
      <c r="ED215" s="9"/>
      <c r="EE215" s="1"/>
      <c r="EF215" s="9"/>
      <c r="EG215" s="1"/>
      <c r="EH215" s="9"/>
      <c r="EI215" s="28"/>
      <c r="EJ215" s="9"/>
      <c r="EK215" s="1"/>
      <c r="EL215" s="3" cm="1">
        <f t="array" ref="EL215">SUMPRODUCT(Planned[[#This Row],[GEN-1]:[EL-20]],TRANSPOSE(Arrangements[Unit Prices]))</f>
        <v>622.90000000000009</v>
      </c>
    </row>
    <row r="216" spans="1:142" ht="14.4" x14ac:dyDescent="0.25">
      <c r="A216" s="1">
        <v>196</v>
      </c>
      <c r="B216" s="9">
        <v>90552</v>
      </c>
      <c r="C216" s="9" t="s">
        <v>819</v>
      </c>
      <c r="D216" s="9" t="s">
        <v>271</v>
      </c>
      <c r="E216" s="9" t="s">
        <v>312</v>
      </c>
      <c r="F216" s="9"/>
      <c r="G216" s="9"/>
      <c r="H216" s="1" t="s">
        <v>820</v>
      </c>
      <c r="I216" s="1" t="s">
        <v>325</v>
      </c>
      <c r="J216" s="1" t="s">
        <v>816</v>
      </c>
      <c r="K216" s="9">
        <v>313</v>
      </c>
      <c r="L216" s="1" t="s">
        <v>413</v>
      </c>
      <c r="M216" s="9" t="s">
        <v>278</v>
      </c>
      <c r="N216" s="9"/>
      <c r="O216" s="1"/>
      <c r="P216" s="9"/>
      <c r="Q216" s="1"/>
      <c r="R216" s="27"/>
      <c r="S216" s="1"/>
      <c r="T216" s="9"/>
      <c r="U216" s="1"/>
      <c r="V216" s="9"/>
      <c r="W216" s="1"/>
      <c r="X216" s="9"/>
      <c r="Y216" s="1"/>
      <c r="Z216" s="9"/>
      <c r="AA216" s="1"/>
      <c r="AB216" s="9"/>
      <c r="AC216" s="1"/>
      <c r="AD216" s="27"/>
      <c r="AE216" s="1"/>
      <c r="AF216" s="9"/>
      <c r="AG216" s="1"/>
      <c r="AH216" s="9"/>
      <c r="AI216" s="1"/>
      <c r="AJ216" s="27"/>
      <c r="AK216" s="1"/>
      <c r="AL216" s="27"/>
      <c r="AM216" s="1"/>
      <c r="AN216" s="9"/>
      <c r="AO216" s="28"/>
      <c r="AP216" s="9"/>
      <c r="AQ216" s="1"/>
      <c r="AR216" s="9"/>
      <c r="AS216" s="28"/>
      <c r="AT216" s="27"/>
      <c r="AU216" s="1"/>
      <c r="AV216" s="1"/>
      <c r="AW216" s="1"/>
      <c r="AX216" s="9"/>
      <c r="AY216" s="28"/>
      <c r="AZ216" s="9"/>
      <c r="BA216" s="1"/>
      <c r="BB216" s="27"/>
      <c r="BC216" s="1"/>
      <c r="BD216" s="9"/>
      <c r="BE216" s="28"/>
      <c r="BF216" s="9"/>
      <c r="BG216" s="1"/>
      <c r="BH216" s="9"/>
      <c r="BI216" s="1"/>
      <c r="BJ216" s="9"/>
      <c r="BK216" s="28"/>
      <c r="BL216" s="27"/>
      <c r="BM216" s="1"/>
      <c r="BN216" s="9"/>
      <c r="BO216" s="1"/>
      <c r="BP216" s="27"/>
      <c r="BQ216" s="1"/>
      <c r="BR216" s="9"/>
      <c r="BS216" s="1"/>
      <c r="BT216" s="9"/>
      <c r="BU216" s="1"/>
      <c r="BV216" s="9"/>
      <c r="BW216" s="1"/>
      <c r="BX216" s="9"/>
      <c r="BY216" s="1"/>
      <c r="BZ216" s="9"/>
      <c r="CA216" s="1"/>
      <c r="CB216" s="9"/>
      <c r="CC216" s="28"/>
      <c r="CD216" s="9"/>
      <c r="CE216" s="1"/>
      <c r="CF216" s="9"/>
      <c r="CG216" s="1"/>
      <c r="CH216" s="27"/>
      <c r="CI216" s="1">
        <v>8</v>
      </c>
      <c r="CJ216" s="9"/>
      <c r="CK216" s="1"/>
      <c r="CL216" s="9">
        <v>0.25</v>
      </c>
      <c r="CM216" s="1"/>
      <c r="CN216" s="9"/>
      <c r="CO216" s="1"/>
      <c r="CP216" s="9"/>
      <c r="CQ216" s="1">
        <v>4</v>
      </c>
      <c r="CR216" s="9">
        <v>4</v>
      </c>
      <c r="CS216" s="1">
        <v>1</v>
      </c>
      <c r="CT216" s="9"/>
      <c r="CU216" s="1">
        <v>1</v>
      </c>
      <c r="CV216" s="9">
        <v>2</v>
      </c>
      <c r="CW216" s="1">
        <v>1</v>
      </c>
      <c r="CX216" s="9">
        <v>1.2</v>
      </c>
      <c r="CY216" s="1"/>
      <c r="CZ216" s="9"/>
      <c r="DA216" s="1"/>
      <c r="DB216" s="9"/>
      <c r="DC216" s="1"/>
      <c r="DD216" s="9"/>
      <c r="DE216" s="1"/>
      <c r="DF216" s="9"/>
      <c r="DG216" s="9"/>
      <c r="DH216" s="9"/>
      <c r="DI216" s="27"/>
      <c r="DJ216" s="9"/>
      <c r="DK216" s="1"/>
      <c r="DL216" s="9"/>
      <c r="DM216" s="28"/>
      <c r="DN216" s="9">
        <v>6.25</v>
      </c>
      <c r="DO216" s="1"/>
      <c r="DP216" s="9"/>
      <c r="DQ216" s="1"/>
      <c r="DR216" s="27"/>
      <c r="DS216" s="28"/>
      <c r="DT216" s="27"/>
      <c r="DU216" s="1"/>
      <c r="DV216" s="9"/>
      <c r="DW216" s="1"/>
      <c r="DX216" s="27"/>
      <c r="DY216" s="1"/>
      <c r="DZ216" s="9"/>
      <c r="EA216" s="28"/>
      <c r="EB216" s="9"/>
      <c r="EC216" s="1"/>
      <c r="ED216" s="9"/>
      <c r="EE216" s="1"/>
      <c r="EF216" s="9"/>
      <c r="EG216" s="1"/>
      <c r="EH216" s="9"/>
      <c r="EI216" s="28"/>
      <c r="EJ216" s="9"/>
      <c r="EK216" s="1"/>
      <c r="EL216" s="3" cm="1">
        <f t="array" ref="EL216">SUMPRODUCT(Planned[[#This Row],[GEN-1]:[EL-20]],TRANSPOSE(Arrangements[Unit Prices]))</f>
        <v>621.4</v>
      </c>
    </row>
    <row r="217" spans="1:142" ht="14.4" x14ac:dyDescent="0.25">
      <c r="A217" s="1">
        <v>197</v>
      </c>
      <c r="B217" s="9">
        <v>224970</v>
      </c>
      <c r="C217" s="9" t="s">
        <v>821</v>
      </c>
      <c r="D217" s="9" t="s">
        <v>271</v>
      </c>
      <c r="E217" s="9" t="s">
        <v>312</v>
      </c>
      <c r="F217" s="9"/>
      <c r="G217" s="9"/>
      <c r="H217" s="1" t="s">
        <v>822</v>
      </c>
      <c r="I217" s="1" t="s">
        <v>275</v>
      </c>
      <c r="J217" s="1" t="s">
        <v>816</v>
      </c>
      <c r="K217" s="9">
        <v>313</v>
      </c>
      <c r="L217" s="1" t="s">
        <v>413</v>
      </c>
      <c r="M217" s="9" t="s">
        <v>278</v>
      </c>
      <c r="N217" s="9"/>
      <c r="O217" s="1"/>
      <c r="P217" s="9"/>
      <c r="Q217" s="1"/>
      <c r="R217" s="27"/>
      <c r="S217" s="1"/>
      <c r="T217" s="9"/>
      <c r="U217" s="1"/>
      <c r="V217" s="9"/>
      <c r="W217" s="1">
        <v>0.8</v>
      </c>
      <c r="X217" s="9"/>
      <c r="Y217" s="1"/>
      <c r="Z217" s="9"/>
      <c r="AA217" s="1"/>
      <c r="AB217" s="9"/>
      <c r="AC217" s="1"/>
      <c r="AD217" s="27"/>
      <c r="AE217" s="1"/>
      <c r="AF217" s="9">
        <v>8</v>
      </c>
      <c r="AG217" s="1"/>
      <c r="AH217" s="9"/>
      <c r="AI217" s="1"/>
      <c r="AJ217" s="27"/>
      <c r="AK217" s="1"/>
      <c r="AL217" s="27"/>
      <c r="AM217" s="1"/>
      <c r="AN217" s="9"/>
      <c r="AO217" s="28"/>
      <c r="AP217" s="9">
        <v>9</v>
      </c>
      <c r="AQ217" s="1"/>
      <c r="AR217" s="9"/>
      <c r="AS217" s="28"/>
      <c r="AT217" s="27"/>
      <c r="AU217" s="1"/>
      <c r="AV217" s="1"/>
      <c r="AW217" s="1"/>
      <c r="AX217" s="9"/>
      <c r="AY217" s="28"/>
      <c r="AZ217" s="9"/>
      <c r="BA217" s="1"/>
      <c r="BB217" s="27"/>
      <c r="BC217" s="1"/>
      <c r="BD217" s="9"/>
      <c r="BE217" s="28"/>
      <c r="BF217" s="9"/>
      <c r="BG217" s="1"/>
      <c r="BH217" s="9"/>
      <c r="BI217" s="1"/>
      <c r="BJ217" s="9"/>
      <c r="BK217" s="28"/>
      <c r="BL217" s="27"/>
      <c r="BM217" s="1"/>
      <c r="BN217" s="9"/>
      <c r="BO217" s="1"/>
      <c r="BP217" s="27"/>
      <c r="BQ217" s="1"/>
      <c r="BR217" s="9"/>
      <c r="BS217" s="1"/>
      <c r="BT217" s="9"/>
      <c r="BU217" s="1"/>
      <c r="BV217" s="9"/>
      <c r="BW217" s="1"/>
      <c r="BX217" s="9"/>
      <c r="BY217" s="1"/>
      <c r="BZ217" s="9"/>
      <c r="CA217" s="1"/>
      <c r="CB217" s="9"/>
      <c r="CC217" s="28"/>
      <c r="CD217" s="9"/>
      <c r="CE217" s="1"/>
      <c r="CF217" s="9"/>
      <c r="CG217" s="1"/>
      <c r="CH217" s="27"/>
      <c r="CI217" s="1"/>
      <c r="CJ217" s="9"/>
      <c r="CK217" s="1"/>
      <c r="CL217" s="9">
        <v>0.32</v>
      </c>
      <c r="CM217" s="1"/>
      <c r="CN217" s="9"/>
      <c r="CO217" s="1"/>
      <c r="CP217" s="9"/>
      <c r="CQ217" s="1">
        <v>2</v>
      </c>
      <c r="CR217" s="9"/>
      <c r="CS217" s="1">
        <v>1</v>
      </c>
      <c r="CT217" s="9"/>
      <c r="CU217" s="1"/>
      <c r="CV217" s="9"/>
      <c r="CW217" s="1"/>
      <c r="CX217" s="9"/>
      <c r="CY217" s="1">
        <v>1</v>
      </c>
      <c r="CZ217" s="9"/>
      <c r="DA217" s="1"/>
      <c r="DB217" s="9">
        <v>2</v>
      </c>
      <c r="DC217" s="1"/>
      <c r="DD217" s="9"/>
      <c r="DE217" s="1"/>
      <c r="DF217" s="9"/>
      <c r="DG217" s="9">
        <v>2</v>
      </c>
      <c r="DH217" s="9">
        <v>6</v>
      </c>
      <c r="DI217" s="27"/>
      <c r="DJ217" s="9"/>
      <c r="DK217" s="1"/>
      <c r="DL217" s="9"/>
      <c r="DM217" s="28"/>
      <c r="DN217" s="9"/>
      <c r="DO217" s="1"/>
      <c r="DP217" s="9"/>
      <c r="DQ217" s="1"/>
      <c r="DR217" s="27"/>
      <c r="DS217" s="28"/>
      <c r="DT217" s="27"/>
      <c r="DU217" s="1"/>
      <c r="DV217" s="9"/>
      <c r="DW217" s="1"/>
      <c r="DX217" s="27"/>
      <c r="DY217" s="1"/>
      <c r="DZ217" s="9"/>
      <c r="EA217" s="28"/>
      <c r="EB217" s="9"/>
      <c r="EC217" s="1"/>
      <c r="ED217" s="9"/>
      <c r="EE217" s="1"/>
      <c r="EF217" s="9"/>
      <c r="EG217" s="1"/>
      <c r="EH217" s="9"/>
      <c r="EI217" s="28"/>
      <c r="EJ217" s="9"/>
      <c r="EK217" s="1"/>
      <c r="EL217" s="3" cm="1">
        <f t="array" ref="EL217">SUMPRODUCT(Planned[[#This Row],[GEN-1]:[EL-20]],TRANSPOSE(Arrangements[Unit Prices]))</f>
        <v>349.70000000000005</v>
      </c>
    </row>
    <row r="218" spans="1:142" ht="14.4" x14ac:dyDescent="0.25">
      <c r="A218" s="1">
        <v>198</v>
      </c>
      <c r="B218" s="9">
        <v>90928</v>
      </c>
      <c r="C218" s="9" t="s">
        <v>823</v>
      </c>
      <c r="D218" s="9" t="s">
        <v>271</v>
      </c>
      <c r="E218" s="9" t="s">
        <v>312</v>
      </c>
      <c r="F218" s="9"/>
      <c r="G218" s="9"/>
      <c r="H218" s="1" t="s">
        <v>824</v>
      </c>
      <c r="I218" s="1" t="s">
        <v>325</v>
      </c>
      <c r="J218" s="1" t="s">
        <v>816</v>
      </c>
      <c r="K218" s="9">
        <v>313</v>
      </c>
      <c r="L218" s="1" t="s">
        <v>413</v>
      </c>
      <c r="M218" s="9" t="s">
        <v>278</v>
      </c>
      <c r="N218" s="9"/>
      <c r="O218" s="1"/>
      <c r="P218" s="9"/>
      <c r="Q218" s="1"/>
      <c r="R218" s="27"/>
      <c r="S218" s="1"/>
      <c r="T218" s="9"/>
      <c r="U218" s="1"/>
      <c r="V218" s="9"/>
      <c r="W218" s="1"/>
      <c r="X218" s="9"/>
      <c r="Y218" s="1"/>
      <c r="Z218" s="9"/>
      <c r="AA218" s="1"/>
      <c r="AB218" s="9"/>
      <c r="AC218" s="1"/>
      <c r="AD218" s="27"/>
      <c r="AE218" s="1"/>
      <c r="AF218" s="9">
        <v>67</v>
      </c>
      <c r="AG218" s="1"/>
      <c r="AH218" s="9"/>
      <c r="AI218" s="1"/>
      <c r="AJ218" s="27"/>
      <c r="AK218" s="1"/>
      <c r="AL218" s="27"/>
      <c r="AM218" s="1"/>
      <c r="AN218" s="9"/>
      <c r="AO218" s="28"/>
      <c r="AP218" s="9"/>
      <c r="AQ218" s="1"/>
      <c r="AR218" s="9"/>
      <c r="AS218" s="28"/>
      <c r="AT218" s="27"/>
      <c r="AU218" s="1"/>
      <c r="AV218" s="1"/>
      <c r="AW218" s="1"/>
      <c r="AX218" s="9"/>
      <c r="AY218" s="28"/>
      <c r="AZ218" s="9"/>
      <c r="BA218" s="1">
        <v>6.7</v>
      </c>
      <c r="BB218" s="27"/>
      <c r="BC218" s="1"/>
      <c r="BD218" s="9"/>
      <c r="BE218" s="28"/>
      <c r="BF218" s="9"/>
      <c r="BG218" s="1"/>
      <c r="BH218" s="9"/>
      <c r="BI218" s="1"/>
      <c r="BJ218" s="9"/>
      <c r="BK218" s="28"/>
      <c r="BL218" s="27"/>
      <c r="BM218" s="1"/>
      <c r="BN218" s="9"/>
      <c r="BO218" s="1"/>
      <c r="BP218" s="27"/>
      <c r="BQ218" s="1"/>
      <c r="BR218" s="9"/>
      <c r="BS218" s="1"/>
      <c r="BT218" s="9"/>
      <c r="BU218" s="1"/>
      <c r="BV218" s="9"/>
      <c r="BW218" s="1"/>
      <c r="BX218" s="9"/>
      <c r="BY218" s="1"/>
      <c r="BZ218" s="9"/>
      <c r="CA218" s="1"/>
      <c r="CB218" s="9"/>
      <c r="CC218" s="28"/>
      <c r="CD218" s="9"/>
      <c r="CE218" s="1"/>
      <c r="CF218" s="9"/>
      <c r="CG218" s="1"/>
      <c r="CH218" s="27"/>
      <c r="CI218" s="1"/>
      <c r="CJ218" s="9">
        <v>1.2</v>
      </c>
      <c r="CK218" s="1"/>
      <c r="CL218" s="9">
        <v>0.5</v>
      </c>
      <c r="CM218" s="1"/>
      <c r="CN218" s="9"/>
      <c r="CO218" s="1"/>
      <c r="CP218" s="9">
        <v>3</v>
      </c>
      <c r="CQ218" s="1"/>
      <c r="CR218" s="9"/>
      <c r="CS218" s="1">
        <v>1</v>
      </c>
      <c r="CT218" s="9"/>
      <c r="CU218" s="1"/>
      <c r="CV218" s="9">
        <v>1</v>
      </c>
      <c r="CW218" s="1"/>
      <c r="CX218" s="9"/>
      <c r="CY218" s="1"/>
      <c r="CZ218" s="9"/>
      <c r="DA218" s="1"/>
      <c r="DB218" s="9"/>
      <c r="DC218" s="1"/>
      <c r="DD218" s="9"/>
      <c r="DE218" s="1"/>
      <c r="DF218" s="9"/>
      <c r="DG218" s="9"/>
      <c r="DH218" s="9"/>
      <c r="DI218" s="27"/>
      <c r="DJ218" s="9"/>
      <c r="DK218" s="1"/>
      <c r="DL218" s="9"/>
      <c r="DM218" s="28"/>
      <c r="DN218" s="9"/>
      <c r="DO218" s="1"/>
      <c r="DP218" s="9"/>
      <c r="DQ218" s="1"/>
      <c r="DR218" s="27"/>
      <c r="DS218" s="28"/>
      <c r="DT218" s="27"/>
      <c r="DU218" s="1"/>
      <c r="DV218" s="9"/>
      <c r="DW218" s="1"/>
      <c r="DX218" s="27"/>
      <c r="DY218" s="1"/>
      <c r="DZ218" s="9"/>
      <c r="EA218" s="28"/>
      <c r="EB218" s="9"/>
      <c r="EC218" s="1"/>
      <c r="ED218" s="9"/>
      <c r="EE218" s="1"/>
      <c r="EF218" s="9"/>
      <c r="EG218" s="1"/>
      <c r="EH218" s="9"/>
      <c r="EI218" s="28"/>
      <c r="EJ218" s="9"/>
      <c r="EK218" s="1"/>
      <c r="EL218" s="3" cm="1">
        <f t="array" ref="EL218">SUMPRODUCT(Planned[[#This Row],[GEN-1]:[EL-20]],TRANSPOSE(Arrangements[Unit Prices]))</f>
        <v>710.6</v>
      </c>
    </row>
    <row r="219" spans="1:142" ht="14.4" x14ac:dyDescent="0.25">
      <c r="A219" s="1">
        <v>199</v>
      </c>
      <c r="B219" s="9">
        <v>224998</v>
      </c>
      <c r="C219" s="9" t="s">
        <v>825</v>
      </c>
      <c r="D219" s="9" t="s">
        <v>271</v>
      </c>
      <c r="E219" s="9" t="s">
        <v>312</v>
      </c>
      <c r="F219" s="9"/>
      <c r="G219" s="9"/>
      <c r="H219" s="1" t="s">
        <v>826</v>
      </c>
      <c r="I219" s="1" t="s">
        <v>275</v>
      </c>
      <c r="J219" s="1" t="s">
        <v>816</v>
      </c>
      <c r="K219" s="9">
        <v>313</v>
      </c>
      <c r="L219" s="1" t="s">
        <v>413</v>
      </c>
      <c r="M219" s="9" t="s">
        <v>278</v>
      </c>
      <c r="N219" s="9"/>
      <c r="O219" s="1"/>
      <c r="P219" s="9"/>
      <c r="Q219" s="1"/>
      <c r="R219" s="27"/>
      <c r="S219" s="1"/>
      <c r="T219" s="9"/>
      <c r="U219" s="1"/>
      <c r="V219" s="9"/>
      <c r="W219" s="1"/>
      <c r="X219" s="9"/>
      <c r="Y219" s="1"/>
      <c r="Z219" s="9"/>
      <c r="AA219" s="1">
        <v>200</v>
      </c>
      <c r="AB219" s="9"/>
      <c r="AC219" s="1"/>
      <c r="AD219" s="27"/>
      <c r="AE219" s="1"/>
      <c r="AF219" s="9">
        <v>35</v>
      </c>
      <c r="AG219" s="1"/>
      <c r="AH219" s="9"/>
      <c r="AI219" s="1"/>
      <c r="AJ219" s="27"/>
      <c r="AK219" s="1"/>
      <c r="AL219" s="27"/>
      <c r="AM219" s="1"/>
      <c r="AN219" s="9">
        <v>20</v>
      </c>
      <c r="AO219" s="28"/>
      <c r="AP219" s="9"/>
      <c r="AQ219" s="1"/>
      <c r="AR219" s="9"/>
      <c r="AS219" s="28"/>
      <c r="AT219" s="27"/>
      <c r="AU219" s="1"/>
      <c r="AV219" s="1"/>
      <c r="AW219" s="1"/>
      <c r="AX219" s="9"/>
      <c r="AY219" s="28"/>
      <c r="AZ219" s="9"/>
      <c r="BA219" s="1"/>
      <c r="BB219" s="27"/>
      <c r="BC219" s="1"/>
      <c r="BD219" s="9"/>
      <c r="BE219" s="28"/>
      <c r="BF219" s="9"/>
      <c r="BG219" s="1"/>
      <c r="BH219" s="9"/>
      <c r="BI219" s="1"/>
      <c r="BJ219" s="9"/>
      <c r="BK219" s="28"/>
      <c r="BL219" s="27"/>
      <c r="BM219" s="1">
        <v>1</v>
      </c>
      <c r="BN219" s="9">
        <v>2</v>
      </c>
      <c r="BO219" s="1"/>
      <c r="BP219" s="27"/>
      <c r="BQ219" s="1"/>
      <c r="BR219" s="9"/>
      <c r="BS219" s="1"/>
      <c r="BT219" s="9"/>
      <c r="BU219" s="1"/>
      <c r="BV219" s="9"/>
      <c r="BW219" s="1"/>
      <c r="BX219" s="9"/>
      <c r="BY219" s="1"/>
      <c r="BZ219" s="9"/>
      <c r="CA219" s="1"/>
      <c r="CB219" s="9"/>
      <c r="CC219" s="28"/>
      <c r="CD219" s="9"/>
      <c r="CE219" s="1"/>
      <c r="CF219" s="9"/>
      <c r="CG219" s="1"/>
      <c r="CH219" s="27"/>
      <c r="CI219" s="1"/>
      <c r="CJ219" s="9"/>
      <c r="CK219" s="1"/>
      <c r="CL219" s="9"/>
      <c r="CM219" s="1"/>
      <c r="CN219" s="9"/>
      <c r="CO219" s="1"/>
      <c r="CP219" s="9"/>
      <c r="CQ219" s="1">
        <v>1</v>
      </c>
      <c r="CR219" s="9"/>
      <c r="CS219" s="1"/>
      <c r="CT219" s="9"/>
      <c r="CU219" s="1">
        <v>3</v>
      </c>
      <c r="CV219" s="9"/>
      <c r="CW219" s="1">
        <v>1</v>
      </c>
      <c r="CX219" s="9">
        <v>1.2</v>
      </c>
      <c r="CY219" s="1"/>
      <c r="CZ219" s="9"/>
      <c r="DA219" s="1"/>
      <c r="DB219" s="9">
        <v>1</v>
      </c>
      <c r="DC219" s="1"/>
      <c r="DD219" s="9">
        <v>15</v>
      </c>
      <c r="DE219" s="1"/>
      <c r="DF219" s="9"/>
      <c r="DG219" s="9">
        <v>10</v>
      </c>
      <c r="DH219" s="9"/>
      <c r="DI219" s="27"/>
      <c r="DJ219" s="9"/>
      <c r="DK219" s="1">
        <v>1</v>
      </c>
      <c r="DL219" s="9"/>
      <c r="DM219" s="28"/>
      <c r="DN219" s="9"/>
      <c r="DO219" s="1"/>
      <c r="DP219" s="9"/>
      <c r="DQ219" s="1"/>
      <c r="DR219" s="27"/>
      <c r="DS219" s="28"/>
      <c r="DT219" s="27"/>
      <c r="DU219" s="1"/>
      <c r="DV219" s="9"/>
      <c r="DW219" s="1"/>
      <c r="DX219" s="27"/>
      <c r="DY219" s="1"/>
      <c r="DZ219" s="9"/>
      <c r="EA219" s="28"/>
      <c r="EB219" s="9"/>
      <c r="EC219" s="1"/>
      <c r="ED219" s="9"/>
      <c r="EE219" s="1"/>
      <c r="EF219" s="9"/>
      <c r="EG219" s="1"/>
      <c r="EH219" s="9"/>
      <c r="EI219" s="28"/>
      <c r="EJ219" s="9"/>
      <c r="EK219" s="1"/>
      <c r="EL219" s="3" cm="1">
        <f t="array" ref="EL219">SUMPRODUCT(Planned[[#This Row],[GEN-1]:[EL-20]],TRANSPOSE(Arrangements[Unit Prices]))</f>
        <v>742.5</v>
      </c>
    </row>
    <row r="220" spans="1:142" ht="14.4" x14ac:dyDescent="0.25">
      <c r="A220" s="1">
        <v>200</v>
      </c>
      <c r="B220" s="9">
        <v>91160</v>
      </c>
      <c r="C220" s="9" t="s">
        <v>827</v>
      </c>
      <c r="D220" s="9" t="s">
        <v>271</v>
      </c>
      <c r="E220" s="9" t="s">
        <v>312</v>
      </c>
      <c r="F220" s="9"/>
      <c r="G220" s="9"/>
      <c r="H220" s="1" t="s">
        <v>828</v>
      </c>
      <c r="I220" s="1" t="s">
        <v>325</v>
      </c>
      <c r="J220" s="1" t="s">
        <v>816</v>
      </c>
      <c r="K220" s="9">
        <v>313</v>
      </c>
      <c r="L220" s="1" t="s">
        <v>413</v>
      </c>
      <c r="M220" s="9" t="s">
        <v>278</v>
      </c>
      <c r="N220" s="9"/>
      <c r="O220" s="1"/>
      <c r="P220" s="9"/>
      <c r="Q220" s="1"/>
      <c r="R220" s="27"/>
      <c r="S220" s="1"/>
      <c r="T220" s="9"/>
      <c r="U220" s="1"/>
      <c r="V220" s="9"/>
      <c r="W220" s="1"/>
      <c r="X220" s="9"/>
      <c r="Y220" s="1"/>
      <c r="Z220" s="9"/>
      <c r="AA220" s="1"/>
      <c r="AB220" s="9"/>
      <c r="AC220" s="1"/>
      <c r="AD220" s="27"/>
      <c r="AE220" s="1"/>
      <c r="AF220" s="9"/>
      <c r="AG220" s="1"/>
      <c r="AH220" s="9"/>
      <c r="AI220" s="1"/>
      <c r="AJ220" s="27"/>
      <c r="AK220" s="1"/>
      <c r="AL220" s="27"/>
      <c r="AM220" s="1"/>
      <c r="AN220" s="9"/>
      <c r="AO220" s="28"/>
      <c r="AP220" s="9">
        <v>9.4</v>
      </c>
      <c r="AQ220" s="1"/>
      <c r="AR220" s="9"/>
      <c r="AS220" s="28"/>
      <c r="AT220" s="27"/>
      <c r="AU220" s="1"/>
      <c r="AV220" s="1"/>
      <c r="AW220" s="1"/>
      <c r="AX220" s="9"/>
      <c r="AY220" s="28"/>
      <c r="AZ220" s="9"/>
      <c r="BA220" s="1"/>
      <c r="BB220" s="27"/>
      <c r="BC220" s="1"/>
      <c r="BD220" s="9"/>
      <c r="BE220" s="28"/>
      <c r="BF220" s="9"/>
      <c r="BG220" s="1"/>
      <c r="BH220" s="9"/>
      <c r="BI220" s="1"/>
      <c r="BJ220" s="9"/>
      <c r="BK220" s="28"/>
      <c r="BL220" s="27"/>
      <c r="BM220" s="1"/>
      <c r="BN220" s="9"/>
      <c r="BO220" s="1"/>
      <c r="BP220" s="27"/>
      <c r="BQ220" s="1"/>
      <c r="BR220" s="9"/>
      <c r="BS220" s="1"/>
      <c r="BT220" s="9"/>
      <c r="BU220" s="1"/>
      <c r="BV220" s="9"/>
      <c r="BW220" s="1"/>
      <c r="BX220" s="9"/>
      <c r="BY220" s="1"/>
      <c r="BZ220" s="9"/>
      <c r="CA220" s="1"/>
      <c r="CB220" s="9"/>
      <c r="CC220" s="28"/>
      <c r="CD220" s="9"/>
      <c r="CE220" s="1"/>
      <c r="CF220" s="9"/>
      <c r="CG220" s="1"/>
      <c r="CH220" s="27"/>
      <c r="CI220" s="1"/>
      <c r="CJ220" s="9">
        <v>5</v>
      </c>
      <c r="CK220" s="1"/>
      <c r="CL220" s="9">
        <v>0.25</v>
      </c>
      <c r="CM220" s="1"/>
      <c r="CN220" s="9"/>
      <c r="CO220" s="1"/>
      <c r="CP220" s="9">
        <v>3.7</v>
      </c>
      <c r="CQ220" s="1">
        <v>2</v>
      </c>
      <c r="CR220" s="9"/>
      <c r="CS220" s="1">
        <v>1</v>
      </c>
      <c r="CT220" s="9"/>
      <c r="CU220" s="1"/>
      <c r="CV220" s="9">
        <v>2</v>
      </c>
      <c r="CW220" s="1">
        <v>1</v>
      </c>
      <c r="CX220" s="9">
        <v>1.2</v>
      </c>
      <c r="CY220" s="1"/>
      <c r="CZ220" s="9"/>
      <c r="DA220" s="1"/>
      <c r="DB220" s="9"/>
      <c r="DC220" s="1"/>
      <c r="DD220" s="9"/>
      <c r="DE220" s="1"/>
      <c r="DF220" s="9"/>
      <c r="DG220" s="9"/>
      <c r="DH220" s="9"/>
      <c r="DI220" s="27"/>
      <c r="DJ220" s="9"/>
      <c r="DK220" s="1"/>
      <c r="DL220" s="9"/>
      <c r="DM220" s="28"/>
      <c r="DN220" s="9"/>
      <c r="DO220" s="1"/>
      <c r="DP220" s="9"/>
      <c r="DQ220" s="1"/>
      <c r="DR220" s="27"/>
      <c r="DS220" s="28"/>
      <c r="DT220" s="27"/>
      <c r="DU220" s="1"/>
      <c r="DV220" s="9"/>
      <c r="DW220" s="1"/>
      <c r="DX220" s="27"/>
      <c r="DY220" s="1"/>
      <c r="DZ220" s="9"/>
      <c r="EA220" s="28"/>
      <c r="EB220" s="9"/>
      <c r="EC220" s="1"/>
      <c r="ED220" s="9"/>
      <c r="EE220" s="1"/>
      <c r="EF220" s="9"/>
      <c r="EG220" s="1"/>
      <c r="EH220" s="9"/>
      <c r="EI220" s="28"/>
      <c r="EJ220" s="9"/>
      <c r="EK220" s="1"/>
      <c r="EL220" s="3" cm="1">
        <f t="array" ref="EL220">SUMPRODUCT(Planned[[#This Row],[GEN-1]:[EL-20]],TRANSPOSE(Arrangements[Unit Prices]))</f>
        <v>744.7</v>
      </c>
    </row>
    <row r="221" spans="1:142" ht="14.4" x14ac:dyDescent="0.25">
      <c r="A221" s="1">
        <v>201</v>
      </c>
      <c r="B221" s="9">
        <v>174872</v>
      </c>
      <c r="C221" s="9" t="s">
        <v>829</v>
      </c>
      <c r="D221" s="9" t="s">
        <v>271</v>
      </c>
      <c r="E221" s="9" t="s">
        <v>312</v>
      </c>
      <c r="F221" s="9"/>
      <c r="G221" s="9"/>
      <c r="H221" s="1" t="s">
        <v>830</v>
      </c>
      <c r="I221" s="1" t="s">
        <v>275</v>
      </c>
      <c r="J221" s="1" t="s">
        <v>816</v>
      </c>
      <c r="K221" s="9">
        <v>313</v>
      </c>
      <c r="L221" s="1" t="s">
        <v>745</v>
      </c>
      <c r="M221" s="9" t="s">
        <v>278</v>
      </c>
      <c r="N221" s="9"/>
      <c r="O221" s="1"/>
      <c r="P221" s="9"/>
      <c r="Q221" s="1"/>
      <c r="R221" s="27"/>
      <c r="S221" s="1"/>
      <c r="T221" s="9"/>
      <c r="U221" s="1"/>
      <c r="V221" s="9"/>
      <c r="W221" s="1"/>
      <c r="X221" s="9"/>
      <c r="Y221" s="1"/>
      <c r="Z221" s="9"/>
      <c r="AA221" s="1"/>
      <c r="AB221" s="9">
        <v>30</v>
      </c>
      <c r="AC221" s="1"/>
      <c r="AD221" s="27"/>
      <c r="AE221" s="1"/>
      <c r="AF221" s="9">
        <v>185.75</v>
      </c>
      <c r="AG221" s="1"/>
      <c r="AH221" s="9"/>
      <c r="AI221" s="1"/>
      <c r="AJ221" s="27"/>
      <c r="AK221" s="1"/>
      <c r="AL221" s="27"/>
      <c r="AM221" s="1"/>
      <c r="AN221" s="9"/>
      <c r="AO221" s="28"/>
      <c r="AP221" s="9"/>
      <c r="AQ221" s="1"/>
      <c r="AR221" s="9"/>
      <c r="AS221" s="28"/>
      <c r="AT221" s="27"/>
      <c r="AU221" s="1"/>
      <c r="AV221" s="1"/>
      <c r="AW221" s="1"/>
      <c r="AX221" s="9"/>
      <c r="AY221" s="28"/>
      <c r="AZ221" s="9"/>
      <c r="BA221" s="1"/>
      <c r="BB221" s="27"/>
      <c r="BC221" s="1"/>
      <c r="BD221" s="9"/>
      <c r="BE221" s="28"/>
      <c r="BF221" s="9"/>
      <c r="BG221" s="1"/>
      <c r="BH221" s="9"/>
      <c r="BI221" s="1"/>
      <c r="BJ221" s="9"/>
      <c r="BK221" s="28"/>
      <c r="BL221" s="27"/>
      <c r="BM221" s="1"/>
      <c r="BN221" s="9"/>
      <c r="BO221" s="1"/>
      <c r="BP221" s="27"/>
      <c r="BQ221" s="1"/>
      <c r="BR221" s="9"/>
      <c r="BS221" s="1"/>
      <c r="BT221" s="9"/>
      <c r="BU221" s="1"/>
      <c r="BV221" s="9"/>
      <c r="BW221" s="1"/>
      <c r="BX221" s="9"/>
      <c r="BY221" s="1"/>
      <c r="BZ221" s="9"/>
      <c r="CA221" s="1"/>
      <c r="CB221" s="9"/>
      <c r="CC221" s="28"/>
      <c r="CD221" s="9"/>
      <c r="CE221" s="1"/>
      <c r="CF221" s="9"/>
      <c r="CG221" s="1"/>
      <c r="CH221" s="27"/>
      <c r="CI221" s="1"/>
      <c r="CJ221" s="9"/>
      <c r="CK221" s="1"/>
      <c r="CL221" s="9">
        <v>0.35</v>
      </c>
      <c r="CM221" s="1"/>
      <c r="CN221" s="9"/>
      <c r="CO221" s="1"/>
      <c r="CP221" s="9"/>
      <c r="CQ221" s="1">
        <v>4</v>
      </c>
      <c r="CR221" s="9">
        <v>3</v>
      </c>
      <c r="CS221" s="1">
        <v>1</v>
      </c>
      <c r="CT221" s="9"/>
      <c r="CU221" s="1">
        <v>4</v>
      </c>
      <c r="CV221" s="9"/>
      <c r="CW221" s="1">
        <v>1</v>
      </c>
      <c r="CX221" s="9">
        <v>1.2</v>
      </c>
      <c r="CY221" s="1"/>
      <c r="CZ221" s="9"/>
      <c r="DA221" s="1"/>
      <c r="DB221" s="9">
        <v>3</v>
      </c>
      <c r="DC221" s="1"/>
      <c r="DD221" s="9">
        <v>2</v>
      </c>
      <c r="DE221" s="1"/>
      <c r="DF221" s="9">
        <v>2</v>
      </c>
      <c r="DG221" s="9"/>
      <c r="DH221" s="9"/>
      <c r="DI221" s="27"/>
      <c r="DJ221" s="9"/>
      <c r="DK221" s="1">
        <v>1</v>
      </c>
      <c r="DL221" s="9"/>
      <c r="DM221" s="28"/>
      <c r="DN221" s="9"/>
      <c r="DO221" s="1"/>
      <c r="DP221" s="9"/>
      <c r="DQ221" s="1"/>
      <c r="DR221" s="27"/>
      <c r="DS221" s="28"/>
      <c r="DT221" s="27"/>
      <c r="DU221" s="1">
        <v>2</v>
      </c>
      <c r="DV221" s="9"/>
      <c r="DW221" s="1"/>
      <c r="DX221" s="27"/>
      <c r="DY221" s="1">
        <v>2</v>
      </c>
      <c r="DZ221" s="9"/>
      <c r="EA221" s="28"/>
      <c r="EB221" s="9"/>
      <c r="EC221" s="1"/>
      <c r="ED221" s="9"/>
      <c r="EE221" s="1"/>
      <c r="EF221" s="9"/>
      <c r="EG221" s="1"/>
      <c r="EH221" s="9"/>
      <c r="EI221" s="28"/>
      <c r="EJ221" s="9"/>
      <c r="EK221" s="1"/>
      <c r="EL221" s="3" cm="1">
        <f t="array" ref="EL221">SUMPRODUCT(Planned[[#This Row],[GEN-1]:[EL-20]],TRANSPOSE(Arrangements[Unit Prices]))</f>
        <v>1007.225</v>
      </c>
    </row>
    <row r="222" spans="1:142" ht="14.4" x14ac:dyDescent="0.25">
      <c r="A222" s="1">
        <v>202</v>
      </c>
      <c r="B222" s="9">
        <v>89950</v>
      </c>
      <c r="C222" s="9" t="s">
        <v>831</v>
      </c>
      <c r="D222" s="9" t="s">
        <v>271</v>
      </c>
      <c r="E222" s="9" t="s">
        <v>312</v>
      </c>
      <c r="F222" s="9"/>
      <c r="G222" s="9"/>
      <c r="H222" s="1" t="s">
        <v>832</v>
      </c>
      <c r="I222" s="1" t="s">
        <v>325</v>
      </c>
      <c r="J222" s="1" t="s">
        <v>816</v>
      </c>
      <c r="K222" s="9">
        <v>313</v>
      </c>
      <c r="L222" s="1" t="s">
        <v>745</v>
      </c>
      <c r="M222" s="9" t="s">
        <v>278</v>
      </c>
      <c r="N222" s="9"/>
      <c r="O222" s="1"/>
      <c r="P222" s="9"/>
      <c r="Q222" s="1"/>
      <c r="R222" s="27"/>
      <c r="S222" s="1"/>
      <c r="T222" s="9"/>
      <c r="U222" s="1"/>
      <c r="V222" s="9"/>
      <c r="W222" s="1"/>
      <c r="X222" s="9"/>
      <c r="Y222" s="1"/>
      <c r="Z222" s="9"/>
      <c r="AA222" s="1"/>
      <c r="AB222" s="9"/>
      <c r="AC222" s="1"/>
      <c r="AD222" s="27"/>
      <c r="AE222" s="1"/>
      <c r="AF222" s="9">
        <v>84</v>
      </c>
      <c r="AG222" s="1"/>
      <c r="AH222" s="9"/>
      <c r="AI222" s="1"/>
      <c r="AJ222" s="27"/>
      <c r="AK222" s="1"/>
      <c r="AL222" s="27"/>
      <c r="AM222" s="1"/>
      <c r="AN222" s="9"/>
      <c r="AO222" s="28"/>
      <c r="AP222" s="9"/>
      <c r="AQ222" s="1"/>
      <c r="AR222" s="9"/>
      <c r="AS222" s="28"/>
      <c r="AT222" s="27"/>
      <c r="AU222" s="1"/>
      <c r="AV222" s="1"/>
      <c r="AW222" s="1"/>
      <c r="AX222" s="9"/>
      <c r="AY222" s="28"/>
      <c r="AZ222" s="9"/>
      <c r="BA222" s="1"/>
      <c r="BB222" s="27"/>
      <c r="BC222" s="1"/>
      <c r="BD222" s="9"/>
      <c r="BE222" s="28"/>
      <c r="BF222" s="9"/>
      <c r="BG222" s="1"/>
      <c r="BH222" s="9"/>
      <c r="BI222" s="1"/>
      <c r="BJ222" s="9"/>
      <c r="BK222" s="28"/>
      <c r="BL222" s="27"/>
      <c r="BM222" s="1"/>
      <c r="BN222" s="9"/>
      <c r="BO222" s="1"/>
      <c r="BP222" s="27"/>
      <c r="BQ222" s="1">
        <v>1</v>
      </c>
      <c r="BR222" s="9"/>
      <c r="BS222" s="1"/>
      <c r="BT222" s="9"/>
      <c r="BU222" s="1"/>
      <c r="BV222" s="9"/>
      <c r="BW222" s="1"/>
      <c r="BX222" s="9"/>
      <c r="BY222" s="1"/>
      <c r="BZ222" s="9"/>
      <c r="CA222" s="1"/>
      <c r="CB222" s="9"/>
      <c r="CC222" s="28"/>
      <c r="CD222" s="9">
        <v>8</v>
      </c>
      <c r="CE222" s="1"/>
      <c r="CF222" s="9"/>
      <c r="CG222" s="1"/>
      <c r="CH222" s="27"/>
      <c r="CI222" s="1"/>
      <c r="CJ222" s="9"/>
      <c r="CK222" s="1"/>
      <c r="CL222" s="9">
        <v>0.25</v>
      </c>
      <c r="CM222" s="1"/>
      <c r="CN222" s="9"/>
      <c r="CO222" s="1"/>
      <c r="CP222" s="9"/>
      <c r="CQ222" s="1">
        <v>3</v>
      </c>
      <c r="CR222" s="9">
        <v>1</v>
      </c>
      <c r="CS222" s="1"/>
      <c r="CT222" s="9"/>
      <c r="CU222" s="1">
        <v>2</v>
      </c>
      <c r="CV222" s="9"/>
      <c r="CW222" s="1">
        <v>1</v>
      </c>
      <c r="CX222" s="9">
        <v>1.2</v>
      </c>
      <c r="CY222" s="1"/>
      <c r="CZ222" s="9"/>
      <c r="DA222" s="1"/>
      <c r="DB222" s="9"/>
      <c r="DC222" s="1"/>
      <c r="DD222" s="9">
        <v>6</v>
      </c>
      <c r="DE222" s="1"/>
      <c r="DF222" s="9"/>
      <c r="DG222" s="9"/>
      <c r="DH222" s="9"/>
      <c r="DI222" s="27"/>
      <c r="DJ222" s="9"/>
      <c r="DK222" s="1"/>
      <c r="DL222" s="9"/>
      <c r="DM222" s="28"/>
      <c r="DN222" s="9"/>
      <c r="DO222" s="1"/>
      <c r="DP222" s="9"/>
      <c r="DQ222" s="1"/>
      <c r="DR222" s="27"/>
      <c r="DS222" s="28"/>
      <c r="DT222" s="27"/>
      <c r="DU222" s="1"/>
      <c r="DV222" s="9"/>
      <c r="DW222" s="1"/>
      <c r="DX222" s="27"/>
      <c r="DY222" s="1"/>
      <c r="DZ222" s="9"/>
      <c r="EA222" s="28"/>
      <c r="EB222" s="9"/>
      <c r="EC222" s="1"/>
      <c r="ED222" s="9"/>
      <c r="EE222" s="1"/>
      <c r="EF222" s="9"/>
      <c r="EG222" s="1"/>
      <c r="EH222" s="9"/>
      <c r="EI222" s="28"/>
      <c r="EJ222" s="9"/>
      <c r="EK222" s="1"/>
      <c r="EL222" s="3" cm="1">
        <f t="array" ref="EL222">SUMPRODUCT(Planned[[#This Row],[GEN-1]:[EL-20]],TRANSPOSE(Arrangements[Unit Prices]))</f>
        <v>518.07999999999993</v>
      </c>
    </row>
    <row r="223" spans="1:142" ht="14.4" x14ac:dyDescent="0.25">
      <c r="A223" s="1">
        <v>203</v>
      </c>
      <c r="B223" s="9">
        <v>212348</v>
      </c>
      <c r="C223" s="9" t="s">
        <v>833</v>
      </c>
      <c r="D223" s="9" t="s">
        <v>271</v>
      </c>
      <c r="E223" s="9" t="s">
        <v>312</v>
      </c>
      <c r="F223" s="9"/>
      <c r="G223" s="9"/>
      <c r="H223" s="1" t="s">
        <v>834</v>
      </c>
      <c r="I223" s="1" t="s">
        <v>325</v>
      </c>
      <c r="J223" s="1" t="s">
        <v>816</v>
      </c>
      <c r="K223" s="9">
        <v>313</v>
      </c>
      <c r="L223" s="1" t="s">
        <v>765</v>
      </c>
      <c r="M223" s="9" t="s">
        <v>278</v>
      </c>
      <c r="N223" s="9"/>
      <c r="O223" s="1"/>
      <c r="P223" s="9"/>
      <c r="Q223" s="1"/>
      <c r="R223" s="27"/>
      <c r="S223" s="1"/>
      <c r="T223" s="9"/>
      <c r="U223" s="1"/>
      <c r="V223" s="9">
        <v>0.1</v>
      </c>
      <c r="W223" s="1"/>
      <c r="X223" s="9"/>
      <c r="Y223" s="1"/>
      <c r="Z223" s="9">
        <v>500</v>
      </c>
      <c r="AA223" s="1"/>
      <c r="AB223" s="9"/>
      <c r="AC223" s="1"/>
      <c r="AD223" s="27"/>
      <c r="AE223" s="1"/>
      <c r="AF223" s="9">
        <v>10</v>
      </c>
      <c r="AG223" s="1"/>
      <c r="AH223" s="9"/>
      <c r="AI223" s="1"/>
      <c r="AJ223" s="27"/>
      <c r="AK223" s="1"/>
      <c r="AL223" s="27"/>
      <c r="AM223" s="1"/>
      <c r="AN223" s="9"/>
      <c r="AO223" s="28"/>
      <c r="AP223" s="9"/>
      <c r="AQ223" s="1"/>
      <c r="AR223" s="9"/>
      <c r="AS223" s="28"/>
      <c r="AT223" s="27"/>
      <c r="AU223" s="1"/>
      <c r="AV223" s="1"/>
      <c r="AW223" s="1"/>
      <c r="AX223" s="9"/>
      <c r="AY223" s="28"/>
      <c r="AZ223" s="9"/>
      <c r="BA223" s="1"/>
      <c r="BB223" s="27"/>
      <c r="BC223" s="1"/>
      <c r="BD223" s="9"/>
      <c r="BE223" s="28"/>
      <c r="BF223" s="9"/>
      <c r="BG223" s="1"/>
      <c r="BH223" s="9"/>
      <c r="BI223" s="1"/>
      <c r="BJ223" s="9"/>
      <c r="BK223" s="28"/>
      <c r="BL223" s="27"/>
      <c r="BM223" s="1"/>
      <c r="BN223" s="9"/>
      <c r="BO223" s="1"/>
      <c r="BP223" s="27"/>
      <c r="BQ223" s="1"/>
      <c r="BR223" s="9"/>
      <c r="BS223" s="1"/>
      <c r="BT223" s="9"/>
      <c r="BU223" s="1"/>
      <c r="BV223" s="9"/>
      <c r="BW223" s="1"/>
      <c r="BX223" s="9"/>
      <c r="BY223" s="1"/>
      <c r="BZ223" s="9"/>
      <c r="CA223" s="1"/>
      <c r="CB223" s="9"/>
      <c r="CC223" s="28"/>
      <c r="CD223" s="9"/>
      <c r="CE223" s="1"/>
      <c r="CF223" s="9"/>
      <c r="CG223" s="1"/>
      <c r="CH223" s="27"/>
      <c r="CI223" s="1"/>
      <c r="CJ223" s="9"/>
      <c r="CK223" s="1"/>
      <c r="CL223" s="9"/>
      <c r="CM223" s="1"/>
      <c r="CN223" s="9"/>
      <c r="CO223" s="1"/>
      <c r="CP223" s="9"/>
      <c r="CQ223" s="1">
        <v>4</v>
      </c>
      <c r="CR223" s="9">
        <v>4</v>
      </c>
      <c r="CS223" s="1">
        <v>1</v>
      </c>
      <c r="CT223" s="9"/>
      <c r="CU223" s="1"/>
      <c r="CV223" s="9">
        <v>1</v>
      </c>
      <c r="CW223" s="1"/>
      <c r="CX223" s="9"/>
      <c r="CY223" s="1"/>
      <c r="CZ223" s="9"/>
      <c r="DA223" s="1"/>
      <c r="DB223" s="9"/>
      <c r="DC223" s="1"/>
      <c r="DD223" s="9"/>
      <c r="DE223" s="1"/>
      <c r="DF223" s="9"/>
      <c r="DG223" s="9"/>
      <c r="DH223" s="9"/>
      <c r="DI223" s="27"/>
      <c r="DJ223" s="9"/>
      <c r="DK223" s="1"/>
      <c r="DL223" s="9"/>
      <c r="DM223" s="28"/>
      <c r="DN223" s="9"/>
      <c r="DO223" s="1"/>
      <c r="DP223" s="9"/>
      <c r="DQ223" s="1"/>
      <c r="DR223" s="27"/>
      <c r="DS223" s="28"/>
      <c r="DT223" s="27"/>
      <c r="DU223" s="1"/>
      <c r="DV223" s="9"/>
      <c r="DW223" s="1"/>
      <c r="DX223" s="27"/>
      <c r="DY223" s="1"/>
      <c r="DZ223" s="9"/>
      <c r="EA223" s="28"/>
      <c r="EB223" s="9"/>
      <c r="EC223" s="1">
        <v>1</v>
      </c>
      <c r="ED223" s="9"/>
      <c r="EE223" s="1">
        <v>1</v>
      </c>
      <c r="EF223" s="9"/>
      <c r="EG223" s="1">
        <v>1</v>
      </c>
      <c r="EH223" s="9">
        <v>1</v>
      </c>
      <c r="EI223" s="28"/>
      <c r="EJ223" s="9"/>
      <c r="EK223" s="1">
        <v>10</v>
      </c>
      <c r="EL223" s="3" cm="1">
        <f t="array" ref="EL223">SUMPRODUCT(Planned[[#This Row],[GEN-1]:[EL-20]],TRANSPOSE(Arrangements[Unit Prices]))</f>
        <v>1021.2</v>
      </c>
    </row>
    <row r="224" spans="1:142" ht="14.4" x14ac:dyDescent="0.25">
      <c r="A224" s="1">
        <v>204</v>
      </c>
      <c r="B224" s="9">
        <v>112077</v>
      </c>
      <c r="C224" s="9" t="s">
        <v>835</v>
      </c>
      <c r="D224" s="9" t="s">
        <v>271</v>
      </c>
      <c r="E224" s="9" t="s">
        <v>312</v>
      </c>
      <c r="F224" s="9"/>
      <c r="G224" s="9"/>
      <c r="H224" s="1" t="s">
        <v>836</v>
      </c>
      <c r="I224" s="1" t="s">
        <v>275</v>
      </c>
      <c r="J224" s="1" t="s">
        <v>816</v>
      </c>
      <c r="K224" s="9">
        <v>313</v>
      </c>
      <c r="L224" s="1" t="s">
        <v>837</v>
      </c>
      <c r="M224" s="9" t="s">
        <v>278</v>
      </c>
      <c r="N224" s="9"/>
      <c r="O224" s="1"/>
      <c r="P224" s="9"/>
      <c r="Q224" s="1"/>
      <c r="R224" s="27"/>
      <c r="S224" s="1"/>
      <c r="T224" s="9">
        <v>1.5</v>
      </c>
      <c r="U224" s="1"/>
      <c r="V224" s="9"/>
      <c r="W224" s="1"/>
      <c r="X224" s="9"/>
      <c r="Y224" s="1"/>
      <c r="Z224" s="9"/>
      <c r="AA224" s="1"/>
      <c r="AB224" s="9"/>
      <c r="AC224" s="1"/>
      <c r="AD224" s="27"/>
      <c r="AE224" s="1"/>
      <c r="AF224" s="9"/>
      <c r="AG224" s="1"/>
      <c r="AH224" s="9"/>
      <c r="AI224" s="1"/>
      <c r="AJ224" s="27"/>
      <c r="AK224" s="1"/>
      <c r="AL224" s="27"/>
      <c r="AM224" s="1"/>
      <c r="AN224" s="9"/>
      <c r="AO224" s="28"/>
      <c r="AP224" s="9">
        <v>4</v>
      </c>
      <c r="AQ224" s="1"/>
      <c r="AR224" s="9"/>
      <c r="AS224" s="28"/>
      <c r="AT224" s="27"/>
      <c r="AU224" s="1"/>
      <c r="AV224" s="1"/>
      <c r="AW224" s="1"/>
      <c r="AX224" s="9"/>
      <c r="AY224" s="28"/>
      <c r="AZ224" s="9"/>
      <c r="BA224" s="1"/>
      <c r="BB224" s="27"/>
      <c r="BC224" s="1"/>
      <c r="BD224" s="9"/>
      <c r="BE224" s="28"/>
      <c r="BF224" s="9"/>
      <c r="BG224" s="1"/>
      <c r="BH224" s="9"/>
      <c r="BI224" s="1"/>
      <c r="BJ224" s="9"/>
      <c r="BK224" s="28"/>
      <c r="BL224" s="27"/>
      <c r="BM224" s="1"/>
      <c r="BN224" s="9"/>
      <c r="BO224" s="1"/>
      <c r="BP224" s="27"/>
      <c r="BQ224" s="1"/>
      <c r="BR224" s="9"/>
      <c r="BS224" s="1"/>
      <c r="BT224" s="9"/>
      <c r="BU224" s="1"/>
      <c r="BV224" s="9"/>
      <c r="BW224" s="1"/>
      <c r="BX224" s="9"/>
      <c r="BY224" s="1"/>
      <c r="BZ224" s="9"/>
      <c r="CA224" s="1"/>
      <c r="CB224" s="9"/>
      <c r="CC224" s="28"/>
      <c r="CD224" s="9"/>
      <c r="CE224" s="1"/>
      <c r="CF224" s="9"/>
      <c r="CG224" s="1"/>
      <c r="CH224" s="27"/>
      <c r="CI224" s="1"/>
      <c r="CJ224" s="9"/>
      <c r="CK224" s="1"/>
      <c r="CL224" s="9">
        <v>0.16</v>
      </c>
      <c r="CM224" s="1"/>
      <c r="CN224" s="9"/>
      <c r="CO224" s="1"/>
      <c r="CP224" s="9"/>
      <c r="CQ224" s="1">
        <v>4</v>
      </c>
      <c r="CR224" s="9">
        <v>3</v>
      </c>
      <c r="CS224" s="1">
        <v>1</v>
      </c>
      <c r="CT224" s="9">
        <v>1</v>
      </c>
      <c r="CU224" s="1"/>
      <c r="CV224" s="9">
        <v>2</v>
      </c>
      <c r="CW224" s="1"/>
      <c r="CX224" s="9">
        <v>0.5</v>
      </c>
      <c r="CY224" s="1"/>
      <c r="CZ224" s="9"/>
      <c r="DA224" s="1"/>
      <c r="DB224" s="9"/>
      <c r="DC224" s="1"/>
      <c r="DD224" s="9"/>
      <c r="DE224" s="1"/>
      <c r="DF224" s="9"/>
      <c r="DG224" s="9"/>
      <c r="DH224" s="9"/>
      <c r="DI224" s="27"/>
      <c r="DJ224" s="9"/>
      <c r="DK224" s="1"/>
      <c r="DL224" s="9"/>
      <c r="DM224" s="28"/>
      <c r="DN224" s="9"/>
      <c r="DO224" s="1"/>
      <c r="DP224" s="9"/>
      <c r="DQ224" s="1"/>
      <c r="DR224" s="27"/>
      <c r="DS224" s="28"/>
      <c r="DT224" s="27"/>
      <c r="DU224" s="1"/>
      <c r="DV224" s="9"/>
      <c r="DW224" s="1"/>
      <c r="DX224" s="27"/>
      <c r="DY224" s="1"/>
      <c r="DZ224" s="9"/>
      <c r="EA224" s="28"/>
      <c r="EB224" s="9"/>
      <c r="EC224" s="1">
        <v>1</v>
      </c>
      <c r="ED224" s="9"/>
      <c r="EE224" s="1">
        <v>1</v>
      </c>
      <c r="EF224" s="9"/>
      <c r="EG224" s="1">
        <v>1</v>
      </c>
      <c r="EH224" s="9">
        <v>1</v>
      </c>
      <c r="EI224" s="28"/>
      <c r="EJ224" s="9"/>
      <c r="EK224" s="1">
        <v>10</v>
      </c>
      <c r="EL224" s="3" cm="1">
        <f t="array" ref="EL224">SUMPRODUCT(Planned[[#This Row],[GEN-1]:[EL-20]],TRANSPOSE(Arrangements[Unit Prices]))</f>
        <v>885.8</v>
      </c>
    </row>
    <row r="225" spans="1:142" ht="14.4" x14ac:dyDescent="0.25">
      <c r="A225" s="1">
        <v>205</v>
      </c>
      <c r="B225" s="9">
        <v>210091</v>
      </c>
      <c r="C225" s="9" t="s">
        <v>838</v>
      </c>
      <c r="D225" s="9" t="s">
        <v>271</v>
      </c>
      <c r="E225" s="9" t="s">
        <v>312</v>
      </c>
      <c r="F225" s="9"/>
      <c r="G225" s="9"/>
      <c r="H225" s="1" t="s">
        <v>839</v>
      </c>
      <c r="I225" s="1" t="s">
        <v>275</v>
      </c>
      <c r="J225" s="1" t="s">
        <v>816</v>
      </c>
      <c r="K225" s="9">
        <v>313</v>
      </c>
      <c r="L225" s="1" t="s">
        <v>840</v>
      </c>
      <c r="M225" s="9" t="s">
        <v>278</v>
      </c>
      <c r="N225" s="9"/>
      <c r="O225" s="1"/>
      <c r="P225" s="9"/>
      <c r="Q225" s="1"/>
      <c r="R225" s="27"/>
      <c r="S225" s="1"/>
      <c r="T225" s="9"/>
      <c r="U225" s="1"/>
      <c r="V225" s="9"/>
      <c r="W225" s="1"/>
      <c r="X225" s="9"/>
      <c r="Y225" s="1"/>
      <c r="Z225" s="9"/>
      <c r="AA225" s="1"/>
      <c r="AB225" s="9"/>
      <c r="AC225" s="1"/>
      <c r="AD225" s="27"/>
      <c r="AE225" s="1"/>
      <c r="AF225" s="9">
        <v>85</v>
      </c>
      <c r="AG225" s="1"/>
      <c r="AH225" s="9"/>
      <c r="AI225" s="1"/>
      <c r="AJ225" s="27"/>
      <c r="AK225" s="1"/>
      <c r="AL225" s="27"/>
      <c r="AM225" s="1"/>
      <c r="AN225" s="9"/>
      <c r="AO225" s="28"/>
      <c r="AP225" s="9"/>
      <c r="AQ225" s="1"/>
      <c r="AR225" s="9"/>
      <c r="AS225" s="28"/>
      <c r="AT225" s="27"/>
      <c r="AU225" s="1"/>
      <c r="AV225" s="1"/>
      <c r="AW225" s="1"/>
      <c r="AX225" s="9"/>
      <c r="AY225" s="28"/>
      <c r="AZ225" s="9"/>
      <c r="BA225" s="1"/>
      <c r="BB225" s="27"/>
      <c r="BC225" s="1"/>
      <c r="BD225" s="9"/>
      <c r="BE225" s="28"/>
      <c r="BF225" s="9"/>
      <c r="BG225" s="1"/>
      <c r="BH225" s="9"/>
      <c r="BI225" s="1"/>
      <c r="BJ225" s="9"/>
      <c r="BK225" s="28"/>
      <c r="BL225" s="27"/>
      <c r="BM225" s="1"/>
      <c r="BN225" s="9"/>
      <c r="BO225" s="1"/>
      <c r="BP225" s="27"/>
      <c r="BQ225" s="1"/>
      <c r="BR225" s="9"/>
      <c r="BS225" s="1"/>
      <c r="BT225" s="9"/>
      <c r="BU225" s="1"/>
      <c r="BV225" s="9"/>
      <c r="BW225" s="1"/>
      <c r="BX225" s="9"/>
      <c r="BY225" s="1"/>
      <c r="BZ225" s="9"/>
      <c r="CA225" s="1"/>
      <c r="CB225" s="9"/>
      <c r="CC225" s="28"/>
      <c r="CD225" s="9"/>
      <c r="CE225" s="1"/>
      <c r="CF225" s="9"/>
      <c r="CG225" s="1"/>
      <c r="CH225" s="27"/>
      <c r="CI225" s="1"/>
      <c r="CJ225" s="9"/>
      <c r="CK225" s="1"/>
      <c r="CL225" s="9">
        <v>0.3</v>
      </c>
      <c r="CM225" s="1"/>
      <c r="CN225" s="9"/>
      <c r="CO225" s="1"/>
      <c r="CP225" s="9"/>
      <c r="CQ225" s="1">
        <v>3</v>
      </c>
      <c r="CR225" s="9">
        <v>7</v>
      </c>
      <c r="CS225" s="1"/>
      <c r="CT225" s="9"/>
      <c r="CU225" s="1">
        <v>1</v>
      </c>
      <c r="CV225" s="9">
        <v>1</v>
      </c>
      <c r="CW225" s="1">
        <v>1</v>
      </c>
      <c r="CX225" s="9">
        <v>1.2</v>
      </c>
      <c r="CY225" s="1"/>
      <c r="CZ225" s="9"/>
      <c r="DA225" s="1"/>
      <c r="DB225" s="9"/>
      <c r="DC225" s="1"/>
      <c r="DD225" s="9">
        <v>12</v>
      </c>
      <c r="DE225" s="1"/>
      <c r="DF225" s="9"/>
      <c r="DG225" s="9">
        <v>6</v>
      </c>
      <c r="DH225" s="9"/>
      <c r="DI225" s="27"/>
      <c r="DJ225" s="9"/>
      <c r="DK225" s="1"/>
      <c r="DL225" s="9"/>
      <c r="DM225" s="28"/>
      <c r="DN225" s="9"/>
      <c r="DO225" s="1"/>
      <c r="DP225" s="9"/>
      <c r="DQ225" s="1"/>
      <c r="DR225" s="27"/>
      <c r="DS225" s="28"/>
      <c r="DT225" s="27"/>
      <c r="DU225" s="1"/>
      <c r="DV225" s="9"/>
      <c r="DW225" s="1"/>
      <c r="DX225" s="27"/>
      <c r="DY225" s="1"/>
      <c r="DZ225" s="9"/>
      <c r="EA225" s="28"/>
      <c r="EB225" s="9"/>
      <c r="EC225" s="1"/>
      <c r="ED225" s="9"/>
      <c r="EE225" s="1"/>
      <c r="EF225" s="9"/>
      <c r="EG225" s="1"/>
      <c r="EH225" s="9"/>
      <c r="EI225" s="28"/>
      <c r="EJ225" s="9"/>
      <c r="EK225" s="1"/>
      <c r="EL225" s="3" cm="1">
        <f t="array" ref="EL225">SUMPRODUCT(Planned[[#This Row],[GEN-1]:[EL-20]],TRANSPOSE(Arrangements[Unit Prices]))</f>
        <v>735.59999999999991</v>
      </c>
    </row>
    <row r="226" spans="1:142" ht="14.4" x14ac:dyDescent="0.25">
      <c r="A226" s="1">
        <v>206</v>
      </c>
      <c r="B226" s="9">
        <v>283474</v>
      </c>
      <c r="C226" s="9" t="s">
        <v>841</v>
      </c>
      <c r="D226" s="9" t="s">
        <v>271</v>
      </c>
      <c r="E226" s="9" t="s">
        <v>312</v>
      </c>
      <c r="F226" s="9"/>
      <c r="G226" s="9"/>
      <c r="H226" s="1" t="s">
        <v>842</v>
      </c>
      <c r="I226" s="1" t="s">
        <v>275</v>
      </c>
      <c r="J226" s="1" t="s">
        <v>816</v>
      </c>
      <c r="K226" s="9">
        <v>313</v>
      </c>
      <c r="L226" s="1" t="s">
        <v>765</v>
      </c>
      <c r="M226" s="9" t="s">
        <v>278</v>
      </c>
      <c r="N226" s="9"/>
      <c r="O226" s="1"/>
      <c r="P226" s="9"/>
      <c r="Q226" s="1"/>
      <c r="R226" s="27"/>
      <c r="S226" s="1"/>
      <c r="T226" s="9"/>
      <c r="U226" s="1"/>
      <c r="V226" s="9"/>
      <c r="W226" s="1"/>
      <c r="X226" s="9"/>
      <c r="Y226" s="1"/>
      <c r="Z226" s="9"/>
      <c r="AA226" s="1"/>
      <c r="AB226" s="9"/>
      <c r="AC226" s="1"/>
      <c r="AD226" s="27"/>
      <c r="AE226" s="1"/>
      <c r="AF226" s="9"/>
      <c r="AG226" s="1"/>
      <c r="AH226" s="9"/>
      <c r="AI226" s="1"/>
      <c r="AJ226" s="27"/>
      <c r="AK226" s="1"/>
      <c r="AL226" s="27"/>
      <c r="AM226" s="1"/>
      <c r="AN226" s="9"/>
      <c r="AO226" s="28"/>
      <c r="AP226" s="9"/>
      <c r="AQ226" s="1"/>
      <c r="AR226" s="9"/>
      <c r="AS226" s="28"/>
      <c r="AT226" s="27"/>
      <c r="AU226" s="1"/>
      <c r="AV226" s="1"/>
      <c r="AW226" s="1"/>
      <c r="AX226" s="9"/>
      <c r="AY226" s="28"/>
      <c r="AZ226" s="9"/>
      <c r="BA226" s="1"/>
      <c r="BB226" s="27"/>
      <c r="BC226" s="1"/>
      <c r="BD226" s="9"/>
      <c r="BE226" s="28"/>
      <c r="BF226" s="9"/>
      <c r="BG226" s="1"/>
      <c r="BH226" s="9"/>
      <c r="BI226" s="1"/>
      <c r="BJ226" s="9"/>
      <c r="BK226" s="28"/>
      <c r="BL226" s="27"/>
      <c r="BM226" s="1"/>
      <c r="BN226" s="9"/>
      <c r="BO226" s="1"/>
      <c r="BP226" s="27"/>
      <c r="BQ226" s="1"/>
      <c r="BR226" s="9"/>
      <c r="BS226" s="1"/>
      <c r="BT226" s="9"/>
      <c r="BU226" s="1"/>
      <c r="BV226" s="9"/>
      <c r="BW226" s="1"/>
      <c r="BX226" s="9"/>
      <c r="BY226" s="1"/>
      <c r="BZ226" s="9"/>
      <c r="CA226" s="1"/>
      <c r="CB226" s="9"/>
      <c r="CC226" s="28"/>
      <c r="CD226" s="9"/>
      <c r="CE226" s="1"/>
      <c r="CF226" s="9"/>
      <c r="CG226" s="1"/>
      <c r="CH226" s="27"/>
      <c r="CI226" s="1"/>
      <c r="CJ226" s="9"/>
      <c r="CK226" s="1"/>
      <c r="CL226" s="9">
        <v>0.32</v>
      </c>
      <c r="CM226" s="1"/>
      <c r="CN226" s="9"/>
      <c r="CO226" s="1"/>
      <c r="CP226" s="9"/>
      <c r="CQ226" s="1">
        <v>3</v>
      </c>
      <c r="CR226" s="9">
        <v>3</v>
      </c>
      <c r="CS226" s="1">
        <v>1</v>
      </c>
      <c r="CT226" s="9">
        <v>1</v>
      </c>
      <c r="CU226" s="1"/>
      <c r="CV226" s="9">
        <v>2</v>
      </c>
      <c r="CW226" s="1"/>
      <c r="CX226" s="9">
        <v>0.5</v>
      </c>
      <c r="CY226" s="1"/>
      <c r="CZ226" s="9"/>
      <c r="DA226" s="1"/>
      <c r="DB226" s="9"/>
      <c r="DC226" s="1"/>
      <c r="DD226" s="9"/>
      <c r="DE226" s="1"/>
      <c r="DF226" s="9"/>
      <c r="DG226" s="9"/>
      <c r="DH226" s="9"/>
      <c r="DI226" s="27"/>
      <c r="DJ226" s="9"/>
      <c r="DK226" s="1">
        <v>1</v>
      </c>
      <c r="DL226" s="9"/>
      <c r="DM226" s="28"/>
      <c r="DN226" s="9"/>
      <c r="DO226" s="1"/>
      <c r="DP226" s="9"/>
      <c r="DQ226" s="1"/>
      <c r="DR226" s="27"/>
      <c r="DS226" s="28"/>
      <c r="DT226" s="27"/>
      <c r="DU226" s="1"/>
      <c r="DV226" s="9"/>
      <c r="DW226" s="1"/>
      <c r="DX226" s="27"/>
      <c r="DY226" s="1"/>
      <c r="DZ226" s="9"/>
      <c r="EA226" s="28"/>
      <c r="EB226" s="9"/>
      <c r="EC226" s="1"/>
      <c r="ED226" s="9"/>
      <c r="EE226" s="1"/>
      <c r="EF226" s="9"/>
      <c r="EG226" s="1"/>
      <c r="EH226" s="9"/>
      <c r="EI226" s="28"/>
      <c r="EJ226" s="9"/>
      <c r="EK226" s="1"/>
      <c r="EL226" s="3" cm="1">
        <f t="array" ref="EL226">SUMPRODUCT(Planned[[#This Row],[GEN-1]:[EL-20]],TRANSPOSE(Arrangements[Unit Prices]))</f>
        <v>468.2</v>
      </c>
    </row>
    <row r="227" spans="1:142" ht="14.4" x14ac:dyDescent="0.25">
      <c r="A227" s="1">
        <v>207</v>
      </c>
      <c r="B227" s="9">
        <v>89921</v>
      </c>
      <c r="C227" s="9" t="s">
        <v>843</v>
      </c>
      <c r="D227" s="9" t="s">
        <v>271</v>
      </c>
      <c r="E227" s="9" t="s">
        <v>312</v>
      </c>
      <c r="F227" s="9"/>
      <c r="G227" s="9"/>
      <c r="H227" s="1" t="s">
        <v>844</v>
      </c>
      <c r="I227" s="1" t="s">
        <v>325</v>
      </c>
      <c r="J227" s="1" t="s">
        <v>816</v>
      </c>
      <c r="K227" s="9">
        <v>313</v>
      </c>
      <c r="L227" s="1" t="s">
        <v>745</v>
      </c>
      <c r="M227" s="9" t="s">
        <v>278</v>
      </c>
      <c r="N227" s="9"/>
      <c r="O227" s="1"/>
      <c r="P227" s="9"/>
      <c r="Q227" s="1"/>
      <c r="R227" s="27"/>
      <c r="S227" s="1"/>
      <c r="T227" s="9"/>
      <c r="U227" s="1"/>
      <c r="V227" s="9"/>
      <c r="W227" s="1"/>
      <c r="X227" s="9"/>
      <c r="Y227" s="1"/>
      <c r="Z227" s="9"/>
      <c r="AA227" s="1"/>
      <c r="AB227" s="9"/>
      <c r="AC227" s="1"/>
      <c r="AD227" s="27"/>
      <c r="AE227" s="1"/>
      <c r="AF227" s="9">
        <v>76.5</v>
      </c>
      <c r="AG227" s="1"/>
      <c r="AH227" s="9"/>
      <c r="AI227" s="1"/>
      <c r="AJ227" s="27"/>
      <c r="AK227" s="1"/>
      <c r="AL227" s="27"/>
      <c r="AM227" s="1"/>
      <c r="AN227" s="9"/>
      <c r="AO227" s="28"/>
      <c r="AP227" s="9">
        <v>13</v>
      </c>
      <c r="AQ227" s="1"/>
      <c r="AR227" s="9"/>
      <c r="AS227" s="28"/>
      <c r="AT227" s="27"/>
      <c r="AU227" s="1"/>
      <c r="AV227" s="1"/>
      <c r="AW227" s="1"/>
      <c r="AX227" s="9"/>
      <c r="AY227" s="28"/>
      <c r="AZ227" s="9"/>
      <c r="BA227" s="1"/>
      <c r="BB227" s="27"/>
      <c r="BC227" s="1"/>
      <c r="BD227" s="9"/>
      <c r="BE227" s="28"/>
      <c r="BF227" s="9"/>
      <c r="BG227" s="1"/>
      <c r="BH227" s="9"/>
      <c r="BI227" s="1"/>
      <c r="BJ227" s="9"/>
      <c r="BK227" s="28"/>
      <c r="BL227" s="27"/>
      <c r="BM227" s="1">
        <v>1</v>
      </c>
      <c r="BN227" s="9"/>
      <c r="BO227" s="1"/>
      <c r="BP227" s="27"/>
      <c r="BQ227" s="1"/>
      <c r="BR227" s="9"/>
      <c r="BS227" s="1"/>
      <c r="BT227" s="9"/>
      <c r="BU227" s="1"/>
      <c r="BV227" s="9"/>
      <c r="BW227" s="1"/>
      <c r="BX227" s="9"/>
      <c r="BY227" s="1"/>
      <c r="BZ227" s="9"/>
      <c r="CA227" s="1"/>
      <c r="CB227" s="9"/>
      <c r="CC227" s="28"/>
      <c r="CD227" s="9"/>
      <c r="CE227" s="1"/>
      <c r="CF227" s="9"/>
      <c r="CG227" s="1"/>
      <c r="CH227" s="27"/>
      <c r="CI227" s="1"/>
      <c r="CJ227" s="9"/>
      <c r="CK227" s="1"/>
      <c r="CL227" s="9">
        <v>0.2</v>
      </c>
      <c r="CM227" s="1"/>
      <c r="CN227" s="9"/>
      <c r="CO227" s="1"/>
      <c r="CP227" s="9"/>
      <c r="CQ227" s="1">
        <v>1</v>
      </c>
      <c r="CR227" s="9">
        <v>1</v>
      </c>
      <c r="CS227" s="1">
        <v>1</v>
      </c>
      <c r="CT227" s="9"/>
      <c r="CU227" s="1"/>
      <c r="CV227" s="9">
        <v>2</v>
      </c>
      <c r="CW227" s="1">
        <v>1</v>
      </c>
      <c r="CX227" s="9">
        <v>1.2</v>
      </c>
      <c r="CY227" s="1"/>
      <c r="CZ227" s="9"/>
      <c r="DA227" s="1"/>
      <c r="DB227" s="9">
        <v>1</v>
      </c>
      <c r="DC227" s="1"/>
      <c r="DD227" s="9"/>
      <c r="DE227" s="1"/>
      <c r="DF227" s="9"/>
      <c r="DG227" s="9"/>
      <c r="DH227" s="9"/>
      <c r="DI227" s="27"/>
      <c r="DJ227" s="9"/>
      <c r="DK227" s="1">
        <v>1</v>
      </c>
      <c r="DL227" s="9"/>
      <c r="DM227" s="28"/>
      <c r="DN227" s="9"/>
      <c r="DO227" s="1"/>
      <c r="DP227" s="9"/>
      <c r="DQ227" s="1"/>
      <c r="DR227" s="27"/>
      <c r="DS227" s="28"/>
      <c r="DT227" s="27"/>
      <c r="DU227" s="1"/>
      <c r="DV227" s="9"/>
      <c r="DW227" s="1"/>
      <c r="DX227" s="27"/>
      <c r="DY227" s="1"/>
      <c r="DZ227" s="9"/>
      <c r="EA227" s="28"/>
      <c r="EB227" s="9"/>
      <c r="EC227" s="1"/>
      <c r="ED227" s="9"/>
      <c r="EE227" s="1"/>
      <c r="EF227" s="9"/>
      <c r="EG227" s="1"/>
      <c r="EH227" s="9"/>
      <c r="EI227" s="28"/>
      <c r="EJ227" s="9"/>
      <c r="EK227" s="1"/>
      <c r="EL227" s="3" cm="1">
        <f t="array" ref="EL227">SUMPRODUCT(Planned[[#This Row],[GEN-1]:[EL-20]],TRANSPOSE(Arrangements[Unit Prices]))</f>
        <v>754.25</v>
      </c>
    </row>
    <row r="228" spans="1:142" ht="14.4" x14ac:dyDescent="0.25">
      <c r="A228" s="1">
        <v>208</v>
      </c>
      <c r="B228" s="9">
        <v>187296</v>
      </c>
      <c r="C228" s="9" t="s">
        <v>845</v>
      </c>
      <c r="D228" s="9" t="s">
        <v>271</v>
      </c>
      <c r="E228" s="9" t="s">
        <v>312</v>
      </c>
      <c r="F228" s="9"/>
      <c r="G228" s="9"/>
      <c r="H228" s="1" t="s">
        <v>846</v>
      </c>
      <c r="I228" s="1" t="s">
        <v>275</v>
      </c>
      <c r="J228" s="1" t="s">
        <v>816</v>
      </c>
      <c r="K228" s="9">
        <v>313</v>
      </c>
      <c r="L228" s="1" t="s">
        <v>847</v>
      </c>
      <c r="M228" s="9" t="s">
        <v>278</v>
      </c>
      <c r="N228" s="9"/>
      <c r="O228" s="1"/>
      <c r="P228" s="9"/>
      <c r="Q228" s="1"/>
      <c r="R228" s="27"/>
      <c r="S228" s="1"/>
      <c r="T228" s="9"/>
      <c r="U228" s="1"/>
      <c r="V228" s="9"/>
      <c r="W228" s="1"/>
      <c r="X228" s="9"/>
      <c r="Y228" s="1"/>
      <c r="Z228" s="9"/>
      <c r="AA228" s="1"/>
      <c r="AB228" s="9"/>
      <c r="AC228" s="1"/>
      <c r="AD228" s="27"/>
      <c r="AE228" s="1"/>
      <c r="AF228" s="9">
        <v>160</v>
      </c>
      <c r="AG228" s="1"/>
      <c r="AH228" s="9"/>
      <c r="AI228" s="1"/>
      <c r="AJ228" s="27"/>
      <c r="AK228" s="1"/>
      <c r="AL228" s="27"/>
      <c r="AM228" s="1"/>
      <c r="AN228" s="9"/>
      <c r="AO228" s="28"/>
      <c r="AP228" s="9"/>
      <c r="AQ228" s="1"/>
      <c r="AR228" s="9"/>
      <c r="AS228" s="28"/>
      <c r="AT228" s="27"/>
      <c r="AU228" s="1"/>
      <c r="AV228" s="1"/>
      <c r="AW228" s="1"/>
      <c r="AX228" s="9"/>
      <c r="AY228" s="28"/>
      <c r="AZ228" s="9"/>
      <c r="BA228" s="1"/>
      <c r="BB228" s="27"/>
      <c r="BC228" s="1"/>
      <c r="BD228" s="9"/>
      <c r="BE228" s="28"/>
      <c r="BF228" s="9"/>
      <c r="BG228" s="1"/>
      <c r="BH228" s="9"/>
      <c r="BI228" s="1"/>
      <c r="BJ228" s="9"/>
      <c r="BK228" s="28"/>
      <c r="BL228" s="27"/>
      <c r="BM228" s="1"/>
      <c r="BN228" s="9"/>
      <c r="BO228" s="1"/>
      <c r="BP228" s="27"/>
      <c r="BQ228" s="1"/>
      <c r="BR228" s="9"/>
      <c r="BS228" s="1"/>
      <c r="BT228" s="9"/>
      <c r="BU228" s="1"/>
      <c r="BV228" s="9"/>
      <c r="BW228" s="1"/>
      <c r="BX228" s="9"/>
      <c r="BY228" s="1"/>
      <c r="BZ228" s="9"/>
      <c r="CA228" s="1"/>
      <c r="CB228" s="9"/>
      <c r="CC228" s="28"/>
      <c r="CD228" s="9"/>
      <c r="CE228" s="1"/>
      <c r="CF228" s="9"/>
      <c r="CG228" s="1"/>
      <c r="CH228" s="27"/>
      <c r="CI228" s="1"/>
      <c r="CJ228" s="9"/>
      <c r="CK228" s="1"/>
      <c r="CL228" s="9">
        <v>0.16</v>
      </c>
      <c r="CM228" s="1"/>
      <c r="CN228" s="9"/>
      <c r="CO228" s="1"/>
      <c r="CP228" s="9"/>
      <c r="CQ228" s="1">
        <v>2</v>
      </c>
      <c r="CR228" s="9">
        <v>3</v>
      </c>
      <c r="CS228" s="1">
        <v>1</v>
      </c>
      <c r="CT228" s="9"/>
      <c r="CU228" s="1">
        <v>1</v>
      </c>
      <c r="CV228" s="9"/>
      <c r="CW228" s="1">
        <v>1</v>
      </c>
      <c r="CX228" s="9">
        <v>1.2</v>
      </c>
      <c r="CY228" s="1"/>
      <c r="CZ228" s="9"/>
      <c r="DA228" s="1"/>
      <c r="DB228" s="9"/>
      <c r="DC228" s="1"/>
      <c r="DD228" s="9">
        <v>18</v>
      </c>
      <c r="DE228" s="1"/>
      <c r="DF228" s="9"/>
      <c r="DG228" s="9"/>
      <c r="DH228" s="9"/>
      <c r="DI228" s="27"/>
      <c r="DJ228" s="9"/>
      <c r="DK228" s="1">
        <v>1</v>
      </c>
      <c r="DL228" s="9"/>
      <c r="DM228" s="28"/>
      <c r="DN228" s="9"/>
      <c r="DO228" s="1"/>
      <c r="DP228" s="9"/>
      <c r="DQ228" s="1"/>
      <c r="DR228" s="27"/>
      <c r="DS228" s="28"/>
      <c r="DT228" s="27"/>
      <c r="DU228" s="1"/>
      <c r="DV228" s="9"/>
      <c r="DW228" s="1"/>
      <c r="DX228" s="27"/>
      <c r="DY228" s="1"/>
      <c r="DZ228" s="9"/>
      <c r="EA228" s="28"/>
      <c r="EB228" s="9"/>
      <c r="EC228" s="1"/>
      <c r="ED228" s="9"/>
      <c r="EE228" s="1"/>
      <c r="EF228" s="9"/>
      <c r="EG228" s="1"/>
      <c r="EH228" s="9"/>
      <c r="EI228" s="28"/>
      <c r="EJ228" s="9"/>
      <c r="EK228" s="1"/>
      <c r="EL228" s="3" cm="1">
        <f t="array" ref="EL228">SUMPRODUCT(Planned[[#This Row],[GEN-1]:[EL-20]],TRANSPOSE(Arrangements[Unit Prices]))</f>
        <v>820.8</v>
      </c>
    </row>
    <row r="229" spans="1:142" ht="14.4" x14ac:dyDescent="0.25">
      <c r="A229" s="1">
        <v>209</v>
      </c>
      <c r="B229" s="9">
        <v>227901</v>
      </c>
      <c r="C229" s="9" t="s">
        <v>848</v>
      </c>
      <c r="D229" s="9" t="s">
        <v>271</v>
      </c>
      <c r="E229" s="9" t="s">
        <v>312</v>
      </c>
      <c r="F229" s="9"/>
      <c r="G229" s="9"/>
      <c r="H229" s="1" t="s">
        <v>849</v>
      </c>
      <c r="I229" s="1" t="s">
        <v>275</v>
      </c>
      <c r="J229" s="1" t="s">
        <v>816</v>
      </c>
      <c r="K229" s="9">
        <v>313</v>
      </c>
      <c r="L229" s="1" t="s">
        <v>850</v>
      </c>
      <c r="M229" s="9" t="s">
        <v>278</v>
      </c>
      <c r="N229" s="9"/>
      <c r="O229" s="1"/>
      <c r="P229" s="9"/>
      <c r="Q229" s="1"/>
      <c r="R229" s="27"/>
      <c r="S229" s="1"/>
      <c r="T229" s="9"/>
      <c r="U229" s="1"/>
      <c r="V229" s="9"/>
      <c r="W229" s="1"/>
      <c r="X229" s="9"/>
      <c r="Y229" s="1"/>
      <c r="Z229" s="9"/>
      <c r="AA229" s="1"/>
      <c r="AB229" s="9"/>
      <c r="AC229" s="1"/>
      <c r="AD229" s="27"/>
      <c r="AE229" s="1"/>
      <c r="AF229" s="9">
        <v>148</v>
      </c>
      <c r="AG229" s="1"/>
      <c r="AH229" s="9"/>
      <c r="AI229" s="1"/>
      <c r="AJ229" s="27"/>
      <c r="AK229" s="1"/>
      <c r="AL229" s="27"/>
      <c r="AM229" s="1"/>
      <c r="AN229" s="9"/>
      <c r="AO229" s="28"/>
      <c r="AP229" s="9"/>
      <c r="AQ229" s="1"/>
      <c r="AR229" s="9"/>
      <c r="AS229" s="28"/>
      <c r="AT229" s="27"/>
      <c r="AU229" s="1"/>
      <c r="AV229" s="1"/>
      <c r="AW229" s="1"/>
      <c r="AX229" s="9"/>
      <c r="AY229" s="28"/>
      <c r="AZ229" s="9"/>
      <c r="BA229" s="1"/>
      <c r="BB229" s="27"/>
      <c r="BC229" s="1"/>
      <c r="BD229" s="9"/>
      <c r="BE229" s="28"/>
      <c r="BF229" s="9"/>
      <c r="BG229" s="1"/>
      <c r="BH229" s="9"/>
      <c r="BI229" s="1"/>
      <c r="BJ229" s="9"/>
      <c r="BK229" s="28"/>
      <c r="BL229" s="27"/>
      <c r="BM229" s="1"/>
      <c r="BN229" s="9"/>
      <c r="BO229" s="1"/>
      <c r="BP229" s="27"/>
      <c r="BQ229" s="1"/>
      <c r="BR229" s="9"/>
      <c r="BS229" s="1"/>
      <c r="BT229" s="9"/>
      <c r="BU229" s="1"/>
      <c r="BV229" s="9"/>
      <c r="BW229" s="1"/>
      <c r="BX229" s="9"/>
      <c r="BY229" s="1"/>
      <c r="BZ229" s="9"/>
      <c r="CA229" s="1"/>
      <c r="CB229" s="9"/>
      <c r="CC229" s="28"/>
      <c r="CD229" s="9"/>
      <c r="CE229" s="1"/>
      <c r="CF229" s="9"/>
      <c r="CG229" s="1"/>
      <c r="CH229" s="27"/>
      <c r="CI229" s="1"/>
      <c r="CJ229" s="9">
        <v>0.25</v>
      </c>
      <c r="CK229" s="1"/>
      <c r="CL229" s="9"/>
      <c r="CM229" s="1"/>
      <c r="CN229" s="9"/>
      <c r="CO229" s="1"/>
      <c r="CP229" s="9"/>
      <c r="CQ229" s="1">
        <v>4</v>
      </c>
      <c r="CR229" s="9">
        <v>2</v>
      </c>
      <c r="CS229" s="1"/>
      <c r="CT229" s="9"/>
      <c r="CU229" s="1">
        <v>2</v>
      </c>
      <c r="CV229" s="9"/>
      <c r="CW229" s="1">
        <v>1</v>
      </c>
      <c r="CX229" s="9">
        <v>1</v>
      </c>
      <c r="CY229" s="1"/>
      <c r="CZ229" s="9"/>
      <c r="DA229" s="1"/>
      <c r="DB229" s="9">
        <v>2</v>
      </c>
      <c r="DC229" s="1">
        <v>20</v>
      </c>
      <c r="DD229" s="9"/>
      <c r="DE229" s="1"/>
      <c r="DF229" s="9">
        <v>2</v>
      </c>
      <c r="DG229" s="9">
        <v>20</v>
      </c>
      <c r="DH229" s="9"/>
      <c r="DI229" s="27"/>
      <c r="DJ229" s="9"/>
      <c r="DK229" s="1">
        <v>1</v>
      </c>
      <c r="DL229" s="9"/>
      <c r="DM229" s="28"/>
      <c r="DN229" s="9"/>
      <c r="DO229" s="1"/>
      <c r="DP229" s="9"/>
      <c r="DQ229" s="1"/>
      <c r="DR229" s="27"/>
      <c r="DS229" s="28"/>
      <c r="DT229" s="27"/>
      <c r="DU229" s="1"/>
      <c r="DV229" s="9"/>
      <c r="DW229" s="1"/>
      <c r="DX229" s="27"/>
      <c r="DY229" s="1"/>
      <c r="DZ229" s="9"/>
      <c r="EA229" s="28"/>
      <c r="EB229" s="9"/>
      <c r="EC229" s="1"/>
      <c r="ED229" s="9"/>
      <c r="EE229" s="1"/>
      <c r="EF229" s="9"/>
      <c r="EG229" s="1"/>
      <c r="EH229" s="9"/>
      <c r="EI229" s="28"/>
      <c r="EJ229" s="9"/>
      <c r="EK229" s="1"/>
      <c r="EL229" s="3" cm="1">
        <f t="array" ref="EL229">SUMPRODUCT(Planned[[#This Row],[GEN-1]:[EL-20]],TRANSPOSE(Arrangements[Unit Prices]))</f>
        <v>851.7</v>
      </c>
    </row>
    <row r="230" spans="1:142" ht="14.4" x14ac:dyDescent="0.25">
      <c r="A230" s="1">
        <v>210</v>
      </c>
      <c r="B230" s="9">
        <v>227450</v>
      </c>
      <c r="C230" s="9" t="s">
        <v>851</v>
      </c>
      <c r="D230" s="9" t="s">
        <v>271</v>
      </c>
      <c r="E230" s="9" t="s">
        <v>312</v>
      </c>
      <c r="F230" s="9"/>
      <c r="G230" s="9"/>
      <c r="H230" s="1" t="s">
        <v>852</v>
      </c>
      <c r="I230" s="1" t="s">
        <v>446</v>
      </c>
      <c r="J230" s="1" t="s">
        <v>816</v>
      </c>
      <c r="K230" s="9">
        <v>313</v>
      </c>
      <c r="L230" s="1" t="s">
        <v>777</v>
      </c>
      <c r="M230" s="9" t="s">
        <v>278</v>
      </c>
      <c r="N230" s="9"/>
      <c r="O230" s="1"/>
      <c r="P230" s="9"/>
      <c r="Q230" s="1"/>
      <c r="R230" s="27"/>
      <c r="S230" s="1"/>
      <c r="T230" s="9"/>
      <c r="U230" s="1"/>
      <c r="V230" s="9"/>
      <c r="W230" s="1"/>
      <c r="X230" s="9"/>
      <c r="Y230" s="1"/>
      <c r="Z230" s="9"/>
      <c r="AA230" s="1"/>
      <c r="AB230" s="9"/>
      <c r="AC230" s="1"/>
      <c r="AD230" s="27"/>
      <c r="AE230" s="1"/>
      <c r="AF230" s="9">
        <v>69</v>
      </c>
      <c r="AG230" s="1"/>
      <c r="AH230" s="9"/>
      <c r="AI230" s="1"/>
      <c r="AJ230" s="27"/>
      <c r="AK230" s="1"/>
      <c r="AL230" s="27"/>
      <c r="AM230" s="1"/>
      <c r="AN230" s="9"/>
      <c r="AO230" s="28"/>
      <c r="AP230" s="9"/>
      <c r="AQ230" s="1"/>
      <c r="AR230" s="9"/>
      <c r="AS230" s="28"/>
      <c r="AT230" s="27"/>
      <c r="AU230" s="1"/>
      <c r="AV230" s="1"/>
      <c r="AW230" s="1"/>
      <c r="AX230" s="9"/>
      <c r="AY230" s="28"/>
      <c r="AZ230" s="9"/>
      <c r="BA230" s="1"/>
      <c r="BB230" s="27"/>
      <c r="BC230" s="1"/>
      <c r="BD230" s="9"/>
      <c r="BE230" s="28"/>
      <c r="BF230" s="9"/>
      <c r="BG230" s="1"/>
      <c r="BH230" s="9"/>
      <c r="BI230" s="1"/>
      <c r="BJ230" s="9"/>
      <c r="BK230" s="28"/>
      <c r="BL230" s="27"/>
      <c r="BM230" s="1"/>
      <c r="BN230" s="9"/>
      <c r="BO230" s="1"/>
      <c r="BP230" s="27"/>
      <c r="BQ230" s="1"/>
      <c r="BR230" s="9"/>
      <c r="BS230" s="1"/>
      <c r="BT230" s="9"/>
      <c r="BU230" s="1"/>
      <c r="BV230" s="9"/>
      <c r="BW230" s="1"/>
      <c r="BX230" s="9"/>
      <c r="BY230" s="1"/>
      <c r="BZ230" s="9"/>
      <c r="CA230" s="1"/>
      <c r="CB230" s="9"/>
      <c r="CC230" s="28"/>
      <c r="CD230" s="9"/>
      <c r="CE230" s="1"/>
      <c r="CF230" s="9"/>
      <c r="CG230" s="1"/>
      <c r="CH230" s="27"/>
      <c r="CI230" s="1"/>
      <c r="CJ230" s="9"/>
      <c r="CK230" s="1"/>
      <c r="CL230" s="9"/>
      <c r="CM230" s="1"/>
      <c r="CN230" s="9"/>
      <c r="CO230" s="1"/>
      <c r="CP230" s="9"/>
      <c r="CQ230" s="1">
        <v>3</v>
      </c>
      <c r="CR230" s="9">
        <v>4</v>
      </c>
      <c r="CS230" s="1">
        <v>1</v>
      </c>
      <c r="CT230" s="9"/>
      <c r="CU230" s="1">
        <v>2</v>
      </c>
      <c r="CV230" s="9"/>
      <c r="CW230" s="1"/>
      <c r="CX230" s="9">
        <v>0.6</v>
      </c>
      <c r="CY230" s="1"/>
      <c r="CZ230" s="9"/>
      <c r="DA230" s="1"/>
      <c r="DB230" s="9"/>
      <c r="DC230" s="1"/>
      <c r="DD230" s="9"/>
      <c r="DE230" s="1"/>
      <c r="DF230" s="9"/>
      <c r="DG230" s="9"/>
      <c r="DH230" s="9"/>
      <c r="DI230" s="27"/>
      <c r="DJ230" s="9"/>
      <c r="DK230" s="1">
        <v>1</v>
      </c>
      <c r="DL230" s="9"/>
      <c r="DM230" s="28"/>
      <c r="DN230" s="9"/>
      <c r="DO230" s="1"/>
      <c r="DP230" s="9"/>
      <c r="DQ230" s="1"/>
      <c r="DR230" s="27"/>
      <c r="DS230" s="28"/>
      <c r="DT230" s="27"/>
      <c r="DU230" s="1"/>
      <c r="DV230" s="9"/>
      <c r="DW230" s="1"/>
      <c r="DX230" s="27"/>
      <c r="DY230" s="1"/>
      <c r="DZ230" s="9"/>
      <c r="EA230" s="28"/>
      <c r="EB230" s="9"/>
      <c r="EC230" s="1"/>
      <c r="ED230" s="9"/>
      <c r="EE230" s="1"/>
      <c r="EF230" s="9"/>
      <c r="EG230" s="1"/>
      <c r="EH230" s="9"/>
      <c r="EI230" s="28"/>
      <c r="EJ230" s="9"/>
      <c r="EK230" s="1"/>
      <c r="EL230" s="3" cm="1">
        <f t="array" ref="EL230">SUMPRODUCT(Planned[[#This Row],[GEN-1]:[EL-20]],TRANSPOSE(Arrangements[Unit Prices]))</f>
        <v>584.9</v>
      </c>
    </row>
    <row r="231" spans="1:142" ht="14.4" x14ac:dyDescent="0.25">
      <c r="A231" s="1">
        <v>211</v>
      </c>
      <c r="B231" s="9">
        <v>283505</v>
      </c>
      <c r="C231" s="9" t="s">
        <v>853</v>
      </c>
      <c r="D231" s="9" t="s">
        <v>271</v>
      </c>
      <c r="E231" s="9" t="s">
        <v>312</v>
      </c>
      <c r="F231" s="9"/>
      <c r="G231" s="9"/>
      <c r="H231" s="1" t="s">
        <v>854</v>
      </c>
      <c r="I231" s="1" t="s">
        <v>275</v>
      </c>
      <c r="J231" s="1" t="s">
        <v>816</v>
      </c>
      <c r="K231" s="9">
        <v>313</v>
      </c>
      <c r="L231" s="1" t="s">
        <v>745</v>
      </c>
      <c r="M231" s="9" t="s">
        <v>278</v>
      </c>
      <c r="N231" s="9"/>
      <c r="O231" s="1"/>
      <c r="P231" s="9"/>
      <c r="Q231" s="1"/>
      <c r="R231" s="27"/>
      <c r="S231" s="1"/>
      <c r="T231" s="9"/>
      <c r="U231" s="1"/>
      <c r="V231" s="9"/>
      <c r="W231" s="1"/>
      <c r="X231" s="9"/>
      <c r="Y231" s="1"/>
      <c r="Z231" s="9"/>
      <c r="AA231" s="1"/>
      <c r="AB231" s="9"/>
      <c r="AC231" s="1"/>
      <c r="AD231" s="27"/>
      <c r="AE231" s="1"/>
      <c r="AF231" s="9"/>
      <c r="AG231" s="1"/>
      <c r="AH231" s="9"/>
      <c r="AI231" s="1"/>
      <c r="AJ231" s="27"/>
      <c r="AK231" s="1"/>
      <c r="AL231" s="27"/>
      <c r="AM231" s="1"/>
      <c r="AN231" s="9"/>
      <c r="AO231" s="28"/>
      <c r="AP231" s="9"/>
      <c r="AQ231" s="1"/>
      <c r="AR231" s="9"/>
      <c r="AS231" s="28"/>
      <c r="AT231" s="27"/>
      <c r="AU231" s="1"/>
      <c r="AV231" s="1"/>
      <c r="AW231" s="1"/>
      <c r="AX231" s="9"/>
      <c r="AY231" s="28"/>
      <c r="AZ231" s="9"/>
      <c r="BA231" s="1"/>
      <c r="BB231" s="27"/>
      <c r="BC231" s="1"/>
      <c r="BD231" s="9"/>
      <c r="BE231" s="28"/>
      <c r="BF231" s="9"/>
      <c r="BG231" s="1"/>
      <c r="BH231" s="9"/>
      <c r="BI231" s="1"/>
      <c r="BJ231" s="9"/>
      <c r="BK231" s="28"/>
      <c r="BL231" s="27"/>
      <c r="BM231" s="1"/>
      <c r="BN231" s="9">
        <v>1</v>
      </c>
      <c r="BO231" s="1"/>
      <c r="BP231" s="27"/>
      <c r="BQ231" s="1"/>
      <c r="BR231" s="9"/>
      <c r="BS231" s="1"/>
      <c r="BT231" s="9"/>
      <c r="BU231" s="1"/>
      <c r="BV231" s="9"/>
      <c r="BW231" s="1"/>
      <c r="BX231" s="9"/>
      <c r="BY231" s="1"/>
      <c r="BZ231" s="9"/>
      <c r="CA231" s="1"/>
      <c r="CB231" s="9"/>
      <c r="CC231" s="28"/>
      <c r="CD231" s="9"/>
      <c r="CE231" s="1"/>
      <c r="CF231" s="9"/>
      <c r="CG231" s="1"/>
      <c r="CH231" s="27"/>
      <c r="CI231" s="1"/>
      <c r="CJ231" s="9">
        <v>4</v>
      </c>
      <c r="CK231" s="1"/>
      <c r="CL231" s="9">
        <v>0.2</v>
      </c>
      <c r="CM231" s="1"/>
      <c r="CN231" s="9"/>
      <c r="CO231" s="1"/>
      <c r="CP231" s="9">
        <v>4.4000000000000004</v>
      </c>
      <c r="CQ231" s="1">
        <v>2</v>
      </c>
      <c r="CR231" s="9"/>
      <c r="CS231" s="1"/>
      <c r="CT231" s="9"/>
      <c r="CU231" s="1"/>
      <c r="CV231" s="9">
        <v>1</v>
      </c>
      <c r="CW231" s="1">
        <v>1</v>
      </c>
      <c r="CX231" s="9">
        <v>1.2</v>
      </c>
      <c r="CY231" s="1"/>
      <c r="CZ231" s="9"/>
      <c r="DA231" s="1"/>
      <c r="DB231" s="9"/>
      <c r="DC231" s="1"/>
      <c r="DD231" s="9"/>
      <c r="DE231" s="1"/>
      <c r="DF231" s="9">
        <v>3</v>
      </c>
      <c r="DG231" s="9"/>
      <c r="DH231" s="9"/>
      <c r="DI231" s="27"/>
      <c r="DJ231" s="9"/>
      <c r="DK231" s="1"/>
      <c r="DL231" s="9"/>
      <c r="DM231" s="28"/>
      <c r="DN231" s="9"/>
      <c r="DO231" s="1"/>
      <c r="DP231" s="9"/>
      <c r="DQ231" s="1"/>
      <c r="DR231" s="27"/>
      <c r="DS231" s="28"/>
      <c r="DT231" s="27"/>
      <c r="DU231" s="1"/>
      <c r="DV231" s="9"/>
      <c r="DW231" s="1"/>
      <c r="DX231" s="27"/>
      <c r="DY231" s="1"/>
      <c r="DZ231" s="9"/>
      <c r="EA231" s="28"/>
      <c r="EB231" s="9"/>
      <c r="EC231" s="1">
        <v>2</v>
      </c>
      <c r="ED231" s="9"/>
      <c r="EE231" s="1">
        <v>1</v>
      </c>
      <c r="EF231" s="9"/>
      <c r="EG231" s="1">
        <v>1</v>
      </c>
      <c r="EH231" s="9"/>
      <c r="EI231" s="28"/>
      <c r="EJ231" s="9"/>
      <c r="EK231" s="1">
        <v>10</v>
      </c>
      <c r="EL231" s="3" cm="1">
        <f t="array" ref="EL231">SUMPRODUCT(Planned[[#This Row],[GEN-1]:[EL-20]],TRANSPOSE(Arrangements[Unit Prices]))</f>
        <v>957.3</v>
      </c>
    </row>
    <row r="232" spans="1:142" ht="14.4" x14ac:dyDescent="0.25">
      <c r="A232" s="1">
        <v>212</v>
      </c>
      <c r="B232" s="9">
        <v>217274</v>
      </c>
      <c r="C232" s="9" t="s">
        <v>855</v>
      </c>
      <c r="D232" s="9" t="s">
        <v>271</v>
      </c>
      <c r="E232" s="9" t="s">
        <v>312</v>
      </c>
      <c r="F232" s="9"/>
      <c r="G232" s="9"/>
      <c r="H232" s="1" t="s">
        <v>856</v>
      </c>
      <c r="I232" s="1" t="s">
        <v>275</v>
      </c>
      <c r="J232" s="1" t="s">
        <v>816</v>
      </c>
      <c r="K232" s="9">
        <v>313</v>
      </c>
      <c r="L232" s="1" t="s">
        <v>857</v>
      </c>
      <c r="M232" s="9" t="s">
        <v>278</v>
      </c>
      <c r="N232" s="9"/>
      <c r="O232" s="1"/>
      <c r="P232" s="9"/>
      <c r="Q232" s="1"/>
      <c r="R232" s="27"/>
      <c r="S232" s="1"/>
      <c r="T232" s="9"/>
      <c r="U232" s="1"/>
      <c r="V232" s="9"/>
      <c r="W232" s="1"/>
      <c r="X232" s="9"/>
      <c r="Y232" s="1"/>
      <c r="Z232" s="9"/>
      <c r="AA232" s="1"/>
      <c r="AB232" s="9"/>
      <c r="AC232" s="1"/>
      <c r="AD232" s="27"/>
      <c r="AE232" s="1"/>
      <c r="AF232" s="9"/>
      <c r="AG232" s="1"/>
      <c r="AH232" s="9"/>
      <c r="AI232" s="1"/>
      <c r="AJ232" s="27"/>
      <c r="AK232" s="1"/>
      <c r="AL232" s="27"/>
      <c r="AM232" s="1"/>
      <c r="AN232" s="9"/>
      <c r="AO232" s="28"/>
      <c r="AP232" s="9"/>
      <c r="AQ232" s="1"/>
      <c r="AR232" s="9"/>
      <c r="AS232" s="28"/>
      <c r="AT232" s="27"/>
      <c r="AU232" s="1"/>
      <c r="AV232" s="1"/>
      <c r="AW232" s="1"/>
      <c r="AX232" s="9"/>
      <c r="AY232" s="28"/>
      <c r="AZ232" s="9"/>
      <c r="BA232" s="1"/>
      <c r="BB232" s="27"/>
      <c r="BC232" s="1"/>
      <c r="BD232" s="9"/>
      <c r="BE232" s="28"/>
      <c r="BF232" s="9"/>
      <c r="BG232" s="1"/>
      <c r="BH232" s="9"/>
      <c r="BI232" s="1"/>
      <c r="BJ232" s="9"/>
      <c r="BK232" s="28"/>
      <c r="BL232" s="27"/>
      <c r="BM232" s="1"/>
      <c r="BN232" s="9"/>
      <c r="BO232" s="1"/>
      <c r="BP232" s="27"/>
      <c r="BQ232" s="1"/>
      <c r="BR232" s="9"/>
      <c r="BS232" s="1"/>
      <c r="BT232" s="9"/>
      <c r="BU232" s="1"/>
      <c r="BV232" s="9"/>
      <c r="BW232" s="1"/>
      <c r="BX232" s="9"/>
      <c r="BY232" s="1"/>
      <c r="BZ232" s="9"/>
      <c r="CA232" s="1"/>
      <c r="CB232" s="9"/>
      <c r="CC232" s="28"/>
      <c r="CD232" s="9"/>
      <c r="CE232" s="1"/>
      <c r="CF232" s="9"/>
      <c r="CG232" s="1"/>
      <c r="CH232" s="27"/>
      <c r="CI232" s="1"/>
      <c r="CJ232" s="9"/>
      <c r="CK232" s="1"/>
      <c r="CL232" s="9">
        <v>0.32</v>
      </c>
      <c r="CM232" s="1"/>
      <c r="CN232" s="9"/>
      <c r="CO232" s="1"/>
      <c r="CP232" s="9"/>
      <c r="CQ232" s="1">
        <v>3</v>
      </c>
      <c r="CR232" s="9">
        <v>5</v>
      </c>
      <c r="CS232" s="1">
        <v>1</v>
      </c>
      <c r="CT232" s="9">
        <v>1</v>
      </c>
      <c r="CU232" s="1"/>
      <c r="CV232" s="9">
        <v>2</v>
      </c>
      <c r="CW232" s="1"/>
      <c r="CX232" s="9">
        <v>0.5</v>
      </c>
      <c r="CY232" s="1"/>
      <c r="CZ232" s="9"/>
      <c r="DA232" s="1"/>
      <c r="DB232" s="9"/>
      <c r="DC232" s="1"/>
      <c r="DD232" s="9"/>
      <c r="DE232" s="1"/>
      <c r="DF232" s="9"/>
      <c r="DG232" s="9"/>
      <c r="DH232" s="9"/>
      <c r="DI232" s="27"/>
      <c r="DJ232" s="9"/>
      <c r="DK232" s="1">
        <v>1</v>
      </c>
      <c r="DL232" s="9"/>
      <c r="DM232" s="28"/>
      <c r="DN232" s="9"/>
      <c r="DO232" s="1"/>
      <c r="DP232" s="9"/>
      <c r="DQ232" s="1"/>
      <c r="DR232" s="27"/>
      <c r="DS232" s="28"/>
      <c r="DT232" s="27"/>
      <c r="DU232" s="1"/>
      <c r="DV232" s="9"/>
      <c r="DW232" s="1"/>
      <c r="DX232" s="27"/>
      <c r="DY232" s="1"/>
      <c r="DZ232" s="9"/>
      <c r="EA232" s="28"/>
      <c r="EB232" s="9"/>
      <c r="EC232" s="1"/>
      <c r="ED232" s="9"/>
      <c r="EE232" s="1"/>
      <c r="EF232" s="9"/>
      <c r="EG232" s="1"/>
      <c r="EH232" s="9"/>
      <c r="EI232" s="28"/>
      <c r="EJ232" s="9"/>
      <c r="EK232" s="1"/>
      <c r="EL232" s="3" cm="1">
        <f t="array" ref="EL232">SUMPRODUCT(Planned[[#This Row],[GEN-1]:[EL-20]],TRANSPOSE(Arrangements[Unit Prices]))</f>
        <v>541.79999999999995</v>
      </c>
    </row>
    <row r="233" spans="1:142" ht="14.4" x14ac:dyDescent="0.25">
      <c r="A233" s="1">
        <v>213</v>
      </c>
      <c r="B233" s="9">
        <v>314266</v>
      </c>
      <c r="C233" s="9" t="s">
        <v>858</v>
      </c>
      <c r="D233" s="9" t="s">
        <v>271</v>
      </c>
      <c r="E233" s="9" t="s">
        <v>312</v>
      </c>
      <c r="F233" s="9"/>
      <c r="G233" s="9"/>
      <c r="H233" s="1" t="s">
        <v>859</v>
      </c>
      <c r="I233" s="1" t="s">
        <v>275</v>
      </c>
      <c r="J233" s="1" t="s">
        <v>816</v>
      </c>
      <c r="K233" s="9">
        <v>313</v>
      </c>
      <c r="L233" s="1" t="s">
        <v>860</v>
      </c>
      <c r="M233" s="9" t="s">
        <v>278</v>
      </c>
      <c r="N233" s="9"/>
      <c r="O233" s="1"/>
      <c r="P233" s="9"/>
      <c r="Q233" s="1"/>
      <c r="R233" s="27"/>
      <c r="S233" s="1"/>
      <c r="T233" s="9">
        <v>3.5</v>
      </c>
      <c r="U233" s="1"/>
      <c r="V233" s="9"/>
      <c r="W233" s="1"/>
      <c r="X233" s="9"/>
      <c r="Y233" s="1"/>
      <c r="Z233" s="9"/>
      <c r="AA233" s="1"/>
      <c r="AB233" s="9"/>
      <c r="AC233" s="1"/>
      <c r="AD233" s="27"/>
      <c r="AE233" s="1"/>
      <c r="AF233" s="9">
        <v>118</v>
      </c>
      <c r="AG233" s="1"/>
      <c r="AH233" s="9"/>
      <c r="AI233" s="1"/>
      <c r="AJ233" s="27"/>
      <c r="AK233" s="1"/>
      <c r="AL233" s="27"/>
      <c r="AM233" s="1"/>
      <c r="AN233" s="9"/>
      <c r="AO233" s="28"/>
      <c r="AP233" s="9"/>
      <c r="AQ233" s="1"/>
      <c r="AR233" s="9"/>
      <c r="AS233" s="28"/>
      <c r="AT233" s="27"/>
      <c r="AU233" s="1"/>
      <c r="AV233" s="1"/>
      <c r="AW233" s="1"/>
      <c r="AX233" s="9"/>
      <c r="AY233" s="28"/>
      <c r="AZ233" s="9"/>
      <c r="BA233" s="1"/>
      <c r="BB233" s="27"/>
      <c r="BC233" s="1"/>
      <c r="BD233" s="9"/>
      <c r="BE233" s="28"/>
      <c r="BF233" s="9"/>
      <c r="BG233" s="1"/>
      <c r="BH233" s="9"/>
      <c r="BI233" s="1"/>
      <c r="BJ233" s="9"/>
      <c r="BK233" s="28"/>
      <c r="BL233" s="27"/>
      <c r="BM233" s="1">
        <v>1</v>
      </c>
      <c r="BN233" s="9"/>
      <c r="BO233" s="1"/>
      <c r="BP233" s="27"/>
      <c r="BQ233" s="1"/>
      <c r="BR233" s="9"/>
      <c r="BS233" s="1"/>
      <c r="BT233" s="9"/>
      <c r="BU233" s="1"/>
      <c r="BV233" s="9"/>
      <c r="BW233" s="1"/>
      <c r="BX233" s="9"/>
      <c r="BY233" s="1"/>
      <c r="BZ233" s="9"/>
      <c r="CA233" s="1"/>
      <c r="CB233" s="9"/>
      <c r="CC233" s="28"/>
      <c r="CD233" s="9"/>
      <c r="CE233" s="1"/>
      <c r="CF233" s="9"/>
      <c r="CG233" s="1"/>
      <c r="CH233" s="27"/>
      <c r="CI233" s="1"/>
      <c r="CJ233" s="9"/>
      <c r="CK233" s="1"/>
      <c r="CL233" s="9">
        <v>0.32</v>
      </c>
      <c r="CM233" s="1"/>
      <c r="CN233" s="9"/>
      <c r="CO233" s="1"/>
      <c r="CP233" s="9"/>
      <c r="CQ233" s="1">
        <v>3</v>
      </c>
      <c r="CR233" s="9">
        <v>3</v>
      </c>
      <c r="CS233" s="1"/>
      <c r="CT233" s="9"/>
      <c r="CU233" s="1"/>
      <c r="CV233" s="9">
        <v>2</v>
      </c>
      <c r="CW233" s="1"/>
      <c r="CX233" s="9"/>
      <c r="CY233" s="1"/>
      <c r="CZ233" s="9"/>
      <c r="DA233" s="1"/>
      <c r="DB233" s="9"/>
      <c r="DC233" s="1"/>
      <c r="DD233" s="9">
        <v>16</v>
      </c>
      <c r="DE233" s="1"/>
      <c r="DF233" s="9"/>
      <c r="DG233" s="9"/>
      <c r="DH233" s="9"/>
      <c r="DI233" s="27"/>
      <c r="DJ233" s="9"/>
      <c r="DK233" s="1">
        <v>1</v>
      </c>
      <c r="DL233" s="9"/>
      <c r="DM233" s="28"/>
      <c r="DN233" s="9"/>
      <c r="DO233" s="1"/>
      <c r="DP233" s="9"/>
      <c r="DQ233" s="1"/>
      <c r="DR233" s="27"/>
      <c r="DS233" s="28"/>
      <c r="DT233" s="27"/>
      <c r="DU233" s="1"/>
      <c r="DV233" s="9"/>
      <c r="DW233" s="1"/>
      <c r="DX233" s="27"/>
      <c r="DY233" s="1"/>
      <c r="DZ233" s="9"/>
      <c r="EA233" s="28"/>
      <c r="EB233" s="9"/>
      <c r="EC233" s="1"/>
      <c r="ED233" s="9"/>
      <c r="EE233" s="1"/>
      <c r="EF233" s="9"/>
      <c r="EG233" s="1"/>
      <c r="EH233" s="9"/>
      <c r="EI233" s="28"/>
      <c r="EJ233" s="9"/>
      <c r="EK233" s="1"/>
      <c r="EL233" s="3" cm="1">
        <f t="array" ref="EL233">SUMPRODUCT(Planned[[#This Row],[GEN-1]:[EL-20]],TRANSPOSE(Arrangements[Unit Prices]))</f>
        <v>890.59999999999991</v>
      </c>
    </row>
    <row r="234" spans="1:142" ht="14.4" x14ac:dyDescent="0.25">
      <c r="A234" s="1">
        <v>214</v>
      </c>
      <c r="B234" s="9">
        <v>224975</v>
      </c>
      <c r="C234" s="9" t="s">
        <v>861</v>
      </c>
      <c r="D234" s="9" t="s">
        <v>271</v>
      </c>
      <c r="E234" s="9" t="s">
        <v>312</v>
      </c>
      <c r="F234" s="9"/>
      <c r="G234" s="9"/>
      <c r="H234" s="1" t="s">
        <v>862</v>
      </c>
      <c r="I234" s="1" t="s">
        <v>275</v>
      </c>
      <c r="J234" s="1" t="s">
        <v>816</v>
      </c>
      <c r="K234" s="9">
        <v>313</v>
      </c>
      <c r="L234" s="1" t="s">
        <v>863</v>
      </c>
      <c r="M234" s="9" t="s">
        <v>278</v>
      </c>
      <c r="N234" s="9"/>
      <c r="O234" s="1"/>
      <c r="P234" s="9"/>
      <c r="Q234" s="1"/>
      <c r="R234" s="27"/>
      <c r="S234" s="1"/>
      <c r="T234" s="9"/>
      <c r="U234" s="1"/>
      <c r="V234" s="9"/>
      <c r="W234" s="1">
        <v>0.76</v>
      </c>
      <c r="X234" s="9"/>
      <c r="Y234" s="1"/>
      <c r="Z234" s="9"/>
      <c r="AA234" s="1"/>
      <c r="AB234" s="9"/>
      <c r="AC234" s="1"/>
      <c r="AD234" s="27"/>
      <c r="AE234" s="1"/>
      <c r="AF234" s="9">
        <v>121</v>
      </c>
      <c r="AG234" s="1"/>
      <c r="AH234" s="9"/>
      <c r="AI234" s="1"/>
      <c r="AJ234" s="27"/>
      <c r="AK234" s="1"/>
      <c r="AL234" s="27"/>
      <c r="AM234" s="1"/>
      <c r="AN234" s="9"/>
      <c r="AO234" s="28"/>
      <c r="AP234" s="9"/>
      <c r="AQ234" s="1"/>
      <c r="AR234" s="9"/>
      <c r="AS234" s="28"/>
      <c r="AT234" s="27"/>
      <c r="AU234" s="1"/>
      <c r="AV234" s="1"/>
      <c r="AW234" s="1"/>
      <c r="AX234" s="9"/>
      <c r="AY234" s="28"/>
      <c r="AZ234" s="9"/>
      <c r="BA234" s="1"/>
      <c r="BB234" s="27"/>
      <c r="BC234" s="1"/>
      <c r="BD234" s="9"/>
      <c r="BE234" s="28"/>
      <c r="BF234" s="9"/>
      <c r="BG234" s="1"/>
      <c r="BH234" s="9"/>
      <c r="BI234" s="1"/>
      <c r="BJ234" s="9"/>
      <c r="BK234" s="28"/>
      <c r="BL234" s="27"/>
      <c r="BM234" s="1"/>
      <c r="BN234" s="9"/>
      <c r="BO234" s="1"/>
      <c r="BP234" s="27"/>
      <c r="BQ234" s="1"/>
      <c r="BR234" s="9"/>
      <c r="BS234" s="1"/>
      <c r="BT234" s="9"/>
      <c r="BU234" s="1"/>
      <c r="BV234" s="9"/>
      <c r="BW234" s="1"/>
      <c r="BX234" s="9"/>
      <c r="BY234" s="1"/>
      <c r="BZ234" s="9"/>
      <c r="CA234" s="1"/>
      <c r="CB234" s="9"/>
      <c r="CC234" s="28"/>
      <c r="CD234" s="9"/>
      <c r="CE234" s="1"/>
      <c r="CF234" s="9"/>
      <c r="CG234" s="1"/>
      <c r="CH234" s="27"/>
      <c r="CI234" s="1"/>
      <c r="CJ234" s="9"/>
      <c r="CK234" s="1"/>
      <c r="CL234" s="9"/>
      <c r="CM234" s="1"/>
      <c r="CN234" s="9"/>
      <c r="CO234" s="1"/>
      <c r="CP234" s="9"/>
      <c r="CQ234" s="1">
        <v>4</v>
      </c>
      <c r="CR234" s="9">
        <v>3</v>
      </c>
      <c r="CS234" s="1"/>
      <c r="CT234" s="9"/>
      <c r="CU234" s="1"/>
      <c r="CV234" s="9">
        <v>1</v>
      </c>
      <c r="CW234" s="1">
        <v>1</v>
      </c>
      <c r="CX234" s="9">
        <v>1.2</v>
      </c>
      <c r="CY234" s="1"/>
      <c r="CZ234" s="9"/>
      <c r="DA234" s="1"/>
      <c r="DB234" s="9"/>
      <c r="DC234" s="1"/>
      <c r="DD234" s="9">
        <v>12</v>
      </c>
      <c r="DE234" s="1"/>
      <c r="DF234" s="9"/>
      <c r="DG234" s="9">
        <v>6</v>
      </c>
      <c r="DH234" s="9"/>
      <c r="DI234" s="27"/>
      <c r="DJ234" s="9"/>
      <c r="DK234" s="1">
        <v>1</v>
      </c>
      <c r="DL234" s="9"/>
      <c r="DM234" s="28"/>
      <c r="DN234" s="9"/>
      <c r="DO234" s="1"/>
      <c r="DP234" s="9"/>
      <c r="DQ234" s="1"/>
      <c r="DR234" s="27"/>
      <c r="DS234" s="28"/>
      <c r="DT234" s="27"/>
      <c r="DU234" s="1"/>
      <c r="DV234" s="9"/>
      <c r="DW234" s="1"/>
      <c r="DX234" s="27"/>
      <c r="DY234" s="1"/>
      <c r="DZ234" s="9"/>
      <c r="EA234" s="28"/>
      <c r="EB234" s="9"/>
      <c r="EC234" s="1"/>
      <c r="ED234" s="9"/>
      <c r="EE234" s="1"/>
      <c r="EF234" s="9"/>
      <c r="EG234" s="1"/>
      <c r="EH234" s="9"/>
      <c r="EI234" s="28"/>
      <c r="EJ234" s="9"/>
      <c r="EK234" s="1"/>
      <c r="EL234" s="3" cm="1">
        <f t="array" ref="EL234">SUMPRODUCT(Planned[[#This Row],[GEN-1]:[EL-20]],TRANSPOSE(Arrangements[Unit Prices]))</f>
        <v>870.19999999999993</v>
      </c>
    </row>
    <row r="235" spans="1:142" ht="14.4" x14ac:dyDescent="0.25">
      <c r="A235" s="1">
        <v>215</v>
      </c>
      <c r="B235" s="13">
        <v>253303</v>
      </c>
      <c r="C235" s="13" t="s">
        <v>864</v>
      </c>
      <c r="D235" s="13" t="s">
        <v>271</v>
      </c>
      <c r="E235" s="13" t="s">
        <v>312</v>
      </c>
      <c r="F235" s="13"/>
      <c r="G235" s="13"/>
      <c r="H235" s="12" t="s">
        <v>865</v>
      </c>
      <c r="I235" s="12" t="s">
        <v>275</v>
      </c>
      <c r="J235" s="12" t="s">
        <v>816</v>
      </c>
      <c r="K235" s="13">
        <v>313</v>
      </c>
      <c r="L235" s="12" t="s">
        <v>777</v>
      </c>
      <c r="M235" s="13" t="s">
        <v>278</v>
      </c>
      <c r="N235" s="13"/>
      <c r="O235" s="12"/>
      <c r="P235" s="13"/>
      <c r="Q235" s="12"/>
      <c r="R235" s="32"/>
      <c r="S235" s="12">
        <v>0.2</v>
      </c>
      <c r="T235" s="13"/>
      <c r="U235" s="12"/>
      <c r="V235" s="13"/>
      <c r="W235" s="12"/>
      <c r="X235" s="13"/>
      <c r="Y235" s="12"/>
      <c r="Z235" s="13"/>
      <c r="AA235" s="12"/>
      <c r="AB235" s="13"/>
      <c r="AC235" s="12"/>
      <c r="AD235" s="32"/>
      <c r="AE235" s="12"/>
      <c r="AF235" s="13">
        <v>73</v>
      </c>
      <c r="AG235" s="12"/>
      <c r="AH235" s="13"/>
      <c r="AI235" s="12"/>
      <c r="AJ235" s="32"/>
      <c r="AK235" s="12"/>
      <c r="AL235" s="32"/>
      <c r="AM235" s="12"/>
      <c r="AN235" s="13"/>
      <c r="AO235" s="29"/>
      <c r="AP235" s="13"/>
      <c r="AQ235" s="12"/>
      <c r="AR235" s="13"/>
      <c r="AS235" s="29"/>
      <c r="AT235" s="32"/>
      <c r="AU235" s="12"/>
      <c r="AV235" s="12"/>
      <c r="AW235" s="12"/>
      <c r="AX235" s="13"/>
      <c r="AY235" s="29"/>
      <c r="AZ235" s="13"/>
      <c r="BA235" s="12"/>
      <c r="BB235" s="32"/>
      <c r="BC235" s="12"/>
      <c r="BD235" s="13"/>
      <c r="BE235" s="29"/>
      <c r="BF235" s="13"/>
      <c r="BG235" s="12"/>
      <c r="BH235" s="13"/>
      <c r="BI235" s="12"/>
      <c r="BJ235" s="13"/>
      <c r="BK235" s="29"/>
      <c r="BL235" s="32"/>
      <c r="BM235" s="12"/>
      <c r="BN235" s="13">
        <v>2</v>
      </c>
      <c r="BO235" s="12"/>
      <c r="BP235" s="32"/>
      <c r="BQ235" s="12"/>
      <c r="BR235" s="13"/>
      <c r="BS235" s="12"/>
      <c r="BT235" s="13"/>
      <c r="BU235" s="12"/>
      <c r="BV235" s="13"/>
      <c r="BW235" s="12"/>
      <c r="BX235" s="13">
        <v>10</v>
      </c>
      <c r="BY235" s="12"/>
      <c r="BZ235" s="13"/>
      <c r="CA235" s="12"/>
      <c r="CB235" s="13"/>
      <c r="CC235" s="29"/>
      <c r="CD235" s="13"/>
      <c r="CE235" s="12"/>
      <c r="CF235" s="13"/>
      <c r="CG235" s="12"/>
      <c r="CH235" s="32"/>
      <c r="CI235" s="12"/>
      <c r="CJ235" s="13"/>
      <c r="CK235" s="12"/>
      <c r="CL235" s="13"/>
      <c r="CM235" s="12"/>
      <c r="CN235" s="13"/>
      <c r="CO235" s="12"/>
      <c r="CP235" s="13"/>
      <c r="CQ235" s="12">
        <v>2</v>
      </c>
      <c r="CR235" s="13"/>
      <c r="CS235" s="12"/>
      <c r="CT235" s="13"/>
      <c r="CU235" s="12">
        <v>2</v>
      </c>
      <c r="CV235" s="13"/>
      <c r="CW235" s="12"/>
      <c r="CX235" s="13"/>
      <c r="CY235" s="12"/>
      <c r="CZ235" s="13"/>
      <c r="DA235" s="12"/>
      <c r="DB235" s="13"/>
      <c r="DC235" s="12"/>
      <c r="DD235" s="13">
        <v>10</v>
      </c>
      <c r="DE235" s="12"/>
      <c r="DF235" s="13"/>
      <c r="DG235" s="13"/>
      <c r="DH235" s="13"/>
      <c r="DI235" s="32"/>
      <c r="DJ235" s="13"/>
      <c r="DK235" s="12">
        <v>1</v>
      </c>
      <c r="DL235" s="13"/>
      <c r="DM235" s="29"/>
      <c r="DN235" s="13"/>
      <c r="DO235" s="12"/>
      <c r="DP235" s="13"/>
      <c r="DQ235" s="12"/>
      <c r="DR235" s="32"/>
      <c r="DS235" s="29"/>
      <c r="DT235" s="32"/>
      <c r="DU235" s="12"/>
      <c r="DV235" s="13"/>
      <c r="DW235" s="12"/>
      <c r="DX235" s="32"/>
      <c r="DY235" s="12"/>
      <c r="DZ235" s="13"/>
      <c r="EA235" s="29"/>
      <c r="EB235" s="13"/>
      <c r="EC235" s="12"/>
      <c r="ED235" s="13"/>
      <c r="EE235" s="12"/>
      <c r="EF235" s="13"/>
      <c r="EG235" s="12"/>
      <c r="EH235" s="13"/>
      <c r="EI235" s="29"/>
      <c r="EJ235" s="13"/>
      <c r="EK235" s="12"/>
      <c r="EL235" s="14" cm="1">
        <f t="array" ref="EL235">SUMPRODUCT(Planned[[#This Row],[GEN-1]:[EL-20]],TRANSPOSE(Arrangements[Unit Prices]))</f>
        <v>466.9</v>
      </c>
    </row>
    <row r="236" spans="1:142" ht="14.4" x14ac:dyDescent="0.25">
      <c r="A236" s="1">
        <v>216</v>
      </c>
      <c r="B236" s="9">
        <v>19627</v>
      </c>
      <c r="C236" s="9" t="s">
        <v>866</v>
      </c>
      <c r="D236" s="9" t="s">
        <v>271</v>
      </c>
      <c r="E236" s="9" t="s">
        <v>312</v>
      </c>
      <c r="F236" s="9"/>
      <c r="G236" s="9"/>
      <c r="H236" s="1" t="s">
        <v>867</v>
      </c>
      <c r="I236" s="1" t="s">
        <v>325</v>
      </c>
      <c r="J236" s="1" t="s">
        <v>816</v>
      </c>
      <c r="K236" s="9">
        <v>313</v>
      </c>
      <c r="L236" s="1" t="s">
        <v>868</v>
      </c>
      <c r="M236" s="9" t="s">
        <v>278</v>
      </c>
      <c r="N236" s="9"/>
      <c r="O236" s="1"/>
      <c r="P236" s="9"/>
      <c r="Q236" s="1"/>
      <c r="R236" s="27"/>
      <c r="S236" s="1"/>
      <c r="T236" s="9"/>
      <c r="U236" s="1"/>
      <c r="V236" s="9"/>
      <c r="W236" s="1"/>
      <c r="X236" s="9"/>
      <c r="Y236" s="1"/>
      <c r="Z236" s="9"/>
      <c r="AA236" s="1"/>
      <c r="AB236" s="9"/>
      <c r="AC236" s="1"/>
      <c r="AD236" s="27"/>
      <c r="AE236" s="1"/>
      <c r="AF236" s="9"/>
      <c r="AG236" s="1"/>
      <c r="AH236" s="9"/>
      <c r="AI236" s="1"/>
      <c r="AJ236" s="27"/>
      <c r="AK236" s="1"/>
      <c r="AL236" s="27"/>
      <c r="AM236" s="1"/>
      <c r="AN236" s="9"/>
      <c r="AO236" s="28"/>
      <c r="AP236" s="9"/>
      <c r="AQ236" s="1"/>
      <c r="AR236" s="9"/>
      <c r="AS236" s="28"/>
      <c r="AT236" s="27"/>
      <c r="AU236" s="1"/>
      <c r="AV236" s="1"/>
      <c r="AW236" s="1"/>
      <c r="AX236" s="9"/>
      <c r="AY236" s="28"/>
      <c r="AZ236" s="9"/>
      <c r="BA236" s="1"/>
      <c r="BB236" s="27"/>
      <c r="BC236" s="1"/>
      <c r="BD236" s="9"/>
      <c r="BE236" s="28"/>
      <c r="BF236" s="9"/>
      <c r="BG236" s="1"/>
      <c r="BH236" s="9"/>
      <c r="BI236" s="1"/>
      <c r="BJ236" s="9"/>
      <c r="BK236" s="28"/>
      <c r="BL236" s="27"/>
      <c r="BM236" s="1"/>
      <c r="BN236" s="9"/>
      <c r="BO236" s="1"/>
      <c r="BP236" s="27"/>
      <c r="BQ236" s="1"/>
      <c r="BR236" s="9"/>
      <c r="BS236" s="1"/>
      <c r="BT236" s="9"/>
      <c r="BU236" s="1"/>
      <c r="BV236" s="9"/>
      <c r="BW236" s="1"/>
      <c r="BX236" s="9"/>
      <c r="BY236" s="1"/>
      <c r="BZ236" s="9"/>
      <c r="CA236" s="1"/>
      <c r="CB236" s="9"/>
      <c r="CC236" s="28"/>
      <c r="CD236" s="9"/>
      <c r="CE236" s="1"/>
      <c r="CF236" s="9"/>
      <c r="CG236" s="1"/>
      <c r="CH236" s="27"/>
      <c r="CI236" s="1"/>
      <c r="CJ236" s="9"/>
      <c r="CK236" s="1"/>
      <c r="CL236" s="9">
        <v>0.2</v>
      </c>
      <c r="CM236" s="1"/>
      <c r="CN236" s="9"/>
      <c r="CO236" s="1"/>
      <c r="CP236" s="9"/>
      <c r="CQ236" s="1">
        <v>3</v>
      </c>
      <c r="CR236" s="9">
        <v>3</v>
      </c>
      <c r="CS236" s="1"/>
      <c r="CT236" s="9">
        <v>1</v>
      </c>
      <c r="CU236" s="1"/>
      <c r="CV236" s="9">
        <v>2</v>
      </c>
      <c r="CW236" s="1"/>
      <c r="CX236" s="9">
        <v>0.5</v>
      </c>
      <c r="CY236" s="1"/>
      <c r="CZ236" s="9"/>
      <c r="DA236" s="1"/>
      <c r="DB236" s="9"/>
      <c r="DC236" s="1"/>
      <c r="DD236" s="9"/>
      <c r="DE236" s="1"/>
      <c r="DF236" s="9"/>
      <c r="DG236" s="9"/>
      <c r="DH236" s="9"/>
      <c r="DI236" s="27"/>
      <c r="DJ236" s="9"/>
      <c r="DK236" s="1">
        <v>1</v>
      </c>
      <c r="DL236" s="9"/>
      <c r="DM236" s="28"/>
      <c r="DN236" s="9"/>
      <c r="DO236" s="1"/>
      <c r="DP236" s="9"/>
      <c r="DQ236" s="1"/>
      <c r="DR236" s="27"/>
      <c r="DS236" s="28"/>
      <c r="DT236" s="27"/>
      <c r="DU236" s="1"/>
      <c r="DV236" s="9"/>
      <c r="DW236" s="1"/>
      <c r="DX236" s="27"/>
      <c r="DY236" s="1"/>
      <c r="DZ236" s="9"/>
      <c r="EA236" s="28"/>
      <c r="EB236" s="9"/>
      <c r="EC236" s="1"/>
      <c r="ED236" s="9"/>
      <c r="EE236" s="1"/>
      <c r="EF236" s="9"/>
      <c r="EG236" s="1"/>
      <c r="EH236" s="9"/>
      <c r="EI236" s="28"/>
      <c r="EJ236" s="9"/>
      <c r="EK236" s="1"/>
      <c r="EL236" s="3" cm="1">
        <f t="array" ref="EL236">SUMPRODUCT(Planned[[#This Row],[GEN-1]:[EL-20]],TRANSPOSE(Arrangements[Unit Prices]))</f>
        <v>438.4</v>
      </c>
    </row>
    <row r="237" spans="1:142" ht="14.4" x14ac:dyDescent="0.25">
      <c r="A237" s="1">
        <v>217</v>
      </c>
      <c r="B237" s="9">
        <v>224984</v>
      </c>
      <c r="C237" s="9" t="s">
        <v>869</v>
      </c>
      <c r="D237" s="9" t="s">
        <v>271</v>
      </c>
      <c r="E237" s="9" t="s">
        <v>312</v>
      </c>
      <c r="F237" s="9"/>
      <c r="G237" s="9"/>
      <c r="H237" s="1" t="s">
        <v>870</v>
      </c>
      <c r="I237" s="1" t="s">
        <v>275</v>
      </c>
      <c r="J237" s="1" t="s">
        <v>816</v>
      </c>
      <c r="K237" s="9">
        <v>313</v>
      </c>
      <c r="L237" s="1" t="s">
        <v>871</v>
      </c>
      <c r="M237" s="9" t="s">
        <v>278</v>
      </c>
      <c r="N237" s="9"/>
      <c r="O237" s="1"/>
      <c r="P237" s="9"/>
      <c r="Q237" s="1"/>
      <c r="R237" s="27"/>
      <c r="S237" s="1"/>
      <c r="T237" s="9">
        <v>4.8</v>
      </c>
      <c r="U237" s="1"/>
      <c r="V237" s="9"/>
      <c r="W237" s="1"/>
      <c r="X237" s="9"/>
      <c r="Y237" s="1"/>
      <c r="Z237" s="9"/>
      <c r="AA237" s="1"/>
      <c r="AB237" s="9"/>
      <c r="AC237" s="1"/>
      <c r="AD237" s="27"/>
      <c r="AE237" s="1"/>
      <c r="AF237" s="9">
        <v>180</v>
      </c>
      <c r="AG237" s="1"/>
      <c r="AH237" s="9"/>
      <c r="AI237" s="1"/>
      <c r="AJ237" s="27"/>
      <c r="AK237" s="1"/>
      <c r="AL237" s="27"/>
      <c r="AM237" s="1"/>
      <c r="AN237" s="9"/>
      <c r="AO237" s="28"/>
      <c r="AP237" s="9"/>
      <c r="AQ237" s="1"/>
      <c r="AR237" s="9"/>
      <c r="AS237" s="28"/>
      <c r="AT237" s="27"/>
      <c r="AU237" s="1"/>
      <c r="AV237" s="1"/>
      <c r="AW237" s="1"/>
      <c r="AX237" s="9"/>
      <c r="AY237" s="28"/>
      <c r="AZ237" s="9"/>
      <c r="BA237" s="1"/>
      <c r="BB237" s="27"/>
      <c r="BC237" s="1"/>
      <c r="BD237" s="9"/>
      <c r="BE237" s="28"/>
      <c r="BF237" s="9"/>
      <c r="BG237" s="1"/>
      <c r="BH237" s="9"/>
      <c r="BI237" s="1"/>
      <c r="BJ237" s="9"/>
      <c r="BK237" s="28"/>
      <c r="BL237" s="27"/>
      <c r="BM237" s="1"/>
      <c r="BN237" s="9"/>
      <c r="BO237" s="1"/>
      <c r="BP237" s="27"/>
      <c r="BQ237" s="1"/>
      <c r="BR237" s="9"/>
      <c r="BS237" s="1"/>
      <c r="BT237" s="9"/>
      <c r="BU237" s="1"/>
      <c r="BV237" s="9"/>
      <c r="BW237" s="1"/>
      <c r="BX237" s="9"/>
      <c r="BY237" s="1"/>
      <c r="BZ237" s="9"/>
      <c r="CA237" s="1"/>
      <c r="CB237" s="9"/>
      <c r="CC237" s="28"/>
      <c r="CD237" s="9"/>
      <c r="CE237" s="1"/>
      <c r="CF237" s="9"/>
      <c r="CG237" s="1"/>
      <c r="CH237" s="27"/>
      <c r="CI237" s="1"/>
      <c r="CJ237" s="9"/>
      <c r="CK237" s="1"/>
      <c r="CL237" s="9">
        <v>0.28000000000000003</v>
      </c>
      <c r="CM237" s="1"/>
      <c r="CN237" s="9"/>
      <c r="CO237" s="1"/>
      <c r="CP237" s="9"/>
      <c r="CQ237" s="1">
        <v>3</v>
      </c>
      <c r="CR237" s="9">
        <v>3</v>
      </c>
      <c r="CS237" s="1"/>
      <c r="CT237" s="9"/>
      <c r="CU237" s="1"/>
      <c r="CV237" s="9">
        <v>2</v>
      </c>
      <c r="CW237" s="1">
        <v>1</v>
      </c>
      <c r="CX237" s="9">
        <v>1.2</v>
      </c>
      <c r="CY237" s="1"/>
      <c r="CZ237" s="9"/>
      <c r="DA237" s="1"/>
      <c r="DB237" s="9"/>
      <c r="DC237" s="1"/>
      <c r="DD237" s="9"/>
      <c r="DE237" s="1"/>
      <c r="DF237" s="9"/>
      <c r="DG237" s="9"/>
      <c r="DH237" s="9"/>
      <c r="DI237" s="27"/>
      <c r="DJ237" s="9"/>
      <c r="DK237" s="1">
        <v>1</v>
      </c>
      <c r="DL237" s="9"/>
      <c r="DM237" s="28"/>
      <c r="DN237" s="9"/>
      <c r="DO237" s="1"/>
      <c r="DP237" s="9"/>
      <c r="DQ237" s="1"/>
      <c r="DR237" s="27"/>
      <c r="DS237" s="28"/>
      <c r="DT237" s="27"/>
      <c r="DU237" s="1"/>
      <c r="DV237" s="9"/>
      <c r="DW237" s="1"/>
      <c r="DX237" s="27"/>
      <c r="DY237" s="1"/>
      <c r="DZ237" s="9"/>
      <c r="EA237" s="28"/>
      <c r="EB237" s="9"/>
      <c r="EC237" s="1"/>
      <c r="ED237" s="9"/>
      <c r="EE237" s="1"/>
      <c r="EF237" s="9"/>
      <c r="EG237" s="1"/>
      <c r="EH237" s="9"/>
      <c r="EI237" s="28"/>
      <c r="EJ237" s="9"/>
      <c r="EK237" s="1"/>
      <c r="EL237" s="3" cm="1">
        <f t="array" ref="EL237">SUMPRODUCT(Planned[[#This Row],[GEN-1]:[EL-20]],TRANSPOSE(Arrangements[Unit Prices]))</f>
        <v>1037.5999999999999</v>
      </c>
    </row>
    <row r="238" spans="1:142" ht="14.4" x14ac:dyDescent="0.25">
      <c r="A238" s="1">
        <v>218</v>
      </c>
      <c r="B238" s="9">
        <v>90993</v>
      </c>
      <c r="C238" s="9" t="s">
        <v>872</v>
      </c>
      <c r="D238" s="9" t="s">
        <v>271</v>
      </c>
      <c r="E238" s="9" t="s">
        <v>312</v>
      </c>
      <c r="F238" s="9"/>
      <c r="G238" s="9"/>
      <c r="H238" s="1" t="s">
        <v>873</v>
      </c>
      <c r="I238" s="1" t="s">
        <v>325</v>
      </c>
      <c r="J238" s="1" t="s">
        <v>816</v>
      </c>
      <c r="K238" s="9">
        <v>313</v>
      </c>
      <c r="L238" s="1" t="s">
        <v>850</v>
      </c>
      <c r="M238" s="9" t="s">
        <v>278</v>
      </c>
      <c r="N238" s="9"/>
      <c r="O238" s="1"/>
      <c r="P238" s="9"/>
      <c r="Q238" s="1"/>
      <c r="R238" s="27"/>
      <c r="S238" s="1">
        <v>0.2</v>
      </c>
      <c r="T238" s="9"/>
      <c r="U238" s="1"/>
      <c r="V238" s="9"/>
      <c r="W238" s="1"/>
      <c r="X238" s="9"/>
      <c r="Y238" s="1"/>
      <c r="Z238" s="9"/>
      <c r="AA238" s="1"/>
      <c r="AB238" s="9"/>
      <c r="AC238" s="1"/>
      <c r="AD238" s="27"/>
      <c r="AE238" s="1"/>
      <c r="AF238" s="9">
        <v>197</v>
      </c>
      <c r="AG238" s="1"/>
      <c r="AH238" s="9"/>
      <c r="AI238" s="1"/>
      <c r="AJ238" s="27"/>
      <c r="AK238" s="1"/>
      <c r="AL238" s="27"/>
      <c r="AM238" s="1"/>
      <c r="AN238" s="9"/>
      <c r="AO238" s="28"/>
      <c r="AP238" s="9"/>
      <c r="AQ238" s="1"/>
      <c r="AR238" s="9"/>
      <c r="AS238" s="28"/>
      <c r="AT238" s="27"/>
      <c r="AU238" s="1"/>
      <c r="AV238" s="1"/>
      <c r="AW238" s="1"/>
      <c r="AX238" s="9"/>
      <c r="AY238" s="28"/>
      <c r="AZ238" s="9"/>
      <c r="BA238" s="1"/>
      <c r="BB238" s="27"/>
      <c r="BC238" s="1"/>
      <c r="BD238" s="9"/>
      <c r="BE238" s="28"/>
      <c r="BF238" s="9"/>
      <c r="BG238" s="1"/>
      <c r="BH238" s="9"/>
      <c r="BI238" s="1"/>
      <c r="BJ238" s="9"/>
      <c r="BK238" s="28"/>
      <c r="BL238" s="27"/>
      <c r="BM238" s="1"/>
      <c r="BN238" s="9"/>
      <c r="BO238" s="1"/>
      <c r="BP238" s="27"/>
      <c r="BQ238" s="1"/>
      <c r="BR238" s="9"/>
      <c r="BS238" s="1"/>
      <c r="BT238" s="9"/>
      <c r="BU238" s="1"/>
      <c r="BV238" s="9"/>
      <c r="BW238" s="1"/>
      <c r="BX238" s="9"/>
      <c r="BY238" s="1"/>
      <c r="BZ238" s="9"/>
      <c r="CA238" s="1"/>
      <c r="CB238" s="9"/>
      <c r="CC238" s="28"/>
      <c r="CD238" s="9"/>
      <c r="CE238" s="1"/>
      <c r="CF238" s="9"/>
      <c r="CG238" s="1"/>
      <c r="CH238" s="27"/>
      <c r="CI238" s="1"/>
      <c r="CJ238" s="9">
        <v>0.16</v>
      </c>
      <c r="CK238" s="1"/>
      <c r="CL238" s="9"/>
      <c r="CM238" s="1"/>
      <c r="CN238" s="9"/>
      <c r="CO238" s="1"/>
      <c r="CP238" s="9"/>
      <c r="CQ238" s="1">
        <v>4</v>
      </c>
      <c r="CR238" s="9">
        <v>4</v>
      </c>
      <c r="CS238" s="1"/>
      <c r="CT238" s="9"/>
      <c r="CU238" s="1">
        <v>4</v>
      </c>
      <c r="CV238" s="9"/>
      <c r="CW238" s="1">
        <v>1</v>
      </c>
      <c r="CX238" s="9">
        <v>1</v>
      </c>
      <c r="CY238" s="1">
        <v>1</v>
      </c>
      <c r="CZ238" s="9"/>
      <c r="DA238" s="1"/>
      <c r="DB238" s="9">
        <v>6</v>
      </c>
      <c r="DC238" s="1">
        <v>20</v>
      </c>
      <c r="DD238" s="9"/>
      <c r="DE238" s="1"/>
      <c r="DF238" s="9"/>
      <c r="DG238" s="9">
        <v>3</v>
      </c>
      <c r="DH238" s="9"/>
      <c r="DI238" s="27"/>
      <c r="DJ238" s="9"/>
      <c r="DK238" s="1">
        <v>1</v>
      </c>
      <c r="DL238" s="9"/>
      <c r="DM238" s="28"/>
      <c r="DN238" s="9"/>
      <c r="DO238" s="1"/>
      <c r="DP238" s="9"/>
      <c r="DQ238" s="1"/>
      <c r="DR238" s="27"/>
      <c r="DS238" s="28"/>
      <c r="DT238" s="27"/>
      <c r="DU238" s="1"/>
      <c r="DV238" s="9"/>
      <c r="DW238" s="1"/>
      <c r="DX238" s="27"/>
      <c r="DY238" s="1"/>
      <c r="DZ238" s="9"/>
      <c r="EA238" s="28"/>
      <c r="EB238" s="9"/>
      <c r="EC238" s="1"/>
      <c r="ED238" s="9"/>
      <c r="EE238" s="1"/>
      <c r="EF238" s="9"/>
      <c r="EG238" s="1"/>
      <c r="EH238" s="9"/>
      <c r="EI238" s="28"/>
      <c r="EJ238" s="9"/>
      <c r="EK238" s="1"/>
      <c r="EL238" s="3" cm="1">
        <f t="array" ref="EL238">SUMPRODUCT(Planned[[#This Row],[GEN-1]:[EL-20]],TRANSPOSE(Arrangements[Unit Prices]))</f>
        <v>1050.55</v>
      </c>
    </row>
    <row r="239" spans="1:142" ht="14.4" x14ac:dyDescent="0.25">
      <c r="A239" s="1">
        <v>219</v>
      </c>
      <c r="B239" s="9">
        <v>179343</v>
      </c>
      <c r="C239" s="9" t="s">
        <v>874</v>
      </c>
      <c r="D239" s="9" t="s">
        <v>271</v>
      </c>
      <c r="E239" s="9" t="s">
        <v>312</v>
      </c>
      <c r="F239" s="9"/>
      <c r="G239" s="9"/>
      <c r="H239" s="1" t="s">
        <v>875</v>
      </c>
      <c r="I239" s="1" t="s">
        <v>275</v>
      </c>
      <c r="J239" s="1" t="s">
        <v>816</v>
      </c>
      <c r="K239" s="9">
        <v>313</v>
      </c>
      <c r="L239" s="1" t="s">
        <v>876</v>
      </c>
      <c r="M239" s="9" t="s">
        <v>278</v>
      </c>
      <c r="N239" s="9"/>
      <c r="O239" s="1"/>
      <c r="P239" s="9"/>
      <c r="Q239" s="1"/>
      <c r="R239" s="27"/>
      <c r="S239" s="1"/>
      <c r="T239" s="9">
        <v>2</v>
      </c>
      <c r="U239" s="1"/>
      <c r="V239" s="9"/>
      <c r="W239" s="1"/>
      <c r="X239" s="9"/>
      <c r="Y239" s="1"/>
      <c r="Z239" s="9"/>
      <c r="AA239" s="1"/>
      <c r="AB239" s="9"/>
      <c r="AC239" s="1"/>
      <c r="AD239" s="27"/>
      <c r="AE239" s="1"/>
      <c r="AF239" s="9"/>
      <c r="AG239" s="1"/>
      <c r="AH239" s="9"/>
      <c r="AI239" s="1"/>
      <c r="AJ239" s="27"/>
      <c r="AK239" s="1"/>
      <c r="AL239" s="27"/>
      <c r="AM239" s="1"/>
      <c r="AN239" s="9"/>
      <c r="AO239" s="28"/>
      <c r="AP239" s="9">
        <v>4</v>
      </c>
      <c r="AQ239" s="1"/>
      <c r="AR239" s="9"/>
      <c r="AS239" s="28"/>
      <c r="AT239" s="27"/>
      <c r="AU239" s="1"/>
      <c r="AV239" s="1"/>
      <c r="AW239" s="1"/>
      <c r="AX239" s="9"/>
      <c r="AY239" s="28"/>
      <c r="AZ239" s="9"/>
      <c r="BA239" s="1"/>
      <c r="BB239" s="27"/>
      <c r="BC239" s="1"/>
      <c r="BD239" s="9"/>
      <c r="BE239" s="28"/>
      <c r="BF239" s="9"/>
      <c r="BG239" s="1"/>
      <c r="BH239" s="9"/>
      <c r="BI239" s="1"/>
      <c r="BJ239" s="9"/>
      <c r="BK239" s="28"/>
      <c r="BL239" s="27"/>
      <c r="BM239" s="1"/>
      <c r="BN239" s="9"/>
      <c r="BO239" s="1"/>
      <c r="BP239" s="27"/>
      <c r="BQ239" s="1"/>
      <c r="BR239" s="9"/>
      <c r="BS239" s="1"/>
      <c r="BT239" s="9"/>
      <c r="BU239" s="1"/>
      <c r="BV239" s="9"/>
      <c r="BW239" s="1"/>
      <c r="BX239" s="9"/>
      <c r="BY239" s="1"/>
      <c r="BZ239" s="9"/>
      <c r="CA239" s="1"/>
      <c r="CB239" s="9"/>
      <c r="CC239" s="28"/>
      <c r="CD239" s="9"/>
      <c r="CE239" s="1"/>
      <c r="CF239" s="9"/>
      <c r="CG239" s="1"/>
      <c r="CH239" s="27"/>
      <c r="CI239" s="1"/>
      <c r="CJ239" s="9"/>
      <c r="CK239" s="1"/>
      <c r="CL239" s="9">
        <v>0.32</v>
      </c>
      <c r="CM239" s="1"/>
      <c r="CN239" s="9"/>
      <c r="CO239" s="1"/>
      <c r="CP239" s="9"/>
      <c r="CQ239" s="1">
        <v>4</v>
      </c>
      <c r="CR239" s="9">
        <v>4</v>
      </c>
      <c r="CS239" s="1">
        <v>1</v>
      </c>
      <c r="CT239" s="9">
        <v>1</v>
      </c>
      <c r="CU239" s="1"/>
      <c r="CV239" s="9">
        <v>2</v>
      </c>
      <c r="CW239" s="1"/>
      <c r="CX239" s="9">
        <v>0.15</v>
      </c>
      <c r="CY239" s="1"/>
      <c r="CZ239" s="9"/>
      <c r="DA239" s="1"/>
      <c r="DB239" s="9"/>
      <c r="DC239" s="1"/>
      <c r="DD239" s="9"/>
      <c r="DE239" s="1"/>
      <c r="DF239" s="9"/>
      <c r="DG239" s="9"/>
      <c r="DH239" s="9"/>
      <c r="DI239" s="27"/>
      <c r="DJ239" s="9"/>
      <c r="DK239" s="1"/>
      <c r="DL239" s="9"/>
      <c r="DM239" s="28"/>
      <c r="DN239" s="9"/>
      <c r="DO239" s="1"/>
      <c r="DP239" s="9"/>
      <c r="DQ239" s="1"/>
      <c r="DR239" s="27"/>
      <c r="DS239" s="28"/>
      <c r="DT239" s="27"/>
      <c r="DU239" s="1"/>
      <c r="DV239" s="9"/>
      <c r="DW239" s="1"/>
      <c r="DX239" s="27"/>
      <c r="DY239" s="1"/>
      <c r="DZ239" s="9"/>
      <c r="EA239" s="28"/>
      <c r="EB239" s="9"/>
      <c r="EC239" s="1"/>
      <c r="ED239" s="9"/>
      <c r="EE239" s="1"/>
      <c r="EF239" s="9"/>
      <c r="EG239" s="1"/>
      <c r="EH239" s="9"/>
      <c r="EI239" s="28"/>
      <c r="EJ239" s="9"/>
      <c r="EK239" s="1"/>
      <c r="EL239" s="3" cm="1">
        <f t="array" ref="EL239">SUMPRODUCT(Planned[[#This Row],[GEN-1]:[EL-20]],TRANSPOSE(Arrangements[Unit Prices]))</f>
        <v>523</v>
      </c>
    </row>
    <row r="240" spans="1:142" ht="14.4" x14ac:dyDescent="0.25">
      <c r="A240" s="1">
        <v>220</v>
      </c>
      <c r="B240" s="9">
        <v>291723</v>
      </c>
      <c r="C240" s="9" t="s">
        <v>877</v>
      </c>
      <c r="D240" s="9" t="s">
        <v>271</v>
      </c>
      <c r="E240" s="9" t="s">
        <v>312</v>
      </c>
      <c r="F240" s="9"/>
      <c r="G240" s="9"/>
      <c r="H240" s="1" t="s">
        <v>878</v>
      </c>
      <c r="I240" s="1" t="s">
        <v>275</v>
      </c>
      <c r="J240" s="1" t="s">
        <v>816</v>
      </c>
      <c r="K240" s="9">
        <v>313</v>
      </c>
      <c r="L240" s="1" t="s">
        <v>777</v>
      </c>
      <c r="M240" s="9" t="s">
        <v>278</v>
      </c>
      <c r="N240" s="9"/>
      <c r="O240" s="1"/>
      <c r="P240" s="9"/>
      <c r="Q240" s="1"/>
      <c r="R240" s="27"/>
      <c r="S240" s="1"/>
      <c r="T240" s="9"/>
      <c r="U240" s="1"/>
      <c r="V240" s="9"/>
      <c r="W240" s="1"/>
      <c r="X240" s="9"/>
      <c r="Y240" s="1"/>
      <c r="Z240" s="9"/>
      <c r="AA240" s="1"/>
      <c r="AB240" s="9"/>
      <c r="AC240" s="1"/>
      <c r="AD240" s="27"/>
      <c r="AE240" s="1"/>
      <c r="AF240" s="9"/>
      <c r="AG240" s="1"/>
      <c r="AH240" s="9"/>
      <c r="AI240" s="1"/>
      <c r="AJ240" s="27"/>
      <c r="AK240" s="1"/>
      <c r="AL240" s="27"/>
      <c r="AM240" s="1"/>
      <c r="AN240" s="9"/>
      <c r="AO240" s="28"/>
      <c r="AP240" s="9"/>
      <c r="AQ240" s="1"/>
      <c r="AR240" s="9"/>
      <c r="AS240" s="28"/>
      <c r="AT240" s="27"/>
      <c r="AU240" s="1"/>
      <c r="AV240" s="1"/>
      <c r="AW240" s="1"/>
      <c r="AX240" s="9"/>
      <c r="AY240" s="28"/>
      <c r="AZ240" s="9"/>
      <c r="BA240" s="1"/>
      <c r="BB240" s="27"/>
      <c r="BC240" s="1"/>
      <c r="BD240" s="9"/>
      <c r="BE240" s="28"/>
      <c r="BF240" s="9"/>
      <c r="BG240" s="1"/>
      <c r="BH240" s="9"/>
      <c r="BI240" s="1"/>
      <c r="BJ240" s="9"/>
      <c r="BK240" s="28"/>
      <c r="BL240" s="27"/>
      <c r="BM240" s="1"/>
      <c r="BN240" s="9"/>
      <c r="BO240" s="1"/>
      <c r="BP240" s="27"/>
      <c r="BQ240" s="1"/>
      <c r="BR240" s="9"/>
      <c r="BS240" s="1"/>
      <c r="BT240" s="9"/>
      <c r="BU240" s="1"/>
      <c r="BV240" s="9">
        <v>1.7</v>
      </c>
      <c r="BW240" s="1">
        <v>25</v>
      </c>
      <c r="BX240" s="9"/>
      <c r="BY240" s="1"/>
      <c r="BZ240" s="9"/>
      <c r="CA240" s="1"/>
      <c r="CB240" s="9"/>
      <c r="CC240" s="28"/>
      <c r="CD240" s="9"/>
      <c r="CE240" s="1"/>
      <c r="CF240" s="9"/>
      <c r="CG240" s="1"/>
      <c r="CH240" s="27"/>
      <c r="CI240" s="1"/>
      <c r="CJ240" s="9"/>
      <c r="CK240" s="1"/>
      <c r="CL240" s="9">
        <v>0.32</v>
      </c>
      <c r="CM240" s="1"/>
      <c r="CN240" s="9"/>
      <c r="CO240" s="1"/>
      <c r="CP240" s="9"/>
      <c r="CQ240" s="1">
        <v>5</v>
      </c>
      <c r="CR240" s="9">
        <v>4</v>
      </c>
      <c r="CS240" s="1"/>
      <c r="CT240" s="9"/>
      <c r="CU240" s="1"/>
      <c r="CV240" s="9"/>
      <c r="CW240" s="1"/>
      <c r="CX240" s="9"/>
      <c r="CY240" s="1"/>
      <c r="CZ240" s="9"/>
      <c r="DA240" s="1"/>
      <c r="DB240" s="9"/>
      <c r="DC240" s="1"/>
      <c r="DD240" s="9"/>
      <c r="DE240" s="1"/>
      <c r="DF240" s="9"/>
      <c r="DG240" s="9"/>
      <c r="DH240" s="9"/>
      <c r="DI240" s="27"/>
      <c r="DJ240" s="9"/>
      <c r="DK240" s="1">
        <v>1</v>
      </c>
      <c r="DL240" s="9"/>
      <c r="DM240" s="28"/>
      <c r="DN240" s="9"/>
      <c r="DO240" s="1"/>
      <c r="DP240" s="9"/>
      <c r="DQ240" s="1"/>
      <c r="DR240" s="27"/>
      <c r="DS240" s="28"/>
      <c r="DT240" s="27"/>
      <c r="DU240" s="1"/>
      <c r="DV240" s="9"/>
      <c r="DW240" s="1"/>
      <c r="DX240" s="27"/>
      <c r="DY240" s="1"/>
      <c r="DZ240" s="9"/>
      <c r="EA240" s="28"/>
      <c r="EB240" s="9"/>
      <c r="EC240" s="1"/>
      <c r="ED240" s="9"/>
      <c r="EE240" s="1"/>
      <c r="EF240" s="9"/>
      <c r="EG240" s="1"/>
      <c r="EH240" s="9"/>
      <c r="EI240" s="28"/>
      <c r="EJ240" s="9"/>
      <c r="EK240" s="1"/>
      <c r="EL240" s="3" cm="1">
        <f t="array" ref="EL240">SUMPRODUCT(Planned[[#This Row],[GEN-1]:[EL-20]],TRANSPOSE(Arrangements[Unit Prices]))</f>
        <v>512.79999999999995</v>
      </c>
    </row>
    <row r="241" spans="1:142" ht="14.4" x14ac:dyDescent="0.25">
      <c r="A241" s="1">
        <v>221</v>
      </c>
      <c r="B241" s="9">
        <v>253042</v>
      </c>
      <c r="C241" s="9" t="s">
        <v>879</v>
      </c>
      <c r="D241" s="9" t="s">
        <v>271</v>
      </c>
      <c r="E241" s="9" t="s">
        <v>312</v>
      </c>
      <c r="F241" s="9"/>
      <c r="G241" s="9"/>
      <c r="H241" s="1" t="s">
        <v>880</v>
      </c>
      <c r="I241" s="1" t="s">
        <v>275</v>
      </c>
      <c r="J241" s="1" t="s">
        <v>816</v>
      </c>
      <c r="K241" s="9">
        <v>313</v>
      </c>
      <c r="L241" s="1" t="s">
        <v>850</v>
      </c>
      <c r="M241" s="9" t="s">
        <v>278</v>
      </c>
      <c r="N241" s="9"/>
      <c r="O241" s="1"/>
      <c r="P241" s="9"/>
      <c r="Q241" s="1"/>
      <c r="R241" s="27"/>
      <c r="S241" s="1"/>
      <c r="T241" s="9"/>
      <c r="U241" s="1"/>
      <c r="V241" s="9">
        <v>0.5</v>
      </c>
      <c r="W241" s="1"/>
      <c r="X241" s="9"/>
      <c r="Y241" s="1"/>
      <c r="Z241" s="9"/>
      <c r="AA241" s="1"/>
      <c r="AB241" s="9"/>
      <c r="AC241" s="1"/>
      <c r="AD241" s="27"/>
      <c r="AE241" s="1"/>
      <c r="AF241" s="9"/>
      <c r="AG241" s="1">
        <v>172</v>
      </c>
      <c r="AH241" s="9"/>
      <c r="AI241" s="1"/>
      <c r="AJ241" s="27"/>
      <c r="AK241" s="1"/>
      <c r="AL241" s="27"/>
      <c r="AM241" s="1"/>
      <c r="AN241" s="9"/>
      <c r="AO241" s="28"/>
      <c r="AP241" s="9"/>
      <c r="AQ241" s="1"/>
      <c r="AR241" s="9"/>
      <c r="AS241" s="28"/>
      <c r="AT241" s="27"/>
      <c r="AU241" s="1"/>
      <c r="AV241" s="1"/>
      <c r="AW241" s="1"/>
      <c r="AX241" s="9"/>
      <c r="AY241" s="28"/>
      <c r="AZ241" s="9"/>
      <c r="BA241" s="1"/>
      <c r="BB241" s="27"/>
      <c r="BC241" s="1"/>
      <c r="BD241" s="9"/>
      <c r="BE241" s="28"/>
      <c r="BF241" s="9"/>
      <c r="BG241" s="1"/>
      <c r="BH241" s="9"/>
      <c r="BI241" s="1"/>
      <c r="BJ241" s="9"/>
      <c r="BK241" s="28"/>
      <c r="BL241" s="27"/>
      <c r="BM241" s="1"/>
      <c r="BN241" s="9"/>
      <c r="BO241" s="1"/>
      <c r="BP241" s="27"/>
      <c r="BQ241" s="1"/>
      <c r="BR241" s="9"/>
      <c r="BS241" s="1"/>
      <c r="BT241" s="9"/>
      <c r="BU241" s="1"/>
      <c r="BV241" s="9"/>
      <c r="BW241" s="1"/>
      <c r="BX241" s="9"/>
      <c r="BY241" s="1"/>
      <c r="BZ241" s="9"/>
      <c r="CA241" s="1"/>
      <c r="CB241" s="9"/>
      <c r="CC241" s="28"/>
      <c r="CD241" s="9"/>
      <c r="CE241" s="1"/>
      <c r="CF241" s="9"/>
      <c r="CG241" s="1"/>
      <c r="CH241" s="27"/>
      <c r="CI241" s="1"/>
      <c r="CJ241" s="9"/>
      <c r="CK241" s="1">
        <v>0.2</v>
      </c>
      <c r="CL241" s="9"/>
      <c r="CM241" s="1"/>
      <c r="CN241" s="9"/>
      <c r="CO241" s="1"/>
      <c r="CP241" s="9"/>
      <c r="CQ241" s="1">
        <v>3</v>
      </c>
      <c r="CR241" s="9">
        <v>6</v>
      </c>
      <c r="CS241" s="1">
        <v>1</v>
      </c>
      <c r="CT241" s="9"/>
      <c r="CU241" s="1">
        <v>5</v>
      </c>
      <c r="CV241" s="9"/>
      <c r="CW241" s="1">
        <v>1</v>
      </c>
      <c r="CX241" s="9">
        <v>1</v>
      </c>
      <c r="CY241" s="1"/>
      <c r="CZ241" s="9"/>
      <c r="DA241" s="1"/>
      <c r="DB241" s="9">
        <v>3</v>
      </c>
      <c r="DC241" s="1">
        <v>10</v>
      </c>
      <c r="DD241" s="9">
        <v>3</v>
      </c>
      <c r="DE241" s="1">
        <v>3</v>
      </c>
      <c r="DF241" s="9">
        <v>3</v>
      </c>
      <c r="DG241" s="9">
        <v>25</v>
      </c>
      <c r="DH241" s="9"/>
      <c r="DI241" s="27"/>
      <c r="DJ241" s="9"/>
      <c r="DK241" s="1">
        <v>1</v>
      </c>
      <c r="DL241" s="9"/>
      <c r="DM241" s="28"/>
      <c r="DN241" s="9"/>
      <c r="DO241" s="1"/>
      <c r="DP241" s="9"/>
      <c r="DQ241" s="1"/>
      <c r="DR241" s="27"/>
      <c r="DS241" s="28"/>
      <c r="DT241" s="27"/>
      <c r="DU241" s="1"/>
      <c r="DV241" s="9"/>
      <c r="DW241" s="1"/>
      <c r="DX241" s="27"/>
      <c r="DY241" s="1"/>
      <c r="DZ241" s="9"/>
      <c r="EA241" s="28"/>
      <c r="EB241" s="9"/>
      <c r="EC241" s="1"/>
      <c r="ED241" s="9"/>
      <c r="EE241" s="1"/>
      <c r="EF241" s="9"/>
      <c r="EG241" s="1"/>
      <c r="EH241" s="9"/>
      <c r="EI241" s="28"/>
      <c r="EJ241" s="9"/>
      <c r="EK241" s="1"/>
      <c r="EL241" s="3" cm="1">
        <f t="array" ref="EL241">SUMPRODUCT(Planned[[#This Row],[GEN-1]:[EL-20]],TRANSPOSE(Arrangements[Unit Prices]))</f>
        <v>967.34999999999991</v>
      </c>
    </row>
    <row r="242" spans="1:142" ht="14.4" x14ac:dyDescent="0.25">
      <c r="A242" s="1">
        <v>222</v>
      </c>
      <c r="B242" s="9">
        <v>91035</v>
      </c>
      <c r="C242" s="9" t="s">
        <v>881</v>
      </c>
      <c r="D242" s="9" t="s">
        <v>271</v>
      </c>
      <c r="E242" s="9" t="s">
        <v>312</v>
      </c>
      <c r="F242" s="9"/>
      <c r="G242" s="9"/>
      <c r="H242" s="1" t="s">
        <v>882</v>
      </c>
      <c r="I242" s="1" t="s">
        <v>275</v>
      </c>
      <c r="J242" s="1" t="s">
        <v>816</v>
      </c>
      <c r="K242" s="9">
        <v>313</v>
      </c>
      <c r="L242" s="1" t="s">
        <v>883</v>
      </c>
      <c r="M242" s="9" t="s">
        <v>278</v>
      </c>
      <c r="N242" s="9"/>
      <c r="O242" s="1"/>
      <c r="P242" s="9"/>
      <c r="Q242" s="1"/>
      <c r="R242" s="27"/>
      <c r="S242" s="1"/>
      <c r="T242" s="9"/>
      <c r="U242" s="1"/>
      <c r="V242" s="9"/>
      <c r="W242" s="1">
        <v>0.3</v>
      </c>
      <c r="X242" s="9"/>
      <c r="Y242" s="1"/>
      <c r="Z242" s="9">
        <v>80</v>
      </c>
      <c r="AA242" s="1"/>
      <c r="AB242" s="9"/>
      <c r="AC242" s="1"/>
      <c r="AD242" s="27"/>
      <c r="AE242" s="1"/>
      <c r="AF242" s="9">
        <v>145</v>
      </c>
      <c r="AG242" s="1"/>
      <c r="AH242" s="9"/>
      <c r="AI242" s="1"/>
      <c r="AJ242" s="27"/>
      <c r="AK242" s="1"/>
      <c r="AL242" s="27"/>
      <c r="AM242" s="1"/>
      <c r="AN242" s="9"/>
      <c r="AO242" s="28"/>
      <c r="AP242" s="9"/>
      <c r="AQ242" s="1"/>
      <c r="AR242" s="9"/>
      <c r="AS242" s="28"/>
      <c r="AT242" s="27"/>
      <c r="AU242" s="1"/>
      <c r="AV242" s="1"/>
      <c r="AW242" s="1"/>
      <c r="AX242" s="9"/>
      <c r="AY242" s="28"/>
      <c r="AZ242" s="9"/>
      <c r="BA242" s="1"/>
      <c r="BB242" s="27"/>
      <c r="BC242" s="1"/>
      <c r="BD242" s="9"/>
      <c r="BE242" s="28"/>
      <c r="BF242" s="9"/>
      <c r="BG242" s="1"/>
      <c r="BH242" s="9"/>
      <c r="BI242" s="1"/>
      <c r="BJ242" s="9"/>
      <c r="BK242" s="28"/>
      <c r="BL242" s="27"/>
      <c r="BM242" s="1">
        <v>1</v>
      </c>
      <c r="BN242" s="9"/>
      <c r="BO242" s="1"/>
      <c r="BP242" s="27"/>
      <c r="BQ242" s="1"/>
      <c r="BR242" s="9"/>
      <c r="BS242" s="1"/>
      <c r="BT242" s="9"/>
      <c r="BU242" s="1"/>
      <c r="BV242" s="9"/>
      <c r="BW242" s="1"/>
      <c r="BX242" s="9"/>
      <c r="BY242" s="1"/>
      <c r="BZ242" s="9"/>
      <c r="CA242" s="1"/>
      <c r="CB242" s="9"/>
      <c r="CC242" s="28"/>
      <c r="CD242" s="9"/>
      <c r="CE242" s="1"/>
      <c r="CF242" s="9"/>
      <c r="CG242" s="1"/>
      <c r="CH242" s="27"/>
      <c r="CI242" s="1"/>
      <c r="CJ242" s="9"/>
      <c r="CK242" s="1"/>
      <c r="CL242" s="9"/>
      <c r="CM242" s="1"/>
      <c r="CN242" s="9"/>
      <c r="CO242" s="1"/>
      <c r="CP242" s="9"/>
      <c r="CQ242" s="1">
        <v>3</v>
      </c>
      <c r="CR242" s="9">
        <v>2</v>
      </c>
      <c r="CS242" s="1"/>
      <c r="CT242" s="9"/>
      <c r="CU242" s="1"/>
      <c r="CV242" s="9">
        <v>2</v>
      </c>
      <c r="CW242" s="1">
        <v>1</v>
      </c>
      <c r="CX242" s="9">
        <v>1.2</v>
      </c>
      <c r="CY242" s="1"/>
      <c r="CZ242" s="9"/>
      <c r="DA242" s="1"/>
      <c r="DB242" s="9"/>
      <c r="DC242" s="1"/>
      <c r="DD242" s="9">
        <v>18</v>
      </c>
      <c r="DE242" s="1"/>
      <c r="DF242" s="9"/>
      <c r="DG242" s="9"/>
      <c r="DH242" s="9"/>
      <c r="DI242" s="27"/>
      <c r="DJ242" s="9"/>
      <c r="DK242" s="1">
        <v>1</v>
      </c>
      <c r="DL242" s="9"/>
      <c r="DM242" s="28"/>
      <c r="DN242" s="9"/>
      <c r="DO242" s="1"/>
      <c r="DP242" s="9"/>
      <c r="DQ242" s="1"/>
      <c r="DR242" s="27"/>
      <c r="DS242" s="28"/>
      <c r="DT242" s="27"/>
      <c r="DU242" s="1"/>
      <c r="DV242" s="9"/>
      <c r="DW242" s="1"/>
      <c r="DX242" s="27"/>
      <c r="DY242" s="1"/>
      <c r="DZ242" s="9"/>
      <c r="EA242" s="28"/>
      <c r="EB242" s="9"/>
      <c r="EC242" s="1"/>
      <c r="ED242" s="9"/>
      <c r="EE242" s="1"/>
      <c r="EF242" s="9"/>
      <c r="EG242" s="1"/>
      <c r="EH242" s="9"/>
      <c r="EI242" s="28"/>
      <c r="EJ242" s="9"/>
      <c r="EK242" s="1"/>
      <c r="EL242" s="3" cm="1">
        <f t="array" ref="EL242">SUMPRODUCT(Planned[[#This Row],[GEN-1]:[EL-20]],TRANSPOSE(Arrangements[Unit Prices]))</f>
        <v>975.7</v>
      </c>
    </row>
    <row r="243" spans="1:142" ht="14.4" x14ac:dyDescent="0.25">
      <c r="A243" s="1">
        <v>223</v>
      </c>
      <c r="B243" s="9">
        <v>253041</v>
      </c>
      <c r="C243" s="9" t="s">
        <v>884</v>
      </c>
      <c r="D243" s="9" t="s">
        <v>271</v>
      </c>
      <c r="E243" s="9" t="s">
        <v>312</v>
      </c>
      <c r="F243" s="9"/>
      <c r="G243" s="9"/>
      <c r="H243" s="1" t="s">
        <v>885</v>
      </c>
      <c r="I243" s="1" t="s">
        <v>275</v>
      </c>
      <c r="J243" s="1" t="s">
        <v>816</v>
      </c>
      <c r="K243" s="9">
        <v>313</v>
      </c>
      <c r="L243" s="1" t="s">
        <v>745</v>
      </c>
      <c r="M243" s="9" t="s">
        <v>278</v>
      </c>
      <c r="N243" s="9"/>
      <c r="O243" s="1"/>
      <c r="P243" s="9"/>
      <c r="Q243" s="1"/>
      <c r="R243" s="27"/>
      <c r="S243" s="1">
        <v>1.7</v>
      </c>
      <c r="T243" s="9"/>
      <c r="U243" s="1"/>
      <c r="V243" s="9"/>
      <c r="W243" s="1">
        <v>1.1000000000000001</v>
      </c>
      <c r="X243" s="9"/>
      <c r="Y243" s="1"/>
      <c r="Z243" s="9"/>
      <c r="AA243" s="1">
        <v>300</v>
      </c>
      <c r="AB243" s="9"/>
      <c r="AC243" s="1"/>
      <c r="AD243" s="27"/>
      <c r="AE243" s="1"/>
      <c r="AF243" s="9">
        <v>188.5</v>
      </c>
      <c r="AG243" s="1"/>
      <c r="AH243" s="9"/>
      <c r="AI243" s="1"/>
      <c r="AJ243" s="27"/>
      <c r="AK243" s="1"/>
      <c r="AL243" s="27"/>
      <c r="AM243" s="1"/>
      <c r="AN243" s="9"/>
      <c r="AO243" s="28"/>
      <c r="AP243" s="9"/>
      <c r="AQ243" s="1"/>
      <c r="AR243" s="9"/>
      <c r="AS243" s="28"/>
      <c r="AT243" s="27"/>
      <c r="AU243" s="1"/>
      <c r="AV243" s="1"/>
      <c r="AW243" s="1"/>
      <c r="AX243" s="9"/>
      <c r="AY243" s="28"/>
      <c r="AZ243" s="9"/>
      <c r="BA243" s="1"/>
      <c r="BB243" s="27"/>
      <c r="BC243" s="1"/>
      <c r="BD243" s="9"/>
      <c r="BE243" s="28"/>
      <c r="BF243" s="9"/>
      <c r="BG243" s="1"/>
      <c r="BH243" s="9"/>
      <c r="BI243" s="1"/>
      <c r="BJ243" s="9"/>
      <c r="BK243" s="28"/>
      <c r="BL243" s="27"/>
      <c r="BM243" s="1"/>
      <c r="BN243" s="9">
        <v>2</v>
      </c>
      <c r="BO243" s="1"/>
      <c r="BP243" s="27"/>
      <c r="BQ243" s="1">
        <v>2</v>
      </c>
      <c r="BR243" s="9"/>
      <c r="BS243" s="1"/>
      <c r="BT243" s="9"/>
      <c r="BU243" s="1"/>
      <c r="BV243" s="9"/>
      <c r="BW243" s="1"/>
      <c r="BX243" s="9"/>
      <c r="BY243" s="1"/>
      <c r="BZ243" s="9"/>
      <c r="CA243" s="1"/>
      <c r="CB243" s="9"/>
      <c r="CC243" s="28"/>
      <c r="CD243" s="9"/>
      <c r="CE243" s="1"/>
      <c r="CF243" s="9"/>
      <c r="CG243" s="1"/>
      <c r="CH243" s="27"/>
      <c r="CI243" s="1"/>
      <c r="CJ243" s="9"/>
      <c r="CK243" s="1"/>
      <c r="CL243" s="9"/>
      <c r="CM243" s="1"/>
      <c r="CN243" s="9"/>
      <c r="CO243" s="1"/>
      <c r="CP243" s="9"/>
      <c r="CQ243" s="1">
        <v>1</v>
      </c>
      <c r="CR243" s="9">
        <v>1</v>
      </c>
      <c r="CS243" s="1"/>
      <c r="CT243" s="9"/>
      <c r="CU243" s="1">
        <v>2</v>
      </c>
      <c r="CV243" s="9"/>
      <c r="CW243" s="1">
        <v>1</v>
      </c>
      <c r="CX243" s="9">
        <v>1.2</v>
      </c>
      <c r="CY243" s="1"/>
      <c r="CZ243" s="9"/>
      <c r="DA243" s="1"/>
      <c r="DB243" s="9">
        <v>1</v>
      </c>
      <c r="DC243" s="1"/>
      <c r="DD243" s="9">
        <v>27</v>
      </c>
      <c r="DE243" s="1"/>
      <c r="DF243" s="9"/>
      <c r="DG243" s="9">
        <v>8</v>
      </c>
      <c r="DH243" s="9"/>
      <c r="DI243" s="27"/>
      <c r="DJ243" s="9"/>
      <c r="DK243" s="1"/>
      <c r="DL243" s="9"/>
      <c r="DM243" s="28"/>
      <c r="DN243" s="9"/>
      <c r="DO243" s="1"/>
      <c r="DP243" s="9"/>
      <c r="DQ243" s="1"/>
      <c r="DR243" s="27"/>
      <c r="DS243" s="28"/>
      <c r="DT243" s="27"/>
      <c r="DU243" s="1"/>
      <c r="DV243" s="9"/>
      <c r="DW243" s="1"/>
      <c r="DX243" s="27"/>
      <c r="DY243" s="1"/>
      <c r="DZ243" s="9"/>
      <c r="EA243" s="28"/>
      <c r="EB243" s="9"/>
      <c r="EC243" s="1"/>
      <c r="ED243" s="9"/>
      <c r="EE243" s="1"/>
      <c r="EF243" s="9"/>
      <c r="EG243" s="1"/>
      <c r="EH243" s="9"/>
      <c r="EI243" s="28"/>
      <c r="EJ243" s="9"/>
      <c r="EK243" s="1"/>
      <c r="EL243" s="3" cm="1">
        <f t="array" ref="EL243">SUMPRODUCT(Planned[[#This Row],[GEN-1]:[EL-20]],TRANSPOSE(Arrangements[Unit Prices]))</f>
        <v>1082.8499999999999</v>
      </c>
    </row>
    <row r="244" spans="1:142" ht="14.4" x14ac:dyDescent="0.25">
      <c r="A244" s="1">
        <v>224</v>
      </c>
      <c r="B244" s="9">
        <v>91106</v>
      </c>
      <c r="C244" s="9" t="s">
        <v>886</v>
      </c>
      <c r="D244" s="9" t="s">
        <v>271</v>
      </c>
      <c r="E244" s="9" t="s">
        <v>312</v>
      </c>
      <c r="F244" s="9"/>
      <c r="G244" s="9"/>
      <c r="H244" s="1" t="s">
        <v>887</v>
      </c>
      <c r="I244" s="1" t="s">
        <v>325</v>
      </c>
      <c r="J244" s="1" t="s">
        <v>816</v>
      </c>
      <c r="K244" s="9">
        <v>313</v>
      </c>
      <c r="L244" s="1" t="s">
        <v>888</v>
      </c>
      <c r="M244" s="9" t="s">
        <v>278</v>
      </c>
      <c r="N244" s="9"/>
      <c r="O244" s="1"/>
      <c r="P244" s="9"/>
      <c r="Q244" s="1"/>
      <c r="R244" s="27"/>
      <c r="S244" s="1"/>
      <c r="T244" s="9">
        <v>2</v>
      </c>
      <c r="U244" s="1"/>
      <c r="V244" s="9"/>
      <c r="W244" s="1"/>
      <c r="X244" s="9"/>
      <c r="Y244" s="1"/>
      <c r="Z244" s="9"/>
      <c r="AA244" s="1"/>
      <c r="AB244" s="9"/>
      <c r="AC244" s="1"/>
      <c r="AD244" s="27"/>
      <c r="AE244" s="1"/>
      <c r="AF244" s="9">
        <v>82</v>
      </c>
      <c r="AG244" s="1"/>
      <c r="AH244" s="9"/>
      <c r="AI244" s="1"/>
      <c r="AJ244" s="27"/>
      <c r="AK244" s="1"/>
      <c r="AL244" s="27"/>
      <c r="AM244" s="1"/>
      <c r="AN244" s="9"/>
      <c r="AO244" s="28"/>
      <c r="AP244" s="9"/>
      <c r="AQ244" s="1"/>
      <c r="AR244" s="9"/>
      <c r="AS244" s="28"/>
      <c r="AT244" s="27"/>
      <c r="AU244" s="1"/>
      <c r="AV244" s="1"/>
      <c r="AW244" s="1"/>
      <c r="AX244" s="9"/>
      <c r="AY244" s="28"/>
      <c r="AZ244" s="9"/>
      <c r="BA244" s="1"/>
      <c r="BB244" s="27"/>
      <c r="BC244" s="1"/>
      <c r="BD244" s="9"/>
      <c r="BE244" s="28"/>
      <c r="BF244" s="9"/>
      <c r="BG244" s="1"/>
      <c r="BH244" s="9"/>
      <c r="BI244" s="1"/>
      <c r="BJ244" s="9"/>
      <c r="BK244" s="28"/>
      <c r="BL244" s="27"/>
      <c r="BM244" s="1"/>
      <c r="BN244" s="9"/>
      <c r="BO244" s="1"/>
      <c r="BP244" s="27"/>
      <c r="BQ244" s="1"/>
      <c r="BR244" s="9"/>
      <c r="BS244" s="1"/>
      <c r="BT244" s="9"/>
      <c r="BU244" s="1"/>
      <c r="BV244" s="9"/>
      <c r="BW244" s="1"/>
      <c r="BX244" s="9"/>
      <c r="BY244" s="1"/>
      <c r="BZ244" s="9"/>
      <c r="CA244" s="1"/>
      <c r="CB244" s="9"/>
      <c r="CC244" s="28"/>
      <c r="CD244" s="9"/>
      <c r="CE244" s="1"/>
      <c r="CF244" s="9"/>
      <c r="CG244" s="1"/>
      <c r="CH244" s="27"/>
      <c r="CI244" s="1"/>
      <c r="CJ244" s="9"/>
      <c r="CK244" s="1"/>
      <c r="CL244" s="9">
        <v>0.4</v>
      </c>
      <c r="CM244" s="1"/>
      <c r="CN244" s="9"/>
      <c r="CO244" s="1"/>
      <c r="CP244" s="9"/>
      <c r="CQ244" s="1">
        <v>3</v>
      </c>
      <c r="CR244" s="9">
        <v>4</v>
      </c>
      <c r="CS244" s="1">
        <v>1</v>
      </c>
      <c r="CT244" s="9"/>
      <c r="CU244" s="1"/>
      <c r="CV244" s="9">
        <v>1</v>
      </c>
      <c r="CW244" s="1"/>
      <c r="CX244" s="9"/>
      <c r="CY244" s="1"/>
      <c r="CZ244" s="9"/>
      <c r="DA244" s="1"/>
      <c r="DB244" s="9"/>
      <c r="DC244" s="1"/>
      <c r="DD244" s="9"/>
      <c r="DE244" s="1"/>
      <c r="DF244" s="9"/>
      <c r="DG244" s="9"/>
      <c r="DH244" s="9"/>
      <c r="DI244" s="27"/>
      <c r="DJ244" s="9"/>
      <c r="DK244" s="1"/>
      <c r="DL244" s="9"/>
      <c r="DM244" s="28"/>
      <c r="DN244" s="9"/>
      <c r="DO244" s="1"/>
      <c r="DP244" s="9"/>
      <c r="DQ244" s="1"/>
      <c r="DR244" s="27"/>
      <c r="DS244" s="28"/>
      <c r="DT244" s="27"/>
      <c r="DU244" s="1"/>
      <c r="DV244" s="9"/>
      <c r="DW244" s="1"/>
      <c r="DX244" s="27"/>
      <c r="DY244" s="1"/>
      <c r="DZ244" s="9"/>
      <c r="EA244" s="28"/>
      <c r="EB244" s="9"/>
      <c r="EC244" s="1"/>
      <c r="ED244" s="9"/>
      <c r="EE244" s="1"/>
      <c r="EF244" s="9"/>
      <c r="EG244" s="1"/>
      <c r="EH244" s="9"/>
      <c r="EI244" s="28"/>
      <c r="EJ244" s="9"/>
      <c r="EK244" s="1"/>
      <c r="EL244" s="3" cm="1">
        <f t="array" ref="EL244">SUMPRODUCT(Planned[[#This Row],[GEN-1]:[EL-20]],TRANSPOSE(Arrangements[Unit Prices]))</f>
        <v>571.79999999999995</v>
      </c>
    </row>
    <row r="245" spans="1:142" ht="14.4" x14ac:dyDescent="0.25">
      <c r="A245" s="1">
        <v>225</v>
      </c>
      <c r="B245" s="9">
        <v>90540</v>
      </c>
      <c r="C245" s="9" t="s">
        <v>889</v>
      </c>
      <c r="D245" s="9" t="s">
        <v>271</v>
      </c>
      <c r="E245" s="9" t="s">
        <v>312</v>
      </c>
      <c r="F245" s="9"/>
      <c r="G245" s="9"/>
      <c r="H245" s="1" t="s">
        <v>890</v>
      </c>
      <c r="I245" s="1" t="s">
        <v>325</v>
      </c>
      <c r="J245" s="1" t="s">
        <v>816</v>
      </c>
      <c r="K245" s="9">
        <v>313</v>
      </c>
      <c r="L245" s="1" t="s">
        <v>871</v>
      </c>
      <c r="M245" s="9" t="s">
        <v>278</v>
      </c>
      <c r="N245" s="9"/>
      <c r="O245" s="1"/>
      <c r="P245" s="9"/>
      <c r="Q245" s="1"/>
      <c r="R245" s="27"/>
      <c r="S245" s="1">
        <v>1.2</v>
      </c>
      <c r="T245" s="9">
        <v>2.0299999999999998</v>
      </c>
      <c r="U245" s="1"/>
      <c r="V245" s="9"/>
      <c r="W245" s="1"/>
      <c r="X245" s="9"/>
      <c r="Y245" s="1"/>
      <c r="Z245" s="9"/>
      <c r="AA245" s="1"/>
      <c r="AB245" s="9"/>
      <c r="AC245" s="1"/>
      <c r="AD245" s="27"/>
      <c r="AE245" s="1"/>
      <c r="AF245" s="9">
        <v>234</v>
      </c>
      <c r="AG245" s="1"/>
      <c r="AH245" s="9"/>
      <c r="AI245" s="1"/>
      <c r="AJ245" s="27"/>
      <c r="AK245" s="1"/>
      <c r="AL245" s="27"/>
      <c r="AM245" s="1"/>
      <c r="AN245" s="9"/>
      <c r="AO245" s="28"/>
      <c r="AP245" s="9"/>
      <c r="AQ245" s="1"/>
      <c r="AR245" s="9"/>
      <c r="AS245" s="28"/>
      <c r="AT245" s="27"/>
      <c r="AU245" s="1"/>
      <c r="AV245" s="1"/>
      <c r="AW245" s="1"/>
      <c r="AX245" s="9"/>
      <c r="AY245" s="28"/>
      <c r="AZ245" s="9"/>
      <c r="BA245" s="1"/>
      <c r="BB245" s="27"/>
      <c r="BC245" s="1"/>
      <c r="BD245" s="9"/>
      <c r="BE245" s="28"/>
      <c r="BF245" s="9"/>
      <c r="BG245" s="1"/>
      <c r="BH245" s="9"/>
      <c r="BI245" s="1"/>
      <c r="BJ245" s="9"/>
      <c r="BK245" s="28"/>
      <c r="BL245" s="27"/>
      <c r="BM245" s="1"/>
      <c r="BN245" s="9"/>
      <c r="BO245" s="1"/>
      <c r="BP245" s="27"/>
      <c r="BQ245" s="1"/>
      <c r="BR245" s="9"/>
      <c r="BS245" s="1"/>
      <c r="BT245" s="9"/>
      <c r="BU245" s="1"/>
      <c r="BV245" s="9"/>
      <c r="BW245" s="1"/>
      <c r="BX245" s="9"/>
      <c r="BY245" s="1"/>
      <c r="BZ245" s="9"/>
      <c r="CA245" s="1"/>
      <c r="CB245" s="9"/>
      <c r="CC245" s="28"/>
      <c r="CD245" s="9"/>
      <c r="CE245" s="1"/>
      <c r="CF245" s="9"/>
      <c r="CG245" s="1"/>
      <c r="CH245" s="27"/>
      <c r="CI245" s="1"/>
      <c r="CJ245" s="9"/>
      <c r="CK245" s="1"/>
      <c r="CL245" s="9">
        <v>0.32</v>
      </c>
      <c r="CM245" s="1"/>
      <c r="CN245" s="9"/>
      <c r="CO245" s="1"/>
      <c r="CP245" s="9"/>
      <c r="CQ245" s="1">
        <v>3</v>
      </c>
      <c r="CR245" s="9">
        <v>2</v>
      </c>
      <c r="CS245" s="1"/>
      <c r="CT245" s="9"/>
      <c r="CU245" s="1">
        <v>1</v>
      </c>
      <c r="CV245" s="9">
        <v>1</v>
      </c>
      <c r="CW245" s="1">
        <v>1</v>
      </c>
      <c r="CX245" s="9">
        <v>1.2</v>
      </c>
      <c r="CY245" s="1"/>
      <c r="CZ245" s="9"/>
      <c r="DA245" s="1"/>
      <c r="DB245" s="9"/>
      <c r="DC245" s="1"/>
      <c r="DD245" s="9">
        <v>18</v>
      </c>
      <c r="DE245" s="1"/>
      <c r="DF245" s="9"/>
      <c r="DG245" s="9"/>
      <c r="DH245" s="9"/>
      <c r="DI245" s="27"/>
      <c r="DJ245" s="9"/>
      <c r="DK245" s="1">
        <v>1</v>
      </c>
      <c r="DL245" s="9"/>
      <c r="DM245" s="28"/>
      <c r="DN245" s="9"/>
      <c r="DO245" s="1"/>
      <c r="DP245" s="9"/>
      <c r="DQ245" s="1"/>
      <c r="DR245" s="27"/>
      <c r="DS245" s="28"/>
      <c r="DT245" s="27"/>
      <c r="DU245" s="1"/>
      <c r="DV245" s="9"/>
      <c r="DW245" s="1"/>
      <c r="DX245" s="27"/>
      <c r="DY245" s="1"/>
      <c r="DZ245" s="9"/>
      <c r="EA245" s="28"/>
      <c r="EB245" s="9"/>
      <c r="EC245" s="1"/>
      <c r="ED245" s="9"/>
      <c r="EE245" s="1"/>
      <c r="EF245" s="9"/>
      <c r="EG245" s="1"/>
      <c r="EH245" s="9"/>
      <c r="EI245" s="28"/>
      <c r="EJ245" s="9"/>
      <c r="EK245" s="1"/>
      <c r="EL245" s="3" cm="1">
        <f t="array" ref="EL245">SUMPRODUCT(Planned[[#This Row],[GEN-1]:[EL-20]],TRANSPOSE(Arrangements[Unit Prices]))</f>
        <v>1099.5</v>
      </c>
    </row>
    <row r="246" spans="1:142" ht="14.4" x14ac:dyDescent="0.25">
      <c r="A246" s="1">
        <v>226</v>
      </c>
      <c r="B246" s="9">
        <v>28699</v>
      </c>
      <c r="C246" s="9" t="s">
        <v>891</v>
      </c>
      <c r="D246" s="9" t="s">
        <v>271</v>
      </c>
      <c r="E246" s="9" t="s">
        <v>312</v>
      </c>
      <c r="F246" s="9"/>
      <c r="G246" s="9"/>
      <c r="H246" s="1" t="s">
        <v>892</v>
      </c>
      <c r="I246" s="1" t="s">
        <v>325</v>
      </c>
      <c r="J246" s="1" t="s">
        <v>816</v>
      </c>
      <c r="K246" s="9">
        <v>313</v>
      </c>
      <c r="L246" s="1" t="s">
        <v>893</v>
      </c>
      <c r="M246" s="9" t="s">
        <v>278</v>
      </c>
      <c r="N246" s="9"/>
      <c r="O246" s="1"/>
      <c r="P246" s="9"/>
      <c r="Q246" s="1"/>
      <c r="R246" s="27"/>
      <c r="S246" s="1"/>
      <c r="T246" s="9"/>
      <c r="U246" s="1"/>
      <c r="V246" s="9"/>
      <c r="W246" s="1"/>
      <c r="X246" s="9"/>
      <c r="Y246" s="1"/>
      <c r="Z246" s="9"/>
      <c r="AA246" s="1"/>
      <c r="AB246" s="9"/>
      <c r="AC246" s="1"/>
      <c r="AD246" s="27"/>
      <c r="AE246" s="1"/>
      <c r="AF246" s="9"/>
      <c r="AG246" s="1"/>
      <c r="AH246" s="9"/>
      <c r="AI246" s="1"/>
      <c r="AJ246" s="27"/>
      <c r="AK246" s="1"/>
      <c r="AL246" s="27"/>
      <c r="AM246" s="1"/>
      <c r="AN246" s="9"/>
      <c r="AO246" s="28"/>
      <c r="AP246" s="9"/>
      <c r="AQ246" s="1"/>
      <c r="AR246" s="9"/>
      <c r="AS246" s="28"/>
      <c r="AT246" s="27"/>
      <c r="AU246" s="1"/>
      <c r="AV246" s="1"/>
      <c r="AW246" s="1"/>
      <c r="AX246" s="9"/>
      <c r="AY246" s="28"/>
      <c r="AZ246" s="9"/>
      <c r="BA246" s="1"/>
      <c r="BB246" s="27"/>
      <c r="BC246" s="1"/>
      <c r="BD246" s="9"/>
      <c r="BE246" s="28"/>
      <c r="BF246" s="9"/>
      <c r="BG246" s="1"/>
      <c r="BH246" s="9"/>
      <c r="BI246" s="1"/>
      <c r="BJ246" s="9"/>
      <c r="BK246" s="28"/>
      <c r="BL246" s="27"/>
      <c r="BM246" s="1"/>
      <c r="BN246" s="9"/>
      <c r="BO246" s="1"/>
      <c r="BP246" s="27"/>
      <c r="BQ246" s="1"/>
      <c r="BR246" s="9"/>
      <c r="BS246" s="1"/>
      <c r="BT246" s="9"/>
      <c r="BU246" s="1"/>
      <c r="BV246" s="9"/>
      <c r="BW246" s="1"/>
      <c r="BX246" s="9"/>
      <c r="BY246" s="1"/>
      <c r="BZ246" s="9"/>
      <c r="CA246" s="1"/>
      <c r="CB246" s="9"/>
      <c r="CC246" s="28"/>
      <c r="CD246" s="9"/>
      <c r="CE246" s="1"/>
      <c r="CF246" s="9"/>
      <c r="CG246" s="1"/>
      <c r="CH246" s="27"/>
      <c r="CI246" s="1"/>
      <c r="CJ246" s="9"/>
      <c r="CK246" s="1"/>
      <c r="CL246" s="9">
        <v>0.2</v>
      </c>
      <c r="CM246" s="1"/>
      <c r="CN246" s="9"/>
      <c r="CO246" s="1"/>
      <c r="CP246" s="9"/>
      <c r="CQ246" s="1">
        <v>4</v>
      </c>
      <c r="CR246" s="9">
        <v>5</v>
      </c>
      <c r="CS246" s="1">
        <v>1</v>
      </c>
      <c r="CT246" s="9">
        <v>1</v>
      </c>
      <c r="CU246" s="1"/>
      <c r="CV246" s="9">
        <v>2</v>
      </c>
      <c r="CW246" s="1"/>
      <c r="CX246" s="9">
        <v>0.5</v>
      </c>
      <c r="CY246" s="1"/>
      <c r="CZ246" s="9"/>
      <c r="DA246" s="1"/>
      <c r="DB246" s="9"/>
      <c r="DC246" s="1"/>
      <c r="DD246" s="9"/>
      <c r="DE246" s="1"/>
      <c r="DF246" s="9"/>
      <c r="DG246" s="9"/>
      <c r="DH246" s="9"/>
      <c r="DI246" s="27"/>
      <c r="DJ246" s="9"/>
      <c r="DK246" s="1">
        <v>1</v>
      </c>
      <c r="DL246" s="9"/>
      <c r="DM246" s="28"/>
      <c r="DN246" s="9"/>
      <c r="DO246" s="1"/>
      <c r="DP246" s="9"/>
      <c r="DQ246" s="1"/>
      <c r="DR246" s="27"/>
      <c r="DS246" s="28"/>
      <c r="DT246" s="27"/>
      <c r="DU246" s="1"/>
      <c r="DV246" s="9"/>
      <c r="DW246" s="1"/>
      <c r="DX246" s="27"/>
      <c r="DY246" s="1"/>
      <c r="DZ246" s="9"/>
      <c r="EA246" s="28"/>
      <c r="EB246" s="9"/>
      <c r="EC246" s="1"/>
      <c r="ED246" s="9"/>
      <c r="EE246" s="1"/>
      <c r="EF246" s="9"/>
      <c r="EG246" s="1">
        <v>1</v>
      </c>
      <c r="EH246" s="9"/>
      <c r="EI246" s="28"/>
      <c r="EJ246" s="9"/>
      <c r="EK246" s="1"/>
      <c r="EL246" s="3" cm="1">
        <f t="array" ref="EL246">SUMPRODUCT(Planned[[#This Row],[GEN-1]:[EL-20]],TRANSPOSE(Arrangements[Unit Prices]))</f>
        <v>722</v>
      </c>
    </row>
    <row r="247" spans="1:142" ht="14.4" x14ac:dyDescent="0.25">
      <c r="A247" s="1">
        <v>227</v>
      </c>
      <c r="B247" s="9">
        <v>29125</v>
      </c>
      <c r="C247" s="9" t="s">
        <v>894</v>
      </c>
      <c r="D247" s="9" t="s">
        <v>271</v>
      </c>
      <c r="E247" s="9" t="s">
        <v>312</v>
      </c>
      <c r="F247" s="9"/>
      <c r="G247" s="9"/>
      <c r="H247" s="1" t="s">
        <v>895</v>
      </c>
      <c r="I247" s="1" t="s">
        <v>325</v>
      </c>
      <c r="J247" s="1" t="s">
        <v>816</v>
      </c>
      <c r="K247" s="9">
        <v>313</v>
      </c>
      <c r="L247" s="1" t="s">
        <v>896</v>
      </c>
      <c r="M247" s="9" t="s">
        <v>278</v>
      </c>
      <c r="N247" s="9"/>
      <c r="O247" s="1"/>
      <c r="P247" s="9"/>
      <c r="Q247" s="1"/>
      <c r="R247" s="27"/>
      <c r="S247" s="1"/>
      <c r="T247" s="9"/>
      <c r="U247" s="1"/>
      <c r="V247" s="9">
        <v>0.6</v>
      </c>
      <c r="W247" s="1"/>
      <c r="X247" s="9"/>
      <c r="Y247" s="1"/>
      <c r="Z247" s="9"/>
      <c r="AA247" s="1"/>
      <c r="AB247" s="9"/>
      <c r="AC247" s="1"/>
      <c r="AD247" s="27"/>
      <c r="AE247" s="1"/>
      <c r="AF247" s="9">
        <v>147</v>
      </c>
      <c r="AG247" s="1"/>
      <c r="AH247" s="9"/>
      <c r="AI247" s="1"/>
      <c r="AJ247" s="27"/>
      <c r="AK247" s="1"/>
      <c r="AL247" s="27"/>
      <c r="AM247" s="1"/>
      <c r="AN247" s="9"/>
      <c r="AO247" s="28"/>
      <c r="AP247" s="9"/>
      <c r="AQ247" s="1"/>
      <c r="AR247" s="9"/>
      <c r="AS247" s="28"/>
      <c r="AT247" s="27"/>
      <c r="AU247" s="1"/>
      <c r="AV247" s="1"/>
      <c r="AW247" s="1"/>
      <c r="AX247" s="9"/>
      <c r="AY247" s="28"/>
      <c r="AZ247" s="9"/>
      <c r="BA247" s="1"/>
      <c r="BB247" s="27"/>
      <c r="BC247" s="1"/>
      <c r="BD247" s="9"/>
      <c r="BE247" s="28"/>
      <c r="BF247" s="9"/>
      <c r="BG247" s="1"/>
      <c r="BH247" s="9"/>
      <c r="BI247" s="1"/>
      <c r="BJ247" s="9"/>
      <c r="BK247" s="28"/>
      <c r="BL247" s="27"/>
      <c r="BM247" s="1">
        <v>1</v>
      </c>
      <c r="BN247" s="9"/>
      <c r="BO247" s="1"/>
      <c r="BP247" s="27"/>
      <c r="BQ247" s="1"/>
      <c r="BR247" s="9"/>
      <c r="BS247" s="1"/>
      <c r="BT247" s="9"/>
      <c r="BU247" s="1"/>
      <c r="BV247" s="9"/>
      <c r="BW247" s="1"/>
      <c r="BX247" s="9"/>
      <c r="BY247" s="1"/>
      <c r="BZ247" s="9"/>
      <c r="CA247" s="1"/>
      <c r="CB247" s="9"/>
      <c r="CC247" s="28"/>
      <c r="CD247" s="9"/>
      <c r="CE247" s="1"/>
      <c r="CF247" s="9"/>
      <c r="CG247" s="1"/>
      <c r="CH247" s="27"/>
      <c r="CI247" s="1"/>
      <c r="CJ247" s="9">
        <v>0.25</v>
      </c>
      <c r="CK247" s="1"/>
      <c r="CL247" s="9"/>
      <c r="CM247" s="1"/>
      <c r="CN247" s="9"/>
      <c r="CO247" s="1"/>
      <c r="CP247" s="9"/>
      <c r="CQ247" s="1">
        <v>3</v>
      </c>
      <c r="CR247" s="9">
        <v>3</v>
      </c>
      <c r="CS247" s="1"/>
      <c r="CT247" s="9"/>
      <c r="CU247" s="1">
        <v>5</v>
      </c>
      <c r="CV247" s="9"/>
      <c r="CW247" s="1">
        <v>1</v>
      </c>
      <c r="CX247" s="9">
        <v>1</v>
      </c>
      <c r="CY247" s="1"/>
      <c r="CZ247" s="9"/>
      <c r="DA247" s="1"/>
      <c r="DB247" s="9">
        <v>3</v>
      </c>
      <c r="DC247" s="1">
        <v>10</v>
      </c>
      <c r="DD247" s="9"/>
      <c r="DE247" s="1">
        <v>3</v>
      </c>
      <c r="DF247" s="9"/>
      <c r="DG247" s="9">
        <v>25</v>
      </c>
      <c r="DH247" s="9"/>
      <c r="DI247" s="27"/>
      <c r="DJ247" s="9"/>
      <c r="DK247" s="1">
        <v>1</v>
      </c>
      <c r="DL247" s="9"/>
      <c r="DM247" s="28"/>
      <c r="DN247" s="9"/>
      <c r="DO247" s="1"/>
      <c r="DP247" s="9"/>
      <c r="DQ247" s="1"/>
      <c r="DR247" s="27"/>
      <c r="DS247" s="28"/>
      <c r="DT247" s="27"/>
      <c r="DU247" s="1"/>
      <c r="DV247" s="9"/>
      <c r="DW247" s="1"/>
      <c r="DX247" s="27"/>
      <c r="DY247" s="1"/>
      <c r="DZ247" s="9"/>
      <c r="EA247" s="28"/>
      <c r="EB247" s="9"/>
      <c r="EC247" s="1"/>
      <c r="ED247" s="9"/>
      <c r="EE247" s="1"/>
      <c r="EF247" s="9"/>
      <c r="EG247" s="1"/>
      <c r="EH247" s="9"/>
      <c r="EI247" s="28"/>
      <c r="EJ247" s="9"/>
      <c r="EK247" s="1"/>
      <c r="EL247" s="3" cm="1">
        <f t="array" ref="EL247">SUMPRODUCT(Planned[[#This Row],[GEN-1]:[EL-20]],TRANSPOSE(Arrangements[Unit Prices]))</f>
        <v>1045.25</v>
      </c>
    </row>
    <row r="248" spans="1:142" ht="14.4" x14ac:dyDescent="0.25">
      <c r="A248" s="1">
        <v>228</v>
      </c>
      <c r="B248" s="9">
        <v>91161</v>
      </c>
      <c r="C248" s="9" t="s">
        <v>897</v>
      </c>
      <c r="D248" s="9" t="s">
        <v>271</v>
      </c>
      <c r="E248" s="9" t="s">
        <v>312</v>
      </c>
      <c r="F248" s="9"/>
      <c r="G248" s="9"/>
      <c r="H248" s="1" t="s">
        <v>898</v>
      </c>
      <c r="I248" s="1" t="s">
        <v>325</v>
      </c>
      <c r="J248" s="1" t="s">
        <v>816</v>
      </c>
      <c r="K248" s="9">
        <v>313</v>
      </c>
      <c r="L248" s="1" t="s">
        <v>413</v>
      </c>
      <c r="M248" s="9" t="s">
        <v>278</v>
      </c>
      <c r="N248" s="9"/>
      <c r="O248" s="1"/>
      <c r="P248" s="9"/>
      <c r="Q248" s="1"/>
      <c r="R248" s="27"/>
      <c r="S248" s="1">
        <v>4.8</v>
      </c>
      <c r="T248" s="9"/>
      <c r="U248" s="1"/>
      <c r="V248" s="9"/>
      <c r="W248" s="1"/>
      <c r="X248" s="9"/>
      <c r="Y248" s="1"/>
      <c r="Z248" s="9"/>
      <c r="AA248" s="1"/>
      <c r="AB248" s="9"/>
      <c r="AC248" s="1"/>
      <c r="AD248" s="27"/>
      <c r="AE248" s="1"/>
      <c r="AF248" s="9">
        <v>163</v>
      </c>
      <c r="AG248" s="1"/>
      <c r="AH248" s="9"/>
      <c r="AI248" s="1"/>
      <c r="AJ248" s="27"/>
      <c r="AK248" s="1"/>
      <c r="AL248" s="27"/>
      <c r="AM248" s="1"/>
      <c r="AN248" s="9"/>
      <c r="AO248" s="28"/>
      <c r="AP248" s="9"/>
      <c r="AQ248" s="1"/>
      <c r="AR248" s="9"/>
      <c r="AS248" s="28"/>
      <c r="AT248" s="27"/>
      <c r="AU248" s="1"/>
      <c r="AV248" s="1"/>
      <c r="AW248" s="1"/>
      <c r="AX248" s="9"/>
      <c r="AY248" s="28"/>
      <c r="AZ248" s="9"/>
      <c r="BA248" s="1"/>
      <c r="BB248" s="27"/>
      <c r="BC248" s="1"/>
      <c r="BD248" s="9"/>
      <c r="BE248" s="28"/>
      <c r="BF248" s="9"/>
      <c r="BG248" s="1"/>
      <c r="BH248" s="9"/>
      <c r="BI248" s="1"/>
      <c r="BJ248" s="9"/>
      <c r="BK248" s="28"/>
      <c r="BL248" s="27"/>
      <c r="BM248" s="1">
        <v>2</v>
      </c>
      <c r="BN248" s="9"/>
      <c r="BO248" s="1"/>
      <c r="BP248" s="27"/>
      <c r="BQ248" s="1"/>
      <c r="BR248" s="9"/>
      <c r="BS248" s="1"/>
      <c r="BT248" s="9"/>
      <c r="BU248" s="1"/>
      <c r="BV248" s="9"/>
      <c r="BW248" s="1"/>
      <c r="BX248" s="9"/>
      <c r="BY248" s="1"/>
      <c r="BZ248" s="9"/>
      <c r="CA248" s="1"/>
      <c r="CB248" s="9"/>
      <c r="CC248" s="28"/>
      <c r="CD248" s="9"/>
      <c r="CE248" s="1"/>
      <c r="CF248" s="9"/>
      <c r="CG248" s="1"/>
      <c r="CH248" s="27"/>
      <c r="CI248" s="1"/>
      <c r="CJ248" s="9"/>
      <c r="CK248" s="1"/>
      <c r="CL248" s="9"/>
      <c r="CM248" s="1"/>
      <c r="CN248" s="9"/>
      <c r="CO248" s="1"/>
      <c r="CP248" s="9"/>
      <c r="CQ248" s="1">
        <v>2</v>
      </c>
      <c r="CR248" s="9">
        <v>3</v>
      </c>
      <c r="CS248" s="1"/>
      <c r="CT248" s="9"/>
      <c r="CU248" s="1"/>
      <c r="CV248" s="9"/>
      <c r="CW248" s="1"/>
      <c r="CX248" s="9"/>
      <c r="CY248" s="1"/>
      <c r="CZ248" s="9"/>
      <c r="DA248" s="1"/>
      <c r="DB248" s="9"/>
      <c r="DC248" s="1"/>
      <c r="DD248" s="9"/>
      <c r="DE248" s="1"/>
      <c r="DF248" s="9"/>
      <c r="DG248" s="9"/>
      <c r="DH248" s="9"/>
      <c r="DI248" s="27"/>
      <c r="DJ248" s="9"/>
      <c r="DK248" s="1"/>
      <c r="DL248" s="9"/>
      <c r="DM248" s="28"/>
      <c r="DN248" s="9"/>
      <c r="DO248" s="1"/>
      <c r="DP248" s="9"/>
      <c r="DQ248" s="1"/>
      <c r="DR248" s="27"/>
      <c r="DS248" s="28"/>
      <c r="DT248" s="27"/>
      <c r="DU248" s="1"/>
      <c r="DV248" s="9"/>
      <c r="DW248" s="1"/>
      <c r="DX248" s="27"/>
      <c r="DY248" s="1"/>
      <c r="DZ248" s="9"/>
      <c r="EA248" s="28"/>
      <c r="EB248" s="9"/>
      <c r="EC248" s="1"/>
      <c r="ED248" s="9"/>
      <c r="EE248" s="1"/>
      <c r="EF248" s="9"/>
      <c r="EG248" s="1"/>
      <c r="EH248" s="9"/>
      <c r="EI248" s="28"/>
      <c r="EJ248" s="9"/>
      <c r="EK248" s="1"/>
      <c r="EL248" s="3" cm="1">
        <f t="array" ref="EL248">SUMPRODUCT(Planned[[#This Row],[GEN-1]:[EL-20]],TRANSPOSE(Arrangements[Unit Prices]))</f>
        <v>1007.3</v>
      </c>
    </row>
    <row r="249" spans="1:142" ht="14.4" x14ac:dyDescent="0.25">
      <c r="A249" s="1">
        <v>229</v>
      </c>
      <c r="B249" s="9">
        <v>91079</v>
      </c>
      <c r="C249" s="9" t="s">
        <v>899</v>
      </c>
      <c r="D249" s="9" t="s">
        <v>271</v>
      </c>
      <c r="E249" s="9" t="s">
        <v>312</v>
      </c>
      <c r="F249" s="9"/>
      <c r="G249" s="9"/>
      <c r="H249" s="1" t="s">
        <v>900</v>
      </c>
      <c r="I249" s="1" t="s">
        <v>325</v>
      </c>
      <c r="J249" s="1" t="s">
        <v>816</v>
      </c>
      <c r="K249" s="9">
        <v>313</v>
      </c>
      <c r="L249" s="1" t="s">
        <v>901</v>
      </c>
      <c r="M249" s="9" t="s">
        <v>278</v>
      </c>
      <c r="N249" s="9"/>
      <c r="O249" s="1"/>
      <c r="P249" s="9"/>
      <c r="Q249" s="1"/>
      <c r="R249" s="27"/>
      <c r="S249" s="1"/>
      <c r="T249" s="9"/>
      <c r="U249" s="1"/>
      <c r="V249" s="9"/>
      <c r="W249" s="1"/>
      <c r="X249" s="9"/>
      <c r="Y249" s="1"/>
      <c r="Z249" s="9"/>
      <c r="AA249" s="1"/>
      <c r="AB249" s="9"/>
      <c r="AC249" s="1"/>
      <c r="AD249" s="27"/>
      <c r="AE249" s="1"/>
      <c r="AF249" s="9">
        <v>93</v>
      </c>
      <c r="AG249" s="1"/>
      <c r="AH249" s="9"/>
      <c r="AI249" s="1"/>
      <c r="AJ249" s="27"/>
      <c r="AK249" s="1"/>
      <c r="AL249" s="27"/>
      <c r="AM249" s="1"/>
      <c r="AN249" s="9"/>
      <c r="AO249" s="28"/>
      <c r="AP249" s="9"/>
      <c r="AQ249" s="1"/>
      <c r="AR249" s="9"/>
      <c r="AS249" s="28"/>
      <c r="AT249" s="27"/>
      <c r="AU249" s="1"/>
      <c r="AV249" s="1"/>
      <c r="AW249" s="1"/>
      <c r="AX249" s="9"/>
      <c r="AY249" s="28"/>
      <c r="AZ249" s="9"/>
      <c r="BA249" s="1"/>
      <c r="BB249" s="27"/>
      <c r="BC249" s="1"/>
      <c r="BD249" s="9"/>
      <c r="BE249" s="28"/>
      <c r="BF249" s="9"/>
      <c r="BG249" s="1"/>
      <c r="BH249" s="9"/>
      <c r="BI249" s="1"/>
      <c r="BJ249" s="9"/>
      <c r="BK249" s="28"/>
      <c r="BL249" s="27"/>
      <c r="BM249" s="1"/>
      <c r="BN249" s="9"/>
      <c r="BO249" s="1"/>
      <c r="BP249" s="27"/>
      <c r="BQ249" s="1"/>
      <c r="BR249" s="9"/>
      <c r="BS249" s="1"/>
      <c r="BT249" s="9"/>
      <c r="BU249" s="1"/>
      <c r="BV249" s="9"/>
      <c r="BW249" s="1"/>
      <c r="BX249" s="9"/>
      <c r="BY249" s="1"/>
      <c r="BZ249" s="9"/>
      <c r="CA249" s="1"/>
      <c r="CB249" s="9"/>
      <c r="CC249" s="28"/>
      <c r="CD249" s="9"/>
      <c r="CE249" s="1"/>
      <c r="CF249" s="9"/>
      <c r="CG249" s="1"/>
      <c r="CH249" s="27"/>
      <c r="CI249" s="1"/>
      <c r="CJ249" s="9"/>
      <c r="CK249" s="1"/>
      <c r="CL249" s="9">
        <v>0.2</v>
      </c>
      <c r="CM249" s="1"/>
      <c r="CN249" s="9"/>
      <c r="CO249" s="1"/>
      <c r="CP249" s="9"/>
      <c r="CQ249" s="1">
        <v>4</v>
      </c>
      <c r="CR249" s="9">
        <v>5</v>
      </c>
      <c r="CS249" s="1">
        <v>1</v>
      </c>
      <c r="CT249" s="9"/>
      <c r="CU249" s="1"/>
      <c r="CV249" s="9">
        <v>2</v>
      </c>
      <c r="CW249" s="1">
        <v>1</v>
      </c>
      <c r="CX249" s="9">
        <v>1.2</v>
      </c>
      <c r="CY249" s="1"/>
      <c r="CZ249" s="9"/>
      <c r="DA249" s="1"/>
      <c r="DB249" s="9"/>
      <c r="DC249" s="1"/>
      <c r="DD249" s="9"/>
      <c r="DE249" s="1"/>
      <c r="DF249" s="9"/>
      <c r="DG249" s="9"/>
      <c r="DH249" s="9"/>
      <c r="DI249" s="27"/>
      <c r="DJ249" s="9"/>
      <c r="DK249" s="1">
        <v>1</v>
      </c>
      <c r="DL249" s="9"/>
      <c r="DM249" s="28"/>
      <c r="DN249" s="9"/>
      <c r="DO249" s="1"/>
      <c r="DP249" s="9"/>
      <c r="DQ249" s="1"/>
      <c r="DR249" s="27"/>
      <c r="DS249" s="28"/>
      <c r="DT249" s="27"/>
      <c r="DU249" s="1"/>
      <c r="DV249" s="9"/>
      <c r="DW249" s="1"/>
      <c r="DX249" s="27"/>
      <c r="DY249" s="1"/>
      <c r="DZ249" s="9"/>
      <c r="EA249" s="28"/>
      <c r="EB249" s="9"/>
      <c r="EC249" s="1"/>
      <c r="ED249" s="9"/>
      <c r="EE249" s="1"/>
      <c r="EF249" s="9"/>
      <c r="EG249" s="1"/>
      <c r="EH249" s="9"/>
      <c r="EI249" s="28"/>
      <c r="EJ249" s="9"/>
      <c r="EK249" s="1"/>
      <c r="EL249" s="3" cm="1">
        <f t="array" ref="EL249">SUMPRODUCT(Planned[[#This Row],[GEN-1]:[EL-20]],TRANSPOSE(Arrangements[Unit Prices]))</f>
        <v>828.9</v>
      </c>
    </row>
    <row r="250" spans="1:142" ht="14.4" x14ac:dyDescent="0.25">
      <c r="A250" s="1">
        <v>230</v>
      </c>
      <c r="B250" s="9">
        <v>175088</v>
      </c>
      <c r="C250" s="9" t="s">
        <v>902</v>
      </c>
      <c r="D250" s="9" t="s">
        <v>271</v>
      </c>
      <c r="E250" s="9" t="s">
        <v>312</v>
      </c>
      <c r="F250" s="9"/>
      <c r="G250" s="9"/>
      <c r="H250" s="1" t="s">
        <v>903</v>
      </c>
      <c r="I250" s="1" t="s">
        <v>275</v>
      </c>
      <c r="J250" s="1" t="s">
        <v>816</v>
      </c>
      <c r="K250" s="9">
        <v>313</v>
      </c>
      <c r="L250" s="1" t="s">
        <v>745</v>
      </c>
      <c r="M250" s="9" t="s">
        <v>278</v>
      </c>
      <c r="N250" s="9">
        <v>9</v>
      </c>
      <c r="O250" s="1"/>
      <c r="P250" s="9"/>
      <c r="Q250" s="1">
        <v>0.35</v>
      </c>
      <c r="R250" s="27"/>
      <c r="S250" s="1">
        <v>1</v>
      </c>
      <c r="T250" s="9"/>
      <c r="U250" s="1"/>
      <c r="V250" s="9"/>
      <c r="W250" s="1">
        <v>0.65</v>
      </c>
      <c r="X250" s="9"/>
      <c r="Y250" s="1"/>
      <c r="Z250" s="9"/>
      <c r="AA250" s="1">
        <v>400</v>
      </c>
      <c r="AB250" s="9"/>
      <c r="AC250" s="1"/>
      <c r="AD250" s="27"/>
      <c r="AE250" s="1"/>
      <c r="AF250" s="9">
        <v>62.5</v>
      </c>
      <c r="AG250" s="1"/>
      <c r="AH250" s="9"/>
      <c r="AI250" s="1"/>
      <c r="AJ250" s="27"/>
      <c r="AK250" s="1"/>
      <c r="AL250" s="27"/>
      <c r="AM250" s="1"/>
      <c r="AN250" s="9"/>
      <c r="AO250" s="28"/>
      <c r="AP250" s="9"/>
      <c r="AQ250" s="1"/>
      <c r="AR250" s="9"/>
      <c r="AS250" s="28"/>
      <c r="AT250" s="27"/>
      <c r="AU250" s="1"/>
      <c r="AV250" s="1"/>
      <c r="AW250" s="1"/>
      <c r="AX250" s="9"/>
      <c r="AY250" s="28"/>
      <c r="AZ250" s="9"/>
      <c r="BA250" s="1"/>
      <c r="BB250" s="27"/>
      <c r="BC250" s="1"/>
      <c r="BD250" s="9"/>
      <c r="BE250" s="28"/>
      <c r="BF250" s="9"/>
      <c r="BG250" s="1"/>
      <c r="BH250" s="9"/>
      <c r="BI250" s="1"/>
      <c r="BJ250" s="9"/>
      <c r="BK250" s="28"/>
      <c r="BL250" s="27"/>
      <c r="BM250" s="1"/>
      <c r="BN250" s="9">
        <v>1</v>
      </c>
      <c r="BO250" s="1"/>
      <c r="BP250" s="27"/>
      <c r="BQ250" s="1"/>
      <c r="BR250" s="9"/>
      <c r="BS250" s="1"/>
      <c r="BT250" s="9"/>
      <c r="BU250" s="1"/>
      <c r="BV250" s="9"/>
      <c r="BW250" s="1"/>
      <c r="BX250" s="9"/>
      <c r="BY250" s="1"/>
      <c r="BZ250" s="9"/>
      <c r="CA250" s="1"/>
      <c r="CB250" s="9"/>
      <c r="CC250" s="28"/>
      <c r="CD250" s="9"/>
      <c r="CE250" s="1"/>
      <c r="CF250" s="9"/>
      <c r="CG250" s="1"/>
      <c r="CH250" s="27"/>
      <c r="CI250" s="1"/>
      <c r="CJ250" s="9"/>
      <c r="CK250" s="1"/>
      <c r="CL250" s="9">
        <v>0.16</v>
      </c>
      <c r="CM250" s="1"/>
      <c r="CN250" s="9"/>
      <c r="CO250" s="1"/>
      <c r="CP250" s="9"/>
      <c r="CQ250" s="1">
        <v>2</v>
      </c>
      <c r="CR250" s="9">
        <v>2</v>
      </c>
      <c r="CS250" s="1">
        <v>1</v>
      </c>
      <c r="CT250" s="9"/>
      <c r="CU250" s="1">
        <v>6</v>
      </c>
      <c r="CV250" s="9"/>
      <c r="CW250" s="1"/>
      <c r="CX250" s="9"/>
      <c r="CY250" s="1">
        <v>1</v>
      </c>
      <c r="CZ250" s="9">
        <v>1</v>
      </c>
      <c r="DA250" s="1"/>
      <c r="DB250" s="9">
        <v>3</v>
      </c>
      <c r="DC250" s="1"/>
      <c r="DD250" s="9">
        <v>21</v>
      </c>
      <c r="DE250" s="1"/>
      <c r="DF250" s="9">
        <v>2</v>
      </c>
      <c r="DG250" s="9">
        <v>10</v>
      </c>
      <c r="DH250" s="9"/>
      <c r="DI250" s="27"/>
      <c r="DJ250" s="9"/>
      <c r="DK250" s="1">
        <v>1</v>
      </c>
      <c r="DL250" s="9"/>
      <c r="DM250" s="28"/>
      <c r="DN250" s="9">
        <v>6.25</v>
      </c>
      <c r="DO250" s="1"/>
      <c r="DP250" s="9"/>
      <c r="DQ250" s="1"/>
      <c r="DR250" s="27"/>
      <c r="DS250" s="28"/>
      <c r="DT250" s="27"/>
      <c r="DU250" s="1"/>
      <c r="DV250" s="9"/>
      <c r="DW250" s="1"/>
      <c r="DX250" s="27"/>
      <c r="DY250" s="1"/>
      <c r="DZ250" s="9"/>
      <c r="EA250" s="28"/>
      <c r="EB250" s="9"/>
      <c r="EC250" s="1"/>
      <c r="ED250" s="9"/>
      <c r="EE250" s="1"/>
      <c r="EF250" s="9"/>
      <c r="EG250" s="1"/>
      <c r="EH250" s="9"/>
      <c r="EI250" s="28"/>
      <c r="EJ250" s="9"/>
      <c r="EK250" s="1"/>
      <c r="EL250" s="3" cm="1">
        <f t="array" ref="EL250">SUMPRODUCT(Planned[[#This Row],[GEN-1]:[EL-20]],TRANSPOSE(Arrangements[Unit Prices]))</f>
        <v>1102.7</v>
      </c>
    </row>
    <row r="251" spans="1:142" ht="14.4" x14ac:dyDescent="0.25">
      <c r="A251" s="1">
        <v>231</v>
      </c>
      <c r="B251" s="9">
        <v>90294</v>
      </c>
      <c r="C251" s="9" t="s">
        <v>904</v>
      </c>
      <c r="D251" s="9" t="s">
        <v>271</v>
      </c>
      <c r="E251" s="9" t="s">
        <v>312</v>
      </c>
      <c r="F251" s="9"/>
      <c r="G251" s="9"/>
      <c r="H251" s="1" t="s">
        <v>905</v>
      </c>
      <c r="I251" s="1" t="s">
        <v>275</v>
      </c>
      <c r="J251" s="1" t="s">
        <v>816</v>
      </c>
      <c r="K251" s="9">
        <v>313</v>
      </c>
      <c r="L251" s="1" t="s">
        <v>871</v>
      </c>
      <c r="M251" s="9" t="s">
        <v>278</v>
      </c>
      <c r="N251" s="9"/>
      <c r="O251" s="1"/>
      <c r="P251" s="9"/>
      <c r="Q251" s="1"/>
      <c r="R251" s="27"/>
      <c r="S251" s="1"/>
      <c r="T251" s="9"/>
      <c r="U251" s="1"/>
      <c r="V251" s="9"/>
      <c r="W251" s="1">
        <v>0.5</v>
      </c>
      <c r="X251" s="9"/>
      <c r="Y251" s="1"/>
      <c r="Z251" s="9"/>
      <c r="AA251" s="1"/>
      <c r="AB251" s="9"/>
      <c r="AC251" s="1"/>
      <c r="AD251" s="27"/>
      <c r="AE251" s="1"/>
      <c r="AF251" s="9">
        <v>185</v>
      </c>
      <c r="AG251" s="1"/>
      <c r="AH251" s="9"/>
      <c r="AI251" s="1"/>
      <c r="AJ251" s="27"/>
      <c r="AK251" s="1"/>
      <c r="AL251" s="27"/>
      <c r="AM251" s="1"/>
      <c r="AN251" s="9"/>
      <c r="AO251" s="28"/>
      <c r="AP251" s="9"/>
      <c r="AQ251" s="1"/>
      <c r="AR251" s="9"/>
      <c r="AS251" s="28"/>
      <c r="AT251" s="27"/>
      <c r="AU251" s="1"/>
      <c r="AV251" s="1"/>
      <c r="AW251" s="1"/>
      <c r="AX251" s="9"/>
      <c r="AY251" s="28"/>
      <c r="AZ251" s="9"/>
      <c r="BA251" s="1"/>
      <c r="BB251" s="27"/>
      <c r="BC251" s="1"/>
      <c r="BD251" s="9"/>
      <c r="BE251" s="28"/>
      <c r="BF251" s="9"/>
      <c r="BG251" s="1"/>
      <c r="BH251" s="9"/>
      <c r="BI251" s="1"/>
      <c r="BJ251" s="9"/>
      <c r="BK251" s="28"/>
      <c r="BL251" s="27"/>
      <c r="BM251" s="1">
        <v>1</v>
      </c>
      <c r="BN251" s="9"/>
      <c r="BO251" s="1"/>
      <c r="BP251" s="27"/>
      <c r="BQ251" s="1"/>
      <c r="BR251" s="9"/>
      <c r="BS251" s="1"/>
      <c r="BT251" s="9"/>
      <c r="BU251" s="1"/>
      <c r="BV251" s="9"/>
      <c r="BW251" s="1"/>
      <c r="BX251" s="9"/>
      <c r="BY251" s="1"/>
      <c r="BZ251" s="9"/>
      <c r="CA251" s="1"/>
      <c r="CB251" s="9"/>
      <c r="CC251" s="28"/>
      <c r="CD251" s="9"/>
      <c r="CE251" s="1"/>
      <c r="CF251" s="9"/>
      <c r="CG251" s="1"/>
      <c r="CH251" s="27"/>
      <c r="CI251" s="1"/>
      <c r="CJ251" s="9"/>
      <c r="CK251" s="1"/>
      <c r="CL251" s="9">
        <v>0.16</v>
      </c>
      <c r="CM251" s="1"/>
      <c r="CN251" s="9"/>
      <c r="CO251" s="1"/>
      <c r="CP251" s="9"/>
      <c r="CQ251" s="1">
        <v>3</v>
      </c>
      <c r="CR251" s="9">
        <v>3</v>
      </c>
      <c r="CS251" s="1"/>
      <c r="CT251" s="9"/>
      <c r="CU251" s="1">
        <v>1</v>
      </c>
      <c r="CV251" s="9">
        <v>2</v>
      </c>
      <c r="CW251" s="1">
        <v>1</v>
      </c>
      <c r="CX251" s="9">
        <v>1.2</v>
      </c>
      <c r="CY251" s="1"/>
      <c r="CZ251" s="9"/>
      <c r="DA251" s="1"/>
      <c r="DB251" s="9"/>
      <c r="DC251" s="1"/>
      <c r="DD251" s="9"/>
      <c r="DE251" s="1"/>
      <c r="DF251" s="9"/>
      <c r="DG251" s="9"/>
      <c r="DH251" s="9"/>
      <c r="DI251" s="27"/>
      <c r="DJ251" s="9">
        <v>1</v>
      </c>
      <c r="DK251" s="1"/>
      <c r="DL251" s="9"/>
      <c r="DM251" s="28"/>
      <c r="DN251" s="9"/>
      <c r="DO251" s="1"/>
      <c r="DP251" s="9"/>
      <c r="DQ251" s="1"/>
      <c r="DR251" s="27"/>
      <c r="DS251" s="28"/>
      <c r="DT251" s="27"/>
      <c r="DU251" s="1"/>
      <c r="DV251" s="9"/>
      <c r="DW251" s="1"/>
      <c r="DX251" s="27"/>
      <c r="DY251" s="1"/>
      <c r="DZ251" s="9"/>
      <c r="EA251" s="28"/>
      <c r="EB251" s="9"/>
      <c r="EC251" s="1"/>
      <c r="ED251" s="9"/>
      <c r="EE251" s="1"/>
      <c r="EF251" s="9"/>
      <c r="EG251" s="1"/>
      <c r="EH251" s="9"/>
      <c r="EI251" s="28"/>
      <c r="EJ251" s="9"/>
      <c r="EK251" s="1"/>
      <c r="EL251" s="3" cm="1">
        <f t="array" ref="EL251">SUMPRODUCT(Planned[[#This Row],[GEN-1]:[EL-20]],TRANSPOSE(Arrangements[Unit Prices]))</f>
        <v>1015.3</v>
      </c>
    </row>
    <row r="252" spans="1:142" ht="14.4" x14ac:dyDescent="0.25">
      <c r="A252" s="1">
        <v>232</v>
      </c>
      <c r="B252" s="9">
        <v>91143</v>
      </c>
      <c r="C252" s="9" t="s">
        <v>906</v>
      </c>
      <c r="D252" s="9" t="s">
        <v>271</v>
      </c>
      <c r="E252" s="9" t="s">
        <v>312</v>
      </c>
      <c r="F252" s="9"/>
      <c r="G252" s="9"/>
      <c r="H252" s="1" t="s">
        <v>907</v>
      </c>
      <c r="I252" s="1" t="s">
        <v>325</v>
      </c>
      <c r="J252" s="1" t="s">
        <v>816</v>
      </c>
      <c r="K252" s="9">
        <v>313</v>
      </c>
      <c r="L252" s="1" t="s">
        <v>908</v>
      </c>
      <c r="M252" s="9" t="s">
        <v>278</v>
      </c>
      <c r="N252" s="9"/>
      <c r="O252" s="1"/>
      <c r="P252" s="9"/>
      <c r="Q252" s="1"/>
      <c r="R252" s="27"/>
      <c r="S252" s="1"/>
      <c r="T252" s="9"/>
      <c r="U252" s="1"/>
      <c r="V252" s="9"/>
      <c r="W252" s="1"/>
      <c r="X252" s="9"/>
      <c r="Y252" s="1"/>
      <c r="Z252" s="9"/>
      <c r="AA252" s="1"/>
      <c r="AB252" s="9"/>
      <c r="AC252" s="1"/>
      <c r="AD252" s="27"/>
      <c r="AE252" s="1"/>
      <c r="AF252" s="9">
        <v>90</v>
      </c>
      <c r="AG252" s="1"/>
      <c r="AH252" s="9"/>
      <c r="AI252" s="1"/>
      <c r="AJ252" s="27"/>
      <c r="AK252" s="1"/>
      <c r="AL252" s="27"/>
      <c r="AM252" s="1"/>
      <c r="AN252" s="9"/>
      <c r="AO252" s="28"/>
      <c r="AP252" s="9"/>
      <c r="AQ252" s="1"/>
      <c r="AR252" s="9"/>
      <c r="AS252" s="28"/>
      <c r="AT252" s="27"/>
      <c r="AU252" s="1"/>
      <c r="AV252" s="1"/>
      <c r="AW252" s="1"/>
      <c r="AX252" s="9"/>
      <c r="AY252" s="28"/>
      <c r="AZ252" s="9"/>
      <c r="BA252" s="1"/>
      <c r="BB252" s="27"/>
      <c r="BC252" s="1"/>
      <c r="BD252" s="9"/>
      <c r="BE252" s="28"/>
      <c r="BF252" s="9"/>
      <c r="BG252" s="1"/>
      <c r="BH252" s="9"/>
      <c r="BI252" s="1"/>
      <c r="BJ252" s="9"/>
      <c r="BK252" s="28"/>
      <c r="BL252" s="27"/>
      <c r="BM252" s="1"/>
      <c r="BN252" s="9"/>
      <c r="BO252" s="1"/>
      <c r="BP252" s="27"/>
      <c r="BQ252" s="1">
        <v>1</v>
      </c>
      <c r="BR252" s="9"/>
      <c r="BS252" s="1"/>
      <c r="BT252" s="9"/>
      <c r="BU252" s="1"/>
      <c r="BV252" s="9"/>
      <c r="BW252" s="1"/>
      <c r="BX252" s="9"/>
      <c r="BY252" s="1"/>
      <c r="BZ252" s="9"/>
      <c r="CA252" s="1"/>
      <c r="CB252" s="9"/>
      <c r="CC252" s="28"/>
      <c r="CD252" s="9"/>
      <c r="CE252" s="1"/>
      <c r="CF252" s="9"/>
      <c r="CG252" s="1"/>
      <c r="CH252" s="27"/>
      <c r="CI252" s="1"/>
      <c r="CJ252" s="9">
        <v>0.32</v>
      </c>
      <c r="CK252" s="1"/>
      <c r="CL252" s="9"/>
      <c r="CM252" s="1"/>
      <c r="CN252" s="9"/>
      <c r="CO252" s="1"/>
      <c r="CP252" s="9"/>
      <c r="CQ252" s="1">
        <v>3</v>
      </c>
      <c r="CR252" s="9">
        <v>4</v>
      </c>
      <c r="CS252" s="1">
        <v>1</v>
      </c>
      <c r="CT252" s="9"/>
      <c r="CU252" s="1">
        <v>5</v>
      </c>
      <c r="CV252" s="9">
        <v>1</v>
      </c>
      <c r="CW252" s="1">
        <v>1</v>
      </c>
      <c r="CX252" s="9">
        <v>1</v>
      </c>
      <c r="CY252" s="1"/>
      <c r="CZ252" s="9">
        <v>1</v>
      </c>
      <c r="DA252" s="1">
        <v>1</v>
      </c>
      <c r="DB252" s="9">
        <v>4</v>
      </c>
      <c r="DC252" s="1"/>
      <c r="DD252" s="9"/>
      <c r="DE252" s="1"/>
      <c r="DF252" s="9">
        <v>4</v>
      </c>
      <c r="DG252" s="9">
        <v>25</v>
      </c>
      <c r="DH252" s="9"/>
      <c r="DI252" s="27"/>
      <c r="DJ252" s="9"/>
      <c r="DK252" s="1"/>
      <c r="DL252" s="9"/>
      <c r="DM252" s="28"/>
      <c r="DN252" s="9"/>
      <c r="DO252" s="1"/>
      <c r="DP252" s="9"/>
      <c r="DQ252" s="1"/>
      <c r="DR252" s="27"/>
      <c r="DS252" s="28"/>
      <c r="DT252" s="27"/>
      <c r="DU252" s="1"/>
      <c r="DV252" s="9"/>
      <c r="DW252" s="1"/>
      <c r="DX252" s="27"/>
      <c r="DY252" s="1"/>
      <c r="DZ252" s="9"/>
      <c r="EA252" s="28"/>
      <c r="EB252" s="9"/>
      <c r="EC252" s="1"/>
      <c r="ED252" s="9"/>
      <c r="EE252" s="1"/>
      <c r="EF252" s="9"/>
      <c r="EG252" s="1"/>
      <c r="EH252" s="9"/>
      <c r="EI252" s="28"/>
      <c r="EJ252" s="9"/>
      <c r="EK252" s="1"/>
      <c r="EL252" s="3" cm="1">
        <f t="array" ref="EL252">SUMPRODUCT(Planned[[#This Row],[GEN-1]:[EL-20]],TRANSPOSE(Arrangements[Unit Prices]))</f>
        <v>781.85</v>
      </c>
    </row>
    <row r="253" spans="1:142" ht="14.4" x14ac:dyDescent="0.25">
      <c r="A253" s="1">
        <v>233</v>
      </c>
      <c r="B253" s="9">
        <v>20454</v>
      </c>
      <c r="C253" s="9" t="s">
        <v>909</v>
      </c>
      <c r="D253" s="9" t="s">
        <v>271</v>
      </c>
      <c r="E253" s="9" t="s">
        <v>272</v>
      </c>
      <c r="F253" s="9"/>
      <c r="G253" s="9"/>
      <c r="H253" s="1" t="s">
        <v>910</v>
      </c>
      <c r="I253" s="1" t="s">
        <v>325</v>
      </c>
      <c r="J253" s="1" t="s">
        <v>276</v>
      </c>
      <c r="K253" s="9">
        <v>77</v>
      </c>
      <c r="L253" s="1" t="s">
        <v>911</v>
      </c>
      <c r="M253" s="9" t="s">
        <v>278</v>
      </c>
      <c r="N253" s="9">
        <v>0</v>
      </c>
      <c r="O253" s="1">
        <v>0</v>
      </c>
      <c r="P253" s="9">
        <v>0</v>
      </c>
      <c r="Q253" s="1">
        <v>0</v>
      </c>
      <c r="R253" s="27">
        <v>0</v>
      </c>
      <c r="S253" s="1">
        <v>0</v>
      </c>
      <c r="T253" s="9">
        <v>1.6</v>
      </c>
      <c r="U253" s="1">
        <v>0</v>
      </c>
      <c r="V253" s="9">
        <v>0</v>
      </c>
      <c r="W253" s="1">
        <v>0</v>
      </c>
      <c r="X253" s="9">
        <v>0</v>
      </c>
      <c r="Y253" s="1">
        <v>0</v>
      </c>
      <c r="Z253" s="9">
        <v>0</v>
      </c>
      <c r="AA253" s="1">
        <v>50</v>
      </c>
      <c r="AB253" s="9">
        <v>0</v>
      </c>
      <c r="AC253" s="1">
        <v>0</v>
      </c>
      <c r="AD253" s="27">
        <v>0</v>
      </c>
      <c r="AE253" s="1">
        <v>0</v>
      </c>
      <c r="AF253" s="9">
        <v>210</v>
      </c>
      <c r="AG253" s="1">
        <v>0</v>
      </c>
      <c r="AH253" s="9">
        <v>0</v>
      </c>
      <c r="AI253" s="1">
        <v>0</v>
      </c>
      <c r="AJ253" s="27">
        <v>0</v>
      </c>
      <c r="AK253" s="1">
        <v>0</v>
      </c>
      <c r="AL253" s="27">
        <v>0</v>
      </c>
      <c r="AM253" s="1">
        <v>0</v>
      </c>
      <c r="AN253" s="9">
        <v>0</v>
      </c>
      <c r="AO253" s="28">
        <v>0</v>
      </c>
      <c r="AP253" s="9">
        <v>0</v>
      </c>
      <c r="AQ253" s="1">
        <v>0</v>
      </c>
      <c r="AR253" s="9">
        <v>0</v>
      </c>
      <c r="AS253" s="28">
        <v>0</v>
      </c>
      <c r="AT253" s="27">
        <v>0</v>
      </c>
      <c r="AU253" s="1">
        <v>0</v>
      </c>
      <c r="AV253" s="1">
        <v>0</v>
      </c>
      <c r="AW253" s="1">
        <v>0</v>
      </c>
      <c r="AX253" s="9">
        <v>0</v>
      </c>
      <c r="AY253" s="28">
        <v>0</v>
      </c>
      <c r="AZ253" s="9">
        <v>0</v>
      </c>
      <c r="BA253" s="1">
        <v>0</v>
      </c>
      <c r="BB253" s="27">
        <v>0</v>
      </c>
      <c r="BC253" s="1">
        <v>0</v>
      </c>
      <c r="BD253" s="9">
        <v>0</v>
      </c>
      <c r="BE253" s="28">
        <v>0</v>
      </c>
      <c r="BF253" s="9">
        <v>0</v>
      </c>
      <c r="BG253" s="1">
        <v>0</v>
      </c>
      <c r="BH253" s="9">
        <v>0</v>
      </c>
      <c r="BI253" s="1">
        <v>0</v>
      </c>
      <c r="BJ253" s="9">
        <v>0</v>
      </c>
      <c r="BK253" s="28">
        <v>0</v>
      </c>
      <c r="BL253" s="27">
        <v>0</v>
      </c>
      <c r="BM253" s="1">
        <v>0</v>
      </c>
      <c r="BN253" s="9">
        <v>0</v>
      </c>
      <c r="BO253" s="1">
        <v>0</v>
      </c>
      <c r="BP253" s="27">
        <v>0</v>
      </c>
      <c r="BQ253" s="1">
        <v>0</v>
      </c>
      <c r="BR253" s="9">
        <v>0</v>
      </c>
      <c r="BS253" s="1">
        <v>0</v>
      </c>
      <c r="BT253" s="9">
        <v>0</v>
      </c>
      <c r="BU253" s="1">
        <v>0</v>
      </c>
      <c r="BV253" s="9">
        <v>0</v>
      </c>
      <c r="BW253" s="1">
        <v>0</v>
      </c>
      <c r="BX253" s="9">
        <v>0</v>
      </c>
      <c r="BY253" s="1">
        <v>0</v>
      </c>
      <c r="BZ253" s="9">
        <v>0</v>
      </c>
      <c r="CA253" s="1">
        <v>0</v>
      </c>
      <c r="CB253" s="9">
        <v>0</v>
      </c>
      <c r="CC253" s="28">
        <v>0</v>
      </c>
      <c r="CD253" s="9">
        <v>0</v>
      </c>
      <c r="CE253" s="1">
        <v>0</v>
      </c>
      <c r="CF253" s="9">
        <v>0</v>
      </c>
      <c r="CG253" s="1">
        <v>0</v>
      </c>
      <c r="CH253" s="27">
        <v>0</v>
      </c>
      <c r="CI253" s="1">
        <v>0</v>
      </c>
      <c r="CJ253" s="9">
        <v>4.2</v>
      </c>
      <c r="CK253" s="1">
        <v>0</v>
      </c>
      <c r="CL253" s="9">
        <v>0</v>
      </c>
      <c r="CM253" s="1">
        <v>0</v>
      </c>
      <c r="CN253" s="9">
        <v>0</v>
      </c>
      <c r="CO253" s="1">
        <v>0</v>
      </c>
      <c r="CP253" s="9">
        <v>0</v>
      </c>
      <c r="CQ253" s="1">
        <v>2</v>
      </c>
      <c r="CR253" s="9">
        <v>4</v>
      </c>
      <c r="CS253" s="1">
        <v>0</v>
      </c>
      <c r="CT253" s="9">
        <v>0</v>
      </c>
      <c r="CU253" s="1">
        <v>1</v>
      </c>
      <c r="CV253" s="9">
        <v>0</v>
      </c>
      <c r="CW253" s="1">
        <v>1</v>
      </c>
      <c r="CX253" s="9">
        <v>0</v>
      </c>
      <c r="CY253" s="1">
        <v>0</v>
      </c>
      <c r="CZ253" s="9">
        <v>0</v>
      </c>
      <c r="DA253" s="1">
        <v>0</v>
      </c>
      <c r="DB253" s="9">
        <v>0</v>
      </c>
      <c r="DC253" s="1">
        <v>10</v>
      </c>
      <c r="DD253" s="9">
        <v>0</v>
      </c>
      <c r="DE253" s="1">
        <v>0</v>
      </c>
      <c r="DF253" s="9">
        <v>0</v>
      </c>
      <c r="DG253" s="9">
        <v>0</v>
      </c>
      <c r="DH253" s="9">
        <v>0</v>
      </c>
      <c r="DI253" s="27">
        <v>0</v>
      </c>
      <c r="DJ253" s="9">
        <v>0</v>
      </c>
      <c r="DK253" s="1">
        <v>1</v>
      </c>
      <c r="DL253" s="9">
        <v>0</v>
      </c>
      <c r="DM253" s="28">
        <v>0</v>
      </c>
      <c r="DN253" s="9">
        <v>0</v>
      </c>
      <c r="DO253" s="1">
        <v>0</v>
      </c>
      <c r="DP253" s="9">
        <v>0</v>
      </c>
      <c r="DQ253" s="1">
        <v>0</v>
      </c>
      <c r="DR253" s="27">
        <v>0</v>
      </c>
      <c r="DS253" s="28">
        <v>0</v>
      </c>
      <c r="DT253" s="27">
        <v>0</v>
      </c>
      <c r="DU253" s="1">
        <v>0</v>
      </c>
      <c r="DV253" s="9">
        <v>0</v>
      </c>
      <c r="DW253" s="1">
        <v>0</v>
      </c>
      <c r="DX253" s="27">
        <v>0</v>
      </c>
      <c r="DY253" s="1">
        <v>0</v>
      </c>
      <c r="DZ253" s="9">
        <v>0</v>
      </c>
      <c r="EA253" s="28">
        <v>0</v>
      </c>
      <c r="EB253" s="9">
        <v>0</v>
      </c>
      <c r="EC253" s="1">
        <v>0</v>
      </c>
      <c r="ED253" s="9">
        <v>0</v>
      </c>
      <c r="EE253" s="1">
        <v>0</v>
      </c>
      <c r="EF253" s="9">
        <v>0</v>
      </c>
      <c r="EG253" s="1">
        <v>0</v>
      </c>
      <c r="EH253" s="9">
        <v>0</v>
      </c>
      <c r="EI253" s="28">
        <v>0</v>
      </c>
      <c r="EJ253" s="9">
        <v>0</v>
      </c>
      <c r="EK253" s="1">
        <v>0</v>
      </c>
      <c r="EL253" s="3" cm="1">
        <f t="array" ref="EL253">SUMPRODUCT(Planned[[#This Row],[GEN-1]:[EL-20]],TRANSPOSE(Arrangements[Unit Prices]))</f>
        <v>1161.7</v>
      </c>
    </row>
    <row r="254" spans="1:142" ht="14.4" x14ac:dyDescent="0.25">
      <c r="A254" s="1">
        <v>234</v>
      </c>
      <c r="B254" s="9">
        <v>229674</v>
      </c>
      <c r="C254" s="9" t="s">
        <v>912</v>
      </c>
      <c r="D254" s="9" t="s">
        <v>271</v>
      </c>
      <c r="E254" s="9" t="s">
        <v>272</v>
      </c>
      <c r="F254" s="9"/>
      <c r="G254" s="9"/>
      <c r="H254" s="1" t="s">
        <v>913</v>
      </c>
      <c r="I254" s="1" t="s">
        <v>275</v>
      </c>
      <c r="J254" s="1" t="s">
        <v>276</v>
      </c>
      <c r="K254" s="9">
        <v>77</v>
      </c>
      <c r="L254" s="1" t="s">
        <v>392</v>
      </c>
      <c r="M254" s="9" t="s">
        <v>278</v>
      </c>
      <c r="N254" s="9">
        <v>0</v>
      </c>
      <c r="O254" s="1">
        <v>0</v>
      </c>
      <c r="P254" s="9">
        <v>0</v>
      </c>
      <c r="Q254" s="1">
        <v>0</v>
      </c>
      <c r="R254" s="27">
        <v>0</v>
      </c>
      <c r="S254" s="1">
        <v>0</v>
      </c>
      <c r="T254" s="9">
        <v>0</v>
      </c>
      <c r="U254" s="1">
        <v>0</v>
      </c>
      <c r="V254" s="9">
        <v>0</v>
      </c>
      <c r="W254" s="1">
        <v>0</v>
      </c>
      <c r="X254" s="9">
        <v>0</v>
      </c>
      <c r="Y254" s="1">
        <v>0</v>
      </c>
      <c r="Z254" s="9">
        <v>0</v>
      </c>
      <c r="AA254" s="1">
        <v>0</v>
      </c>
      <c r="AB254" s="9">
        <v>0</v>
      </c>
      <c r="AC254" s="1">
        <v>0</v>
      </c>
      <c r="AD254" s="27">
        <v>0</v>
      </c>
      <c r="AE254" s="1">
        <v>0</v>
      </c>
      <c r="AF254" s="9">
        <v>0</v>
      </c>
      <c r="AG254" s="1">
        <v>0</v>
      </c>
      <c r="AH254" s="9">
        <v>0</v>
      </c>
      <c r="AI254" s="1">
        <v>0</v>
      </c>
      <c r="AJ254" s="27">
        <v>0</v>
      </c>
      <c r="AK254" s="1">
        <v>0</v>
      </c>
      <c r="AL254" s="27">
        <v>0</v>
      </c>
      <c r="AM254" s="1">
        <v>0</v>
      </c>
      <c r="AN254" s="9">
        <v>0</v>
      </c>
      <c r="AO254" s="28">
        <v>0</v>
      </c>
      <c r="AP254" s="9">
        <v>5.25</v>
      </c>
      <c r="AQ254" s="1">
        <v>0</v>
      </c>
      <c r="AR254" s="9">
        <v>40.159999999999997</v>
      </c>
      <c r="AS254" s="28">
        <v>0</v>
      </c>
      <c r="AT254" s="27">
        <v>0</v>
      </c>
      <c r="AU254" s="1">
        <v>0</v>
      </c>
      <c r="AV254" s="1">
        <v>0</v>
      </c>
      <c r="AW254" s="1">
        <v>0</v>
      </c>
      <c r="AX254" s="9">
        <v>0</v>
      </c>
      <c r="AY254" s="28">
        <v>0</v>
      </c>
      <c r="AZ254" s="9">
        <v>0</v>
      </c>
      <c r="BA254" s="1">
        <v>0</v>
      </c>
      <c r="BB254" s="27">
        <v>0</v>
      </c>
      <c r="BC254" s="1">
        <v>0</v>
      </c>
      <c r="BD254" s="9">
        <v>0</v>
      </c>
      <c r="BE254" s="28">
        <v>0</v>
      </c>
      <c r="BF254" s="9">
        <v>0</v>
      </c>
      <c r="BG254" s="1">
        <v>0</v>
      </c>
      <c r="BH254" s="9">
        <v>0</v>
      </c>
      <c r="BI254" s="1">
        <v>0</v>
      </c>
      <c r="BJ254" s="9">
        <v>0</v>
      </c>
      <c r="BK254" s="28">
        <v>0</v>
      </c>
      <c r="BL254" s="27">
        <v>0</v>
      </c>
      <c r="BM254" s="1">
        <v>1</v>
      </c>
      <c r="BN254" s="9">
        <v>0</v>
      </c>
      <c r="BO254" s="1">
        <v>0</v>
      </c>
      <c r="BP254" s="27">
        <v>0</v>
      </c>
      <c r="BQ254" s="1">
        <v>0</v>
      </c>
      <c r="BR254" s="9">
        <v>0</v>
      </c>
      <c r="BS254" s="1">
        <v>0</v>
      </c>
      <c r="BT254" s="9">
        <v>0</v>
      </c>
      <c r="BU254" s="1">
        <v>0</v>
      </c>
      <c r="BV254" s="9">
        <v>0</v>
      </c>
      <c r="BW254" s="1">
        <v>0</v>
      </c>
      <c r="BX254" s="9">
        <v>0</v>
      </c>
      <c r="BY254" s="1">
        <v>0</v>
      </c>
      <c r="BZ254" s="9">
        <v>0</v>
      </c>
      <c r="CA254" s="1">
        <v>0</v>
      </c>
      <c r="CB254" s="9">
        <v>0</v>
      </c>
      <c r="CC254" s="28">
        <v>0</v>
      </c>
      <c r="CD254" s="9">
        <v>0</v>
      </c>
      <c r="CE254" s="1">
        <v>0</v>
      </c>
      <c r="CF254" s="9">
        <v>0</v>
      </c>
      <c r="CG254" s="1">
        <v>0</v>
      </c>
      <c r="CH254" s="27">
        <v>0</v>
      </c>
      <c r="CI254" s="1">
        <v>0</v>
      </c>
      <c r="CJ254" s="9">
        <v>0</v>
      </c>
      <c r="CK254" s="1">
        <v>0</v>
      </c>
      <c r="CL254" s="9">
        <v>0</v>
      </c>
      <c r="CM254" s="1">
        <v>0</v>
      </c>
      <c r="CN254" s="9">
        <v>0</v>
      </c>
      <c r="CO254" s="1">
        <v>0</v>
      </c>
      <c r="CP254" s="9">
        <v>0</v>
      </c>
      <c r="CQ254" s="1">
        <v>4</v>
      </c>
      <c r="CR254" s="9">
        <v>0</v>
      </c>
      <c r="CS254" s="1">
        <v>1</v>
      </c>
      <c r="CT254" s="9">
        <v>0</v>
      </c>
      <c r="CU254" s="1">
        <v>0</v>
      </c>
      <c r="CV254" s="9">
        <v>0</v>
      </c>
      <c r="CW254" s="1">
        <v>0</v>
      </c>
      <c r="CX254" s="9">
        <v>0</v>
      </c>
      <c r="CY254" s="1">
        <v>0</v>
      </c>
      <c r="CZ254" s="9">
        <v>0</v>
      </c>
      <c r="DA254" s="1">
        <v>0</v>
      </c>
      <c r="DB254" s="9">
        <v>0</v>
      </c>
      <c r="DC254" s="1">
        <v>0</v>
      </c>
      <c r="DD254" s="9">
        <v>0</v>
      </c>
      <c r="DE254" s="1">
        <v>0</v>
      </c>
      <c r="DF254" s="9">
        <v>0</v>
      </c>
      <c r="DG254" s="9">
        <v>0</v>
      </c>
      <c r="DH254" s="9">
        <v>0</v>
      </c>
      <c r="DI254" s="27">
        <v>0</v>
      </c>
      <c r="DJ254" s="9">
        <v>0</v>
      </c>
      <c r="DK254" s="1">
        <v>0</v>
      </c>
      <c r="DL254" s="9">
        <v>0</v>
      </c>
      <c r="DM254" s="28">
        <v>0</v>
      </c>
      <c r="DN254" s="9">
        <v>0</v>
      </c>
      <c r="DO254" s="1">
        <v>0</v>
      </c>
      <c r="DP254" s="9">
        <v>0</v>
      </c>
      <c r="DQ254" s="1">
        <v>0</v>
      </c>
      <c r="DR254" s="27">
        <v>0</v>
      </c>
      <c r="DS254" s="28">
        <v>0</v>
      </c>
      <c r="DT254" s="27">
        <v>0</v>
      </c>
      <c r="DU254" s="1">
        <v>0</v>
      </c>
      <c r="DV254" s="9">
        <v>0</v>
      </c>
      <c r="DW254" s="1">
        <v>0</v>
      </c>
      <c r="DX254" s="27">
        <v>0</v>
      </c>
      <c r="DY254" s="1">
        <v>0</v>
      </c>
      <c r="DZ254" s="9">
        <v>0</v>
      </c>
      <c r="EA254" s="28">
        <v>0</v>
      </c>
      <c r="EB254" s="9">
        <v>0</v>
      </c>
      <c r="EC254" s="1">
        <v>0</v>
      </c>
      <c r="ED254" s="9">
        <v>0</v>
      </c>
      <c r="EE254" s="1">
        <v>0</v>
      </c>
      <c r="EF254" s="9">
        <v>0</v>
      </c>
      <c r="EG254" s="1">
        <v>0</v>
      </c>
      <c r="EH254" s="9">
        <v>0</v>
      </c>
      <c r="EI254" s="28">
        <v>0</v>
      </c>
      <c r="EJ254" s="9">
        <v>0</v>
      </c>
      <c r="EK254" s="1">
        <v>0</v>
      </c>
      <c r="EL254" s="3" cm="1">
        <f t="array" ref="EL254">SUMPRODUCT(Planned[[#This Row],[GEN-1]:[EL-20]],TRANSPOSE(Arrangements[Unit Prices]))</f>
        <v>673.28</v>
      </c>
    </row>
    <row r="255" spans="1:142" ht="14.4" x14ac:dyDescent="0.25">
      <c r="A255" s="1">
        <v>235</v>
      </c>
      <c r="B255" s="9">
        <v>12747</v>
      </c>
      <c r="C255" s="9" t="s">
        <v>914</v>
      </c>
      <c r="D255" s="9" t="s">
        <v>271</v>
      </c>
      <c r="E255" s="9" t="s">
        <v>272</v>
      </c>
      <c r="F255" s="9"/>
      <c r="G255" s="9"/>
      <c r="H255" s="1" t="s">
        <v>915</v>
      </c>
      <c r="I255" s="1" t="s">
        <v>325</v>
      </c>
      <c r="J255" s="1" t="s">
        <v>276</v>
      </c>
      <c r="K255" s="9">
        <v>77</v>
      </c>
      <c r="L255" s="1" t="s">
        <v>392</v>
      </c>
      <c r="M255" s="9" t="s">
        <v>278</v>
      </c>
      <c r="N255" s="9">
        <v>0</v>
      </c>
      <c r="O255" s="1">
        <v>0</v>
      </c>
      <c r="P255" s="9">
        <v>0</v>
      </c>
      <c r="Q255" s="1">
        <v>0</v>
      </c>
      <c r="R255" s="27">
        <v>0</v>
      </c>
      <c r="S255" s="1">
        <v>0</v>
      </c>
      <c r="T255" s="9">
        <v>0</v>
      </c>
      <c r="U255" s="1">
        <v>0</v>
      </c>
      <c r="V255" s="9">
        <v>0.23100000000000001</v>
      </c>
      <c r="W255" s="1">
        <v>0</v>
      </c>
      <c r="X255" s="9">
        <v>0</v>
      </c>
      <c r="Y255" s="1">
        <v>0</v>
      </c>
      <c r="Z255" s="9">
        <v>0</v>
      </c>
      <c r="AA255" s="1">
        <v>58</v>
      </c>
      <c r="AB255" s="9">
        <v>0</v>
      </c>
      <c r="AC255" s="1">
        <v>0</v>
      </c>
      <c r="AD255" s="27">
        <v>0</v>
      </c>
      <c r="AE255" s="1">
        <v>0</v>
      </c>
      <c r="AF255" s="9">
        <v>254.15</v>
      </c>
      <c r="AG255" s="1">
        <v>0</v>
      </c>
      <c r="AH255" s="9">
        <v>0</v>
      </c>
      <c r="AI255" s="1">
        <v>0</v>
      </c>
      <c r="AJ255" s="27">
        <v>0</v>
      </c>
      <c r="AK255" s="1">
        <v>0</v>
      </c>
      <c r="AL255" s="27">
        <v>0</v>
      </c>
      <c r="AM255" s="1">
        <v>0</v>
      </c>
      <c r="AN255" s="9">
        <v>0</v>
      </c>
      <c r="AO255" s="28">
        <v>0</v>
      </c>
      <c r="AP255" s="9">
        <v>0</v>
      </c>
      <c r="AQ255" s="1">
        <v>0</v>
      </c>
      <c r="AR255" s="9">
        <v>0</v>
      </c>
      <c r="AS255" s="28">
        <v>0</v>
      </c>
      <c r="AT255" s="27">
        <v>0</v>
      </c>
      <c r="AU255" s="1">
        <v>0</v>
      </c>
      <c r="AV255" s="1">
        <v>0</v>
      </c>
      <c r="AW255" s="1">
        <v>0</v>
      </c>
      <c r="AX255" s="9">
        <v>0</v>
      </c>
      <c r="AY255" s="28">
        <v>0</v>
      </c>
      <c r="AZ255" s="9">
        <v>0</v>
      </c>
      <c r="BA255" s="1">
        <v>0</v>
      </c>
      <c r="BB255" s="27">
        <v>0</v>
      </c>
      <c r="BC255" s="1">
        <v>0</v>
      </c>
      <c r="BD255" s="9">
        <v>0</v>
      </c>
      <c r="BE255" s="28">
        <v>0</v>
      </c>
      <c r="BF255" s="9">
        <v>0</v>
      </c>
      <c r="BG255" s="1">
        <v>0</v>
      </c>
      <c r="BH255" s="9">
        <v>0</v>
      </c>
      <c r="BI255" s="1">
        <v>0</v>
      </c>
      <c r="BJ255" s="9">
        <v>0</v>
      </c>
      <c r="BK255" s="28">
        <v>0</v>
      </c>
      <c r="BL255" s="27">
        <v>0</v>
      </c>
      <c r="BM255" s="1">
        <v>1</v>
      </c>
      <c r="BN255" s="9">
        <v>0</v>
      </c>
      <c r="BO255" s="1">
        <v>0</v>
      </c>
      <c r="BP255" s="27">
        <v>0</v>
      </c>
      <c r="BQ255" s="1">
        <v>0</v>
      </c>
      <c r="BR255" s="9">
        <v>0</v>
      </c>
      <c r="BS255" s="1">
        <v>0</v>
      </c>
      <c r="BT255" s="9">
        <v>0</v>
      </c>
      <c r="BU255" s="1">
        <v>0</v>
      </c>
      <c r="BV255" s="9">
        <v>0</v>
      </c>
      <c r="BW255" s="1">
        <v>0</v>
      </c>
      <c r="BX255" s="9">
        <v>0</v>
      </c>
      <c r="BY255" s="1">
        <v>0</v>
      </c>
      <c r="BZ255" s="9">
        <v>0</v>
      </c>
      <c r="CA255" s="1">
        <v>0</v>
      </c>
      <c r="CB255" s="9">
        <v>0</v>
      </c>
      <c r="CC255" s="28">
        <v>0</v>
      </c>
      <c r="CD255" s="9">
        <v>0</v>
      </c>
      <c r="CE255" s="1">
        <v>0</v>
      </c>
      <c r="CF255" s="9">
        <v>0</v>
      </c>
      <c r="CG255" s="1">
        <v>0</v>
      </c>
      <c r="CH255" s="27">
        <v>0</v>
      </c>
      <c r="CI255" s="1">
        <v>0</v>
      </c>
      <c r="CJ255" s="9">
        <v>0</v>
      </c>
      <c r="CK255" s="1">
        <v>0</v>
      </c>
      <c r="CL255" s="9">
        <v>0</v>
      </c>
      <c r="CM255" s="1">
        <v>0</v>
      </c>
      <c r="CN255" s="9">
        <v>0</v>
      </c>
      <c r="CO255" s="1">
        <v>0</v>
      </c>
      <c r="CP255" s="9">
        <v>0</v>
      </c>
      <c r="CQ255" s="1">
        <v>4</v>
      </c>
      <c r="CR255" s="9">
        <v>0</v>
      </c>
      <c r="CS255" s="1">
        <v>1</v>
      </c>
      <c r="CT255" s="9">
        <v>0</v>
      </c>
      <c r="CU255" s="1">
        <v>1</v>
      </c>
      <c r="CV255" s="9">
        <v>1</v>
      </c>
      <c r="CW255" s="1">
        <v>1</v>
      </c>
      <c r="CX255" s="9">
        <v>1.2</v>
      </c>
      <c r="CY255" s="1">
        <v>0</v>
      </c>
      <c r="CZ255" s="9">
        <v>0</v>
      </c>
      <c r="DA255" s="1">
        <v>0</v>
      </c>
      <c r="DB255" s="9">
        <v>0</v>
      </c>
      <c r="DC255" s="1">
        <v>0</v>
      </c>
      <c r="DD255" s="9">
        <v>22</v>
      </c>
      <c r="DE255" s="1">
        <v>0</v>
      </c>
      <c r="DF255" s="9">
        <v>0</v>
      </c>
      <c r="DG255" s="9">
        <v>0</v>
      </c>
      <c r="DH255" s="9">
        <v>0</v>
      </c>
      <c r="DI255" s="27">
        <v>0</v>
      </c>
      <c r="DJ255" s="9">
        <v>0</v>
      </c>
      <c r="DK255" s="1">
        <v>0</v>
      </c>
      <c r="DL255" s="9">
        <v>0</v>
      </c>
      <c r="DM255" s="28">
        <v>0</v>
      </c>
      <c r="DN255" s="9">
        <v>0</v>
      </c>
      <c r="DO255" s="1">
        <v>0</v>
      </c>
      <c r="DP255" s="9">
        <v>0</v>
      </c>
      <c r="DQ255" s="1">
        <v>0</v>
      </c>
      <c r="DR255" s="27">
        <v>0</v>
      </c>
      <c r="DS255" s="28">
        <v>0</v>
      </c>
      <c r="DT255" s="27">
        <v>0</v>
      </c>
      <c r="DU255" s="1">
        <v>0</v>
      </c>
      <c r="DV255" s="9">
        <v>0</v>
      </c>
      <c r="DW255" s="1">
        <v>0</v>
      </c>
      <c r="DX255" s="27">
        <v>0</v>
      </c>
      <c r="DY255" s="1">
        <v>0</v>
      </c>
      <c r="DZ255" s="9">
        <v>0</v>
      </c>
      <c r="EA255" s="28">
        <v>0</v>
      </c>
      <c r="EB255" s="9">
        <v>0</v>
      </c>
      <c r="EC255" s="1">
        <v>0</v>
      </c>
      <c r="ED255" s="9">
        <v>0</v>
      </c>
      <c r="EE255" s="1">
        <v>0</v>
      </c>
      <c r="EF255" s="9">
        <v>0</v>
      </c>
      <c r="EG255" s="1">
        <v>0</v>
      </c>
      <c r="EH255" s="9">
        <v>0</v>
      </c>
      <c r="EI255" s="28">
        <v>0</v>
      </c>
      <c r="EJ255" s="9">
        <v>0</v>
      </c>
      <c r="EK255" s="1">
        <v>0</v>
      </c>
      <c r="EL255" s="3" cm="1">
        <f t="array" ref="EL255">SUMPRODUCT(Planned[[#This Row],[GEN-1]:[EL-20]],TRANSPOSE(Arrangements[Unit Prices]))</f>
        <v>1089.6949999999999</v>
      </c>
    </row>
    <row r="256" spans="1:142" ht="14.4" x14ac:dyDescent="0.25">
      <c r="A256" s="1">
        <v>236</v>
      </c>
      <c r="B256" s="9">
        <v>152555</v>
      </c>
      <c r="C256" s="9" t="s">
        <v>916</v>
      </c>
      <c r="D256" s="9" t="s">
        <v>271</v>
      </c>
      <c r="E256" s="9" t="s">
        <v>272</v>
      </c>
      <c r="F256" s="9"/>
      <c r="G256" s="9"/>
      <c r="H256" s="1" t="s">
        <v>917</v>
      </c>
      <c r="I256" s="1" t="s">
        <v>275</v>
      </c>
      <c r="J256" s="1" t="s">
        <v>276</v>
      </c>
      <c r="K256" s="9">
        <v>77</v>
      </c>
      <c r="L256" s="1" t="s">
        <v>392</v>
      </c>
      <c r="M256" s="9" t="s">
        <v>278</v>
      </c>
      <c r="N256" s="9">
        <v>0</v>
      </c>
      <c r="O256" s="1">
        <v>0</v>
      </c>
      <c r="P256" s="9">
        <v>0</v>
      </c>
      <c r="Q256" s="1">
        <v>0</v>
      </c>
      <c r="R256" s="27">
        <v>0</v>
      </c>
      <c r="S256" s="1">
        <v>0</v>
      </c>
      <c r="T256" s="9">
        <v>0</v>
      </c>
      <c r="U256" s="1">
        <v>0</v>
      </c>
      <c r="V256" s="9">
        <v>0</v>
      </c>
      <c r="W256" s="1">
        <v>0</v>
      </c>
      <c r="X256" s="9">
        <v>0</v>
      </c>
      <c r="Y256" s="1">
        <v>0</v>
      </c>
      <c r="Z256" s="9">
        <v>0</v>
      </c>
      <c r="AA256" s="1">
        <v>0</v>
      </c>
      <c r="AB256" s="9">
        <v>0</v>
      </c>
      <c r="AC256" s="1">
        <v>0</v>
      </c>
      <c r="AD256" s="27">
        <v>0</v>
      </c>
      <c r="AE256" s="1">
        <v>0</v>
      </c>
      <c r="AF256" s="9">
        <v>165</v>
      </c>
      <c r="AG256" s="1">
        <v>0</v>
      </c>
      <c r="AH256" s="9">
        <v>0</v>
      </c>
      <c r="AI256" s="1">
        <v>0</v>
      </c>
      <c r="AJ256" s="27">
        <v>0</v>
      </c>
      <c r="AK256" s="1">
        <v>0</v>
      </c>
      <c r="AL256" s="27">
        <v>0</v>
      </c>
      <c r="AM256" s="1">
        <v>0</v>
      </c>
      <c r="AN256" s="9">
        <v>0</v>
      </c>
      <c r="AO256" s="28">
        <v>0</v>
      </c>
      <c r="AP256" s="9">
        <v>0</v>
      </c>
      <c r="AQ256" s="1">
        <v>0</v>
      </c>
      <c r="AR256" s="9">
        <v>0</v>
      </c>
      <c r="AS256" s="28">
        <v>0</v>
      </c>
      <c r="AT256" s="27">
        <v>0</v>
      </c>
      <c r="AU256" s="1">
        <v>0</v>
      </c>
      <c r="AV256" s="1">
        <v>0</v>
      </c>
      <c r="AW256" s="1">
        <v>0</v>
      </c>
      <c r="AX256" s="9">
        <v>0</v>
      </c>
      <c r="AY256" s="28">
        <v>0</v>
      </c>
      <c r="AZ256" s="9">
        <v>0</v>
      </c>
      <c r="BA256" s="1">
        <v>0</v>
      </c>
      <c r="BB256" s="27">
        <v>0</v>
      </c>
      <c r="BC256" s="1">
        <v>0</v>
      </c>
      <c r="BD256" s="9">
        <v>0</v>
      </c>
      <c r="BE256" s="28">
        <v>0</v>
      </c>
      <c r="BF256" s="9">
        <v>0</v>
      </c>
      <c r="BG256" s="1">
        <v>0</v>
      </c>
      <c r="BH256" s="9">
        <v>0</v>
      </c>
      <c r="BI256" s="1">
        <v>0</v>
      </c>
      <c r="BJ256" s="9">
        <v>0</v>
      </c>
      <c r="BK256" s="28">
        <v>0</v>
      </c>
      <c r="BL256" s="27">
        <v>0</v>
      </c>
      <c r="BM256" s="1">
        <v>1</v>
      </c>
      <c r="BN256" s="9">
        <v>0</v>
      </c>
      <c r="BO256" s="1">
        <v>0</v>
      </c>
      <c r="BP256" s="27">
        <v>0</v>
      </c>
      <c r="BQ256" s="1">
        <v>0</v>
      </c>
      <c r="BR256" s="9">
        <v>0</v>
      </c>
      <c r="BS256" s="1">
        <v>0</v>
      </c>
      <c r="BT256" s="9">
        <v>0</v>
      </c>
      <c r="BU256" s="1">
        <v>0</v>
      </c>
      <c r="BV256" s="9">
        <v>0</v>
      </c>
      <c r="BW256" s="1">
        <v>0</v>
      </c>
      <c r="BX256" s="9">
        <v>0</v>
      </c>
      <c r="BY256" s="1">
        <v>0</v>
      </c>
      <c r="BZ256" s="9">
        <v>0</v>
      </c>
      <c r="CA256" s="1">
        <v>0</v>
      </c>
      <c r="CB256" s="9">
        <v>0</v>
      </c>
      <c r="CC256" s="28">
        <v>0</v>
      </c>
      <c r="CD256" s="9">
        <v>0</v>
      </c>
      <c r="CE256" s="1">
        <v>0</v>
      </c>
      <c r="CF256" s="9">
        <v>0</v>
      </c>
      <c r="CG256" s="1">
        <v>0</v>
      </c>
      <c r="CH256" s="27">
        <v>0</v>
      </c>
      <c r="CI256" s="1">
        <v>0</v>
      </c>
      <c r="CJ256" s="9">
        <v>0</v>
      </c>
      <c r="CK256" s="1">
        <v>0</v>
      </c>
      <c r="CL256" s="9">
        <v>0.54</v>
      </c>
      <c r="CM256" s="1">
        <v>0</v>
      </c>
      <c r="CN256" s="9">
        <v>0</v>
      </c>
      <c r="CO256" s="1">
        <v>0</v>
      </c>
      <c r="CP256" s="9">
        <v>0</v>
      </c>
      <c r="CQ256" s="1">
        <v>4</v>
      </c>
      <c r="CR256" s="9">
        <v>3</v>
      </c>
      <c r="CS256" s="1">
        <v>1</v>
      </c>
      <c r="CT256" s="9">
        <v>0</v>
      </c>
      <c r="CU256" s="1">
        <v>2</v>
      </c>
      <c r="CV256" s="9">
        <v>0</v>
      </c>
      <c r="CW256" s="1">
        <v>1</v>
      </c>
      <c r="CX256" s="9">
        <v>1</v>
      </c>
      <c r="CY256" s="1">
        <v>0</v>
      </c>
      <c r="CZ256" s="9">
        <v>0</v>
      </c>
      <c r="DA256" s="1">
        <v>0</v>
      </c>
      <c r="DB256" s="9">
        <v>0</v>
      </c>
      <c r="DC256" s="1">
        <v>0</v>
      </c>
      <c r="DD256" s="9">
        <v>16</v>
      </c>
      <c r="DE256" s="1">
        <v>0</v>
      </c>
      <c r="DF256" s="9">
        <v>6</v>
      </c>
      <c r="DG256" s="9">
        <v>0</v>
      </c>
      <c r="DH256" s="9">
        <v>0</v>
      </c>
      <c r="DI256" s="27">
        <v>0</v>
      </c>
      <c r="DJ256" s="9">
        <v>0</v>
      </c>
      <c r="DK256" s="1">
        <v>1</v>
      </c>
      <c r="DL256" s="9">
        <v>0</v>
      </c>
      <c r="DM256" s="28">
        <v>0</v>
      </c>
      <c r="DN256" s="9">
        <v>0</v>
      </c>
      <c r="DO256" s="1">
        <v>0</v>
      </c>
      <c r="DP256" s="9">
        <v>0</v>
      </c>
      <c r="DQ256" s="1">
        <v>0</v>
      </c>
      <c r="DR256" s="27">
        <v>0</v>
      </c>
      <c r="DS256" s="28">
        <v>0</v>
      </c>
      <c r="DT256" s="27">
        <v>0</v>
      </c>
      <c r="DU256" s="1">
        <v>0</v>
      </c>
      <c r="DV256" s="9">
        <v>0</v>
      </c>
      <c r="DW256" s="1">
        <v>0</v>
      </c>
      <c r="DX256" s="27">
        <v>0</v>
      </c>
      <c r="DY256" s="1">
        <v>0</v>
      </c>
      <c r="DZ256" s="9">
        <v>0</v>
      </c>
      <c r="EA256" s="28">
        <v>0</v>
      </c>
      <c r="EB256" s="9">
        <v>0</v>
      </c>
      <c r="EC256" s="1">
        <v>0</v>
      </c>
      <c r="ED256" s="9">
        <v>0</v>
      </c>
      <c r="EE256" s="1">
        <v>0</v>
      </c>
      <c r="EF256" s="9">
        <v>0</v>
      </c>
      <c r="EG256" s="1">
        <v>0</v>
      </c>
      <c r="EH256" s="9">
        <v>0</v>
      </c>
      <c r="EI256" s="28">
        <v>0</v>
      </c>
      <c r="EJ256" s="9">
        <v>0</v>
      </c>
      <c r="EK256" s="1">
        <v>0</v>
      </c>
      <c r="EL256" s="3" cm="1">
        <f t="array" ref="EL256">SUMPRODUCT(Planned[[#This Row],[GEN-1]:[EL-20]],TRANSPOSE(Arrangements[Unit Prices]))</f>
        <v>1054.0999999999999</v>
      </c>
    </row>
    <row r="257" spans="1:142" ht="14.4" x14ac:dyDescent="0.25">
      <c r="A257" s="1">
        <v>237</v>
      </c>
      <c r="B257" s="9">
        <v>1840</v>
      </c>
      <c r="C257" s="9" t="s">
        <v>918</v>
      </c>
      <c r="D257" s="9" t="s">
        <v>271</v>
      </c>
      <c r="E257" s="9" t="s">
        <v>272</v>
      </c>
      <c r="F257" s="9"/>
      <c r="G257" s="9"/>
      <c r="H257" s="1" t="s">
        <v>919</v>
      </c>
      <c r="I257" s="1" t="s">
        <v>275</v>
      </c>
      <c r="J257" s="1" t="s">
        <v>276</v>
      </c>
      <c r="K257" s="9">
        <v>77</v>
      </c>
      <c r="L257" s="1" t="s">
        <v>431</v>
      </c>
      <c r="M257" s="9" t="s">
        <v>278</v>
      </c>
      <c r="N257" s="9"/>
      <c r="O257" s="1"/>
      <c r="P257" s="9"/>
      <c r="Q257" s="1"/>
      <c r="R257" s="27"/>
      <c r="S257" s="1"/>
      <c r="T257" s="9">
        <v>2</v>
      </c>
      <c r="U257" s="1"/>
      <c r="V257" s="9"/>
      <c r="W257" s="1"/>
      <c r="X257" s="9"/>
      <c r="Y257" s="1"/>
      <c r="Z257" s="9"/>
      <c r="AA257" s="1"/>
      <c r="AB257" s="9"/>
      <c r="AC257" s="1"/>
      <c r="AD257" s="27"/>
      <c r="AE257" s="1"/>
      <c r="AF257" s="9">
        <v>70</v>
      </c>
      <c r="AG257" s="1"/>
      <c r="AH257" s="9"/>
      <c r="AI257" s="1"/>
      <c r="AJ257" s="27"/>
      <c r="AK257" s="1"/>
      <c r="AL257" s="27"/>
      <c r="AM257" s="1"/>
      <c r="AN257" s="9"/>
      <c r="AO257" s="28"/>
      <c r="AP257" s="9"/>
      <c r="AQ257" s="1"/>
      <c r="AR257" s="9"/>
      <c r="AS257" s="28"/>
      <c r="AT257" s="27"/>
      <c r="AU257" s="1"/>
      <c r="AV257" s="1"/>
      <c r="AW257" s="1"/>
      <c r="AX257" s="9"/>
      <c r="AY257" s="28"/>
      <c r="AZ257" s="9"/>
      <c r="BA257" s="1"/>
      <c r="BB257" s="27"/>
      <c r="BC257" s="1"/>
      <c r="BD257" s="9"/>
      <c r="BE257" s="28"/>
      <c r="BF257" s="9"/>
      <c r="BG257" s="1"/>
      <c r="BH257" s="9"/>
      <c r="BI257" s="1"/>
      <c r="BJ257" s="9"/>
      <c r="BK257" s="28"/>
      <c r="BL257" s="27"/>
      <c r="BM257" s="1"/>
      <c r="BN257" s="9"/>
      <c r="BO257" s="1"/>
      <c r="BP257" s="27"/>
      <c r="BQ257" s="1"/>
      <c r="BR257" s="9"/>
      <c r="BS257" s="1"/>
      <c r="BT257" s="9"/>
      <c r="BU257" s="1"/>
      <c r="BV257" s="9"/>
      <c r="BW257" s="1"/>
      <c r="BX257" s="9"/>
      <c r="BY257" s="1"/>
      <c r="BZ257" s="9"/>
      <c r="CA257" s="1"/>
      <c r="CB257" s="9"/>
      <c r="CC257" s="28"/>
      <c r="CD257" s="9"/>
      <c r="CE257" s="1"/>
      <c r="CF257" s="9"/>
      <c r="CG257" s="1"/>
      <c r="CH257" s="27"/>
      <c r="CI257" s="1"/>
      <c r="CJ257" s="9"/>
      <c r="CK257" s="1"/>
      <c r="CL257" s="9"/>
      <c r="CM257" s="1"/>
      <c r="CN257" s="9"/>
      <c r="CO257" s="1"/>
      <c r="CP257" s="9"/>
      <c r="CQ257" s="1">
        <v>4</v>
      </c>
      <c r="CR257" s="9">
        <v>3</v>
      </c>
      <c r="CS257" s="1"/>
      <c r="CT257" s="9"/>
      <c r="CU257" s="1"/>
      <c r="CV257" s="9"/>
      <c r="CW257" s="1"/>
      <c r="CX257" s="9"/>
      <c r="CY257" s="1"/>
      <c r="CZ257" s="9"/>
      <c r="DA257" s="1"/>
      <c r="DB257" s="9"/>
      <c r="DC257" s="1"/>
      <c r="DD257" s="9"/>
      <c r="DE257" s="1"/>
      <c r="DF257" s="9"/>
      <c r="DG257" s="9"/>
      <c r="DH257" s="9"/>
      <c r="DI257" s="27"/>
      <c r="DJ257" s="9"/>
      <c r="DK257" s="1">
        <v>1</v>
      </c>
      <c r="DL257" s="9"/>
      <c r="DM257" s="28"/>
      <c r="DN257" s="9"/>
      <c r="DO257" s="1"/>
      <c r="DP257" s="9"/>
      <c r="DQ257" s="1"/>
      <c r="DR257" s="27"/>
      <c r="DS257" s="28"/>
      <c r="DT257" s="27"/>
      <c r="DU257" s="1"/>
      <c r="DV257" s="9"/>
      <c r="DW257" s="1"/>
      <c r="DX257" s="27"/>
      <c r="DY257" s="1"/>
      <c r="DZ257" s="9"/>
      <c r="EA257" s="28"/>
      <c r="EB257" s="9"/>
      <c r="EC257" s="1"/>
      <c r="ED257" s="9"/>
      <c r="EE257" s="1"/>
      <c r="EF257" s="9"/>
      <c r="EG257" s="1"/>
      <c r="EH257" s="9"/>
      <c r="EI257" s="28"/>
      <c r="EJ257" s="9"/>
      <c r="EK257" s="1"/>
      <c r="EL257" s="3" cm="1">
        <f t="array" ref="EL257">SUMPRODUCT(Planned[[#This Row],[GEN-1]:[EL-20]],TRANSPOSE(Arrangements[Unit Prices]))</f>
        <v>591.4</v>
      </c>
    </row>
    <row r="258" spans="1:142" ht="14.4" x14ac:dyDescent="0.25">
      <c r="A258" s="1">
        <v>238</v>
      </c>
      <c r="B258" s="9">
        <v>295401</v>
      </c>
      <c r="C258" s="9" t="s">
        <v>920</v>
      </c>
      <c r="D258" s="9" t="s">
        <v>271</v>
      </c>
      <c r="E258" s="9" t="s">
        <v>272</v>
      </c>
      <c r="F258" s="9"/>
      <c r="G258" s="9"/>
      <c r="H258" s="1" t="s">
        <v>921</v>
      </c>
      <c r="I258" s="1" t="s">
        <v>275</v>
      </c>
      <c r="J258" s="1" t="s">
        <v>276</v>
      </c>
      <c r="K258" s="9">
        <v>77</v>
      </c>
      <c r="L258" s="1" t="s">
        <v>431</v>
      </c>
      <c r="M258" s="9" t="s">
        <v>278</v>
      </c>
      <c r="N258" s="9"/>
      <c r="O258" s="1"/>
      <c r="P258" s="9"/>
      <c r="Q258" s="1"/>
      <c r="R258" s="27"/>
      <c r="S258" s="1"/>
      <c r="T258" s="9">
        <v>4</v>
      </c>
      <c r="U258" s="1"/>
      <c r="V258" s="9"/>
      <c r="W258" s="1"/>
      <c r="X258" s="9"/>
      <c r="Y258" s="1"/>
      <c r="Z258" s="9"/>
      <c r="AA258" s="1"/>
      <c r="AB258" s="9"/>
      <c r="AC258" s="1"/>
      <c r="AD258" s="27"/>
      <c r="AE258" s="1"/>
      <c r="AF258" s="9"/>
      <c r="AG258" s="1"/>
      <c r="AH258" s="9"/>
      <c r="AI258" s="1"/>
      <c r="AJ258" s="27"/>
      <c r="AK258" s="1"/>
      <c r="AL258" s="27"/>
      <c r="AM258" s="1"/>
      <c r="AN258" s="9"/>
      <c r="AO258" s="28"/>
      <c r="AP258" s="9"/>
      <c r="AQ258" s="1"/>
      <c r="AR258" s="9"/>
      <c r="AS258" s="28"/>
      <c r="AT258" s="27"/>
      <c r="AU258" s="1"/>
      <c r="AV258" s="1"/>
      <c r="AW258" s="1"/>
      <c r="AX258" s="9"/>
      <c r="AY258" s="28"/>
      <c r="AZ258" s="9"/>
      <c r="BA258" s="1"/>
      <c r="BB258" s="27"/>
      <c r="BC258" s="1"/>
      <c r="BD258" s="9"/>
      <c r="BE258" s="28"/>
      <c r="BF258" s="9"/>
      <c r="BG258" s="1"/>
      <c r="BH258" s="9"/>
      <c r="BI258" s="1"/>
      <c r="BJ258" s="9"/>
      <c r="BK258" s="28"/>
      <c r="BL258" s="27"/>
      <c r="BM258" s="1"/>
      <c r="BN258" s="9"/>
      <c r="BO258" s="1"/>
      <c r="BP258" s="27"/>
      <c r="BQ258" s="1"/>
      <c r="BR258" s="9"/>
      <c r="BS258" s="1"/>
      <c r="BT258" s="9"/>
      <c r="BU258" s="1"/>
      <c r="BV258" s="9"/>
      <c r="BW258" s="1"/>
      <c r="BX258" s="9"/>
      <c r="BY258" s="1"/>
      <c r="BZ258" s="9"/>
      <c r="CA258" s="1"/>
      <c r="CB258" s="9"/>
      <c r="CC258" s="28"/>
      <c r="CD258" s="9"/>
      <c r="CE258" s="1"/>
      <c r="CF258" s="9"/>
      <c r="CG258" s="1"/>
      <c r="CH258" s="27"/>
      <c r="CI258" s="1"/>
      <c r="CJ258" s="9"/>
      <c r="CK258" s="1"/>
      <c r="CL258" s="9"/>
      <c r="CM258" s="1"/>
      <c r="CN258" s="9"/>
      <c r="CO258" s="1"/>
      <c r="CP258" s="9"/>
      <c r="CQ258" s="1">
        <v>4</v>
      </c>
      <c r="CR258" s="9">
        <v>3</v>
      </c>
      <c r="CS258" s="1"/>
      <c r="CT258" s="9"/>
      <c r="CU258" s="1"/>
      <c r="CV258" s="9"/>
      <c r="CW258" s="1">
        <v>1</v>
      </c>
      <c r="CX258" s="9">
        <v>1</v>
      </c>
      <c r="CY258" s="1"/>
      <c r="CZ258" s="9"/>
      <c r="DA258" s="1"/>
      <c r="DB258" s="9"/>
      <c r="DC258" s="1"/>
      <c r="DD258" s="9"/>
      <c r="DE258" s="1"/>
      <c r="DF258" s="9"/>
      <c r="DG258" s="9"/>
      <c r="DH258" s="9"/>
      <c r="DI258" s="27"/>
      <c r="DJ258" s="9"/>
      <c r="DK258" s="1">
        <v>1</v>
      </c>
      <c r="DL258" s="9"/>
      <c r="DM258" s="28"/>
      <c r="DN258" s="9"/>
      <c r="DO258" s="1"/>
      <c r="DP258" s="9"/>
      <c r="DQ258" s="1"/>
      <c r="DR258" s="27"/>
      <c r="DS258" s="28"/>
      <c r="DT258" s="27"/>
      <c r="DU258" s="1"/>
      <c r="DV258" s="9"/>
      <c r="DW258" s="1"/>
      <c r="DX258" s="27"/>
      <c r="DY258" s="1"/>
      <c r="DZ258" s="9"/>
      <c r="EA258" s="28"/>
      <c r="EB258" s="9"/>
      <c r="EC258" s="1"/>
      <c r="ED258" s="9"/>
      <c r="EE258" s="1"/>
      <c r="EF258" s="9"/>
      <c r="EG258" s="1"/>
      <c r="EH258" s="9"/>
      <c r="EI258" s="28"/>
      <c r="EJ258" s="9"/>
      <c r="EK258" s="1"/>
      <c r="EL258" s="3" cm="1">
        <f t="array" ref="EL258">SUMPRODUCT(Planned[[#This Row],[GEN-1]:[EL-20]],TRANSPOSE(Arrangements[Unit Prices]))</f>
        <v>590.4</v>
      </c>
    </row>
    <row r="259" spans="1:142" ht="14.4" x14ac:dyDescent="0.25">
      <c r="A259" s="1">
        <v>239</v>
      </c>
      <c r="B259" s="9">
        <v>259195</v>
      </c>
      <c r="C259" s="9" t="s">
        <v>922</v>
      </c>
      <c r="D259" s="9" t="s">
        <v>271</v>
      </c>
      <c r="E259" s="9" t="s">
        <v>272</v>
      </c>
      <c r="F259" s="9"/>
      <c r="G259" s="9"/>
      <c r="H259" s="1" t="s">
        <v>923</v>
      </c>
      <c r="I259" s="1" t="s">
        <v>275</v>
      </c>
      <c r="J259" s="1" t="s">
        <v>276</v>
      </c>
      <c r="K259" s="9">
        <v>77</v>
      </c>
      <c r="L259" s="1" t="s">
        <v>924</v>
      </c>
      <c r="M259" s="9" t="s">
        <v>278</v>
      </c>
      <c r="N259" s="9"/>
      <c r="O259" s="1"/>
      <c r="P259" s="9"/>
      <c r="Q259" s="1"/>
      <c r="R259" s="27"/>
      <c r="S259" s="1"/>
      <c r="T259" s="9"/>
      <c r="U259" s="1"/>
      <c r="V259" s="9"/>
      <c r="W259" s="1"/>
      <c r="X259" s="9"/>
      <c r="Y259" s="1"/>
      <c r="Z259" s="9"/>
      <c r="AA259" s="1"/>
      <c r="AB259" s="9"/>
      <c r="AC259" s="1"/>
      <c r="AD259" s="27"/>
      <c r="AE259" s="1"/>
      <c r="AF259" s="9">
        <v>259</v>
      </c>
      <c r="AG259" s="1"/>
      <c r="AH259" s="9"/>
      <c r="AI259" s="1"/>
      <c r="AJ259" s="27"/>
      <c r="AK259" s="1"/>
      <c r="AL259" s="27"/>
      <c r="AM259" s="1"/>
      <c r="AN259" s="9"/>
      <c r="AO259" s="28"/>
      <c r="AP259" s="9">
        <v>7</v>
      </c>
      <c r="AQ259" s="1"/>
      <c r="AR259" s="9"/>
      <c r="AS259" s="28"/>
      <c r="AT259" s="27"/>
      <c r="AU259" s="1"/>
      <c r="AV259" s="1"/>
      <c r="AW259" s="1"/>
      <c r="AX259" s="9"/>
      <c r="AY259" s="28"/>
      <c r="AZ259" s="9"/>
      <c r="BA259" s="1"/>
      <c r="BB259" s="27"/>
      <c r="BC259" s="1"/>
      <c r="BD259" s="9"/>
      <c r="BE259" s="28"/>
      <c r="BF259" s="9"/>
      <c r="BG259" s="1"/>
      <c r="BH259" s="9"/>
      <c r="BI259" s="1"/>
      <c r="BJ259" s="9"/>
      <c r="BK259" s="28"/>
      <c r="BL259" s="27"/>
      <c r="BM259" s="1"/>
      <c r="BN259" s="9"/>
      <c r="BO259" s="1"/>
      <c r="BP259" s="27"/>
      <c r="BQ259" s="1"/>
      <c r="BR259" s="9"/>
      <c r="BS259" s="1"/>
      <c r="BT259" s="9"/>
      <c r="BU259" s="1"/>
      <c r="BV259" s="9"/>
      <c r="BW259" s="1"/>
      <c r="BX259" s="9"/>
      <c r="BY259" s="1"/>
      <c r="BZ259" s="9"/>
      <c r="CA259" s="1"/>
      <c r="CB259" s="9"/>
      <c r="CC259" s="28"/>
      <c r="CD259" s="9"/>
      <c r="CE259" s="1"/>
      <c r="CF259" s="9"/>
      <c r="CG259" s="1"/>
      <c r="CH259" s="27"/>
      <c r="CI259" s="1"/>
      <c r="CJ259" s="9"/>
      <c r="CK259" s="1"/>
      <c r="CL259" s="9"/>
      <c r="CM259" s="1"/>
      <c r="CN259" s="9"/>
      <c r="CO259" s="1"/>
      <c r="CP259" s="9"/>
      <c r="CQ259" s="1">
        <v>2</v>
      </c>
      <c r="CR259" s="9">
        <v>4</v>
      </c>
      <c r="CS259" s="1">
        <v>1</v>
      </c>
      <c r="CT259" s="9"/>
      <c r="CU259" s="1">
        <v>2</v>
      </c>
      <c r="CV259" s="9">
        <v>1</v>
      </c>
      <c r="CW259" s="1">
        <v>1</v>
      </c>
      <c r="CX259" s="9">
        <v>1</v>
      </c>
      <c r="CY259" s="1"/>
      <c r="CZ259" s="9"/>
      <c r="DA259" s="1"/>
      <c r="DB259" s="9"/>
      <c r="DC259" s="1">
        <v>10</v>
      </c>
      <c r="DD259" s="9"/>
      <c r="DE259" s="1"/>
      <c r="DF259" s="9"/>
      <c r="DG259" s="9"/>
      <c r="DH259" s="9"/>
      <c r="DI259" s="27"/>
      <c r="DJ259" s="9"/>
      <c r="DK259" s="1">
        <v>1</v>
      </c>
      <c r="DL259" s="9"/>
      <c r="DM259" s="28"/>
      <c r="DN259" s="9"/>
      <c r="DO259" s="1"/>
      <c r="DP259" s="9"/>
      <c r="DQ259" s="1"/>
      <c r="DR259" s="27"/>
      <c r="DS259" s="28"/>
      <c r="DT259" s="27"/>
      <c r="DU259" s="1"/>
      <c r="DV259" s="9"/>
      <c r="DW259" s="1"/>
      <c r="DX259" s="27"/>
      <c r="DY259" s="1"/>
      <c r="DZ259" s="9"/>
      <c r="EA259" s="28"/>
      <c r="EB259" s="9">
        <v>1</v>
      </c>
      <c r="EC259" s="1"/>
      <c r="ED259" s="9"/>
      <c r="EE259" s="1">
        <v>1</v>
      </c>
      <c r="EF259" s="9"/>
      <c r="EG259" s="1">
        <v>1</v>
      </c>
      <c r="EH259" s="9"/>
      <c r="EI259" s="28"/>
      <c r="EJ259" s="9"/>
      <c r="EK259" s="1"/>
      <c r="EL259" s="3" cm="1">
        <f t="array" ref="EL259">SUMPRODUCT(Planned[[#This Row],[GEN-1]:[EL-20]],TRANSPOSE(Arrangements[Unit Prices]))</f>
        <v>1340.3999999999999</v>
      </c>
    </row>
    <row r="260" spans="1:142" ht="14.4" x14ac:dyDescent="0.25">
      <c r="A260" s="1">
        <v>240</v>
      </c>
      <c r="B260" s="9">
        <v>279892</v>
      </c>
      <c r="C260" s="9" t="s">
        <v>925</v>
      </c>
      <c r="D260" s="9" t="s">
        <v>271</v>
      </c>
      <c r="E260" s="9" t="s">
        <v>272</v>
      </c>
      <c r="F260" s="9"/>
      <c r="G260" s="9"/>
      <c r="H260" s="1" t="s">
        <v>926</v>
      </c>
      <c r="I260" s="1" t="s">
        <v>275</v>
      </c>
      <c r="J260" s="1" t="s">
        <v>276</v>
      </c>
      <c r="K260" s="9">
        <v>77</v>
      </c>
      <c r="L260" s="1" t="s">
        <v>431</v>
      </c>
      <c r="M260" s="9" t="s">
        <v>278</v>
      </c>
      <c r="N260" s="9"/>
      <c r="O260" s="1"/>
      <c r="P260" s="9"/>
      <c r="Q260" s="1"/>
      <c r="R260" s="27"/>
      <c r="S260" s="1"/>
      <c r="T260" s="9"/>
      <c r="U260" s="1"/>
      <c r="V260" s="9"/>
      <c r="W260" s="1"/>
      <c r="X260" s="9"/>
      <c r="Y260" s="1"/>
      <c r="Z260" s="9"/>
      <c r="AA260" s="1"/>
      <c r="AB260" s="9"/>
      <c r="AC260" s="1"/>
      <c r="AD260" s="27"/>
      <c r="AE260" s="1"/>
      <c r="AF260" s="9">
        <v>260</v>
      </c>
      <c r="AG260" s="1"/>
      <c r="AH260" s="9"/>
      <c r="AI260" s="1"/>
      <c r="AJ260" s="27"/>
      <c r="AK260" s="1"/>
      <c r="AL260" s="27"/>
      <c r="AM260" s="1"/>
      <c r="AN260" s="9"/>
      <c r="AO260" s="28"/>
      <c r="AP260" s="9"/>
      <c r="AQ260" s="1"/>
      <c r="AR260" s="9"/>
      <c r="AS260" s="28"/>
      <c r="AT260" s="27"/>
      <c r="AU260" s="1"/>
      <c r="AV260" s="1"/>
      <c r="AW260" s="1"/>
      <c r="AX260" s="9"/>
      <c r="AY260" s="28"/>
      <c r="AZ260" s="9"/>
      <c r="BA260" s="1"/>
      <c r="BB260" s="27"/>
      <c r="BC260" s="1"/>
      <c r="BD260" s="9"/>
      <c r="BE260" s="28"/>
      <c r="BF260" s="9"/>
      <c r="BG260" s="1"/>
      <c r="BH260" s="9"/>
      <c r="BI260" s="1"/>
      <c r="BJ260" s="9"/>
      <c r="BK260" s="28"/>
      <c r="BL260" s="27"/>
      <c r="BM260" s="1"/>
      <c r="BN260" s="9"/>
      <c r="BO260" s="1"/>
      <c r="BP260" s="27"/>
      <c r="BQ260" s="1"/>
      <c r="BR260" s="9"/>
      <c r="BS260" s="1"/>
      <c r="BT260" s="9"/>
      <c r="BU260" s="1"/>
      <c r="BV260" s="9"/>
      <c r="BW260" s="1"/>
      <c r="BX260" s="9"/>
      <c r="BY260" s="1"/>
      <c r="BZ260" s="9"/>
      <c r="CA260" s="1"/>
      <c r="CB260" s="9"/>
      <c r="CC260" s="28"/>
      <c r="CD260" s="9"/>
      <c r="CE260" s="1"/>
      <c r="CF260" s="9"/>
      <c r="CG260" s="1"/>
      <c r="CH260" s="27"/>
      <c r="CI260" s="1"/>
      <c r="CJ260" s="9"/>
      <c r="CK260" s="1"/>
      <c r="CL260" s="9"/>
      <c r="CM260" s="1"/>
      <c r="CN260" s="9"/>
      <c r="CO260" s="1"/>
      <c r="CP260" s="9"/>
      <c r="CQ260" s="1">
        <v>5</v>
      </c>
      <c r="CR260" s="9">
        <v>6</v>
      </c>
      <c r="CS260" s="1"/>
      <c r="CT260" s="9"/>
      <c r="CU260" s="1">
        <v>1</v>
      </c>
      <c r="CV260" s="9"/>
      <c r="CW260" s="1">
        <v>1</v>
      </c>
      <c r="CX260" s="9">
        <v>1</v>
      </c>
      <c r="CY260" s="1"/>
      <c r="CZ260" s="9"/>
      <c r="DA260" s="1"/>
      <c r="DB260" s="9"/>
      <c r="DC260" s="1">
        <v>10</v>
      </c>
      <c r="DD260" s="9"/>
      <c r="DE260" s="1"/>
      <c r="DF260" s="9"/>
      <c r="DG260" s="9"/>
      <c r="DH260" s="9"/>
      <c r="DI260" s="27"/>
      <c r="DJ260" s="9"/>
      <c r="DK260" s="1">
        <v>1</v>
      </c>
      <c r="DL260" s="9"/>
      <c r="DM260" s="28"/>
      <c r="DN260" s="9"/>
      <c r="DO260" s="1"/>
      <c r="DP260" s="9"/>
      <c r="DQ260" s="1"/>
      <c r="DR260" s="27"/>
      <c r="DS260" s="28"/>
      <c r="DT260" s="27"/>
      <c r="DU260" s="1"/>
      <c r="DV260" s="9"/>
      <c r="DW260" s="1"/>
      <c r="DX260" s="27"/>
      <c r="DY260" s="1"/>
      <c r="DZ260" s="9"/>
      <c r="EA260" s="28"/>
      <c r="EB260" s="9"/>
      <c r="EC260" s="1"/>
      <c r="ED260" s="9"/>
      <c r="EE260" s="1"/>
      <c r="EF260" s="9"/>
      <c r="EG260" s="1"/>
      <c r="EH260" s="9"/>
      <c r="EI260" s="28"/>
      <c r="EJ260" s="9"/>
      <c r="EK260" s="1"/>
      <c r="EL260" s="3" cm="1">
        <f t="array" ref="EL260">SUMPRODUCT(Planned[[#This Row],[GEN-1]:[EL-20]],TRANSPOSE(Arrangements[Unit Prices]))</f>
        <v>1231.3</v>
      </c>
    </row>
    <row r="261" spans="1:142" ht="14.4" x14ac:dyDescent="0.25">
      <c r="A261" s="1">
        <v>241</v>
      </c>
      <c r="B261" s="13">
        <v>22073</v>
      </c>
      <c r="C261" s="13" t="s">
        <v>927</v>
      </c>
      <c r="D261" s="13" t="s">
        <v>271</v>
      </c>
      <c r="E261" s="13" t="s">
        <v>272</v>
      </c>
      <c r="F261" s="13"/>
      <c r="G261" s="13"/>
      <c r="H261" s="12" t="s">
        <v>928</v>
      </c>
      <c r="I261" s="12" t="s">
        <v>275</v>
      </c>
      <c r="J261" s="12" t="s">
        <v>276</v>
      </c>
      <c r="K261" s="13">
        <v>77</v>
      </c>
      <c r="L261" s="12" t="s">
        <v>929</v>
      </c>
      <c r="M261" s="13" t="s">
        <v>278</v>
      </c>
      <c r="N261" s="13"/>
      <c r="O261" s="12"/>
      <c r="P261" s="13"/>
      <c r="Q261" s="12"/>
      <c r="R261" s="32"/>
      <c r="S261" s="12"/>
      <c r="T261" s="13"/>
      <c r="U261" s="12"/>
      <c r="V261" s="13"/>
      <c r="W261" s="12"/>
      <c r="X261" s="13"/>
      <c r="Y261" s="12"/>
      <c r="Z261" s="13"/>
      <c r="AA261" s="12"/>
      <c r="AB261" s="13"/>
      <c r="AC261" s="12"/>
      <c r="AD261" s="32"/>
      <c r="AE261" s="12"/>
      <c r="AF261" s="13"/>
      <c r="AG261" s="12"/>
      <c r="AH261" s="13"/>
      <c r="AI261" s="12"/>
      <c r="AJ261" s="32"/>
      <c r="AK261" s="12"/>
      <c r="AL261" s="32"/>
      <c r="AM261" s="12"/>
      <c r="AN261" s="13"/>
      <c r="AO261" s="29"/>
      <c r="AP261" s="13">
        <v>17.5</v>
      </c>
      <c r="AQ261" s="12"/>
      <c r="AR261" s="13"/>
      <c r="AS261" s="29"/>
      <c r="AT261" s="32"/>
      <c r="AU261" s="12"/>
      <c r="AV261" s="12"/>
      <c r="AW261" s="12"/>
      <c r="AX261" s="13"/>
      <c r="AY261" s="29"/>
      <c r="AZ261" s="13"/>
      <c r="BA261" s="12"/>
      <c r="BB261" s="32"/>
      <c r="BC261" s="12"/>
      <c r="BD261" s="13"/>
      <c r="BE261" s="29"/>
      <c r="BF261" s="13"/>
      <c r="BG261" s="12"/>
      <c r="BH261" s="13"/>
      <c r="BI261" s="12"/>
      <c r="BJ261" s="13"/>
      <c r="BK261" s="29"/>
      <c r="BL261" s="32"/>
      <c r="BM261" s="12"/>
      <c r="BN261" s="13"/>
      <c r="BO261" s="12"/>
      <c r="BP261" s="32"/>
      <c r="BQ261" s="12"/>
      <c r="BR261" s="13"/>
      <c r="BS261" s="12"/>
      <c r="BT261" s="13"/>
      <c r="BU261" s="12"/>
      <c r="BV261" s="13"/>
      <c r="BW261" s="12"/>
      <c r="BX261" s="13"/>
      <c r="BY261" s="12"/>
      <c r="BZ261" s="13"/>
      <c r="CA261" s="12"/>
      <c r="CB261" s="13"/>
      <c r="CC261" s="29"/>
      <c r="CD261" s="13"/>
      <c r="CE261" s="12"/>
      <c r="CF261" s="13"/>
      <c r="CG261" s="12"/>
      <c r="CH261" s="32"/>
      <c r="CI261" s="12"/>
      <c r="CJ261" s="13">
        <v>4.0999999999999996</v>
      </c>
      <c r="CK261" s="12"/>
      <c r="CL261" s="13">
        <v>0.35</v>
      </c>
      <c r="CM261" s="12"/>
      <c r="CN261" s="13"/>
      <c r="CO261" s="12"/>
      <c r="CP261" s="13">
        <v>7.1</v>
      </c>
      <c r="CQ261" s="12"/>
      <c r="CR261" s="13"/>
      <c r="CS261" s="12">
        <v>1</v>
      </c>
      <c r="CT261" s="13"/>
      <c r="CU261" s="12">
        <v>2</v>
      </c>
      <c r="CV261" s="13"/>
      <c r="CW261" s="12">
        <v>1</v>
      </c>
      <c r="CX261" s="13">
        <v>0.75</v>
      </c>
      <c r="CY261" s="12"/>
      <c r="CZ261" s="13"/>
      <c r="DA261" s="12"/>
      <c r="DB261" s="13"/>
      <c r="DC261" s="12"/>
      <c r="DD261" s="13"/>
      <c r="DE261" s="12"/>
      <c r="DF261" s="13"/>
      <c r="DG261" s="13"/>
      <c r="DH261" s="13"/>
      <c r="DI261" s="32"/>
      <c r="DJ261" s="13"/>
      <c r="DK261" s="12">
        <v>1</v>
      </c>
      <c r="DL261" s="13"/>
      <c r="DM261" s="29"/>
      <c r="DN261" s="13"/>
      <c r="DO261" s="12"/>
      <c r="DP261" s="13"/>
      <c r="DQ261" s="12"/>
      <c r="DR261" s="32"/>
      <c r="DS261" s="29"/>
      <c r="DT261" s="32"/>
      <c r="DU261" s="12"/>
      <c r="DV261" s="13"/>
      <c r="DW261" s="12"/>
      <c r="DX261" s="32"/>
      <c r="DY261" s="12"/>
      <c r="DZ261" s="13"/>
      <c r="EA261" s="29"/>
      <c r="EB261" s="13"/>
      <c r="EC261" s="12">
        <v>1</v>
      </c>
      <c r="ED261" s="13"/>
      <c r="EE261" s="12">
        <v>1</v>
      </c>
      <c r="EF261" s="13"/>
      <c r="EG261" s="12">
        <v>1</v>
      </c>
      <c r="EH261" s="13"/>
      <c r="EI261" s="29"/>
      <c r="EJ261" s="13"/>
      <c r="EK261" s="12"/>
      <c r="EL261" s="14" cm="1">
        <f t="array" ref="EL261">SUMPRODUCT(Planned[[#This Row],[GEN-1]:[EL-20]],TRANSPOSE(Arrangements[Unit Prices]))</f>
        <v>1127.5</v>
      </c>
    </row>
    <row r="262" spans="1:142" ht="14.4" x14ac:dyDescent="0.25">
      <c r="A262" s="1">
        <v>242</v>
      </c>
      <c r="B262" s="9">
        <v>20392</v>
      </c>
      <c r="C262" s="9" t="s">
        <v>930</v>
      </c>
      <c r="D262" s="9" t="s">
        <v>271</v>
      </c>
      <c r="E262" s="9" t="s">
        <v>272</v>
      </c>
      <c r="F262" s="9"/>
      <c r="G262" s="9"/>
      <c r="H262" s="1" t="s">
        <v>931</v>
      </c>
      <c r="I262" s="1" t="s">
        <v>275</v>
      </c>
      <c r="J262" s="1" t="s">
        <v>276</v>
      </c>
      <c r="K262" s="9">
        <v>77</v>
      </c>
      <c r="L262" s="1" t="s">
        <v>458</v>
      </c>
      <c r="M262" s="9" t="s">
        <v>278</v>
      </c>
      <c r="N262" s="9"/>
      <c r="O262" s="1"/>
      <c r="P262" s="9"/>
      <c r="Q262" s="1"/>
      <c r="R262" s="27"/>
      <c r="S262" s="1"/>
      <c r="T262" s="9"/>
      <c r="U262" s="1"/>
      <c r="V262" s="9"/>
      <c r="W262" s="1"/>
      <c r="X262" s="9"/>
      <c r="Y262" s="1"/>
      <c r="Z262" s="9"/>
      <c r="AA262" s="1"/>
      <c r="AB262" s="9"/>
      <c r="AC262" s="1"/>
      <c r="AD262" s="27"/>
      <c r="AE262" s="1"/>
      <c r="AF262" s="9"/>
      <c r="AG262" s="1"/>
      <c r="AH262" s="9"/>
      <c r="AI262" s="1"/>
      <c r="AJ262" s="27"/>
      <c r="AK262" s="1"/>
      <c r="AL262" s="27"/>
      <c r="AM262" s="1"/>
      <c r="AN262" s="9"/>
      <c r="AO262" s="28"/>
      <c r="AP262" s="9"/>
      <c r="AQ262" s="1"/>
      <c r="AR262" s="9"/>
      <c r="AS262" s="28"/>
      <c r="AT262" s="27"/>
      <c r="AU262" s="1"/>
      <c r="AV262" s="1"/>
      <c r="AW262" s="1"/>
      <c r="AX262" s="9"/>
      <c r="AY262" s="28"/>
      <c r="AZ262" s="9"/>
      <c r="BA262" s="1"/>
      <c r="BB262" s="27"/>
      <c r="BC262" s="1"/>
      <c r="BD262" s="9"/>
      <c r="BE262" s="28"/>
      <c r="BF262" s="9"/>
      <c r="BG262" s="1"/>
      <c r="BH262" s="9"/>
      <c r="BI262" s="1"/>
      <c r="BJ262" s="9"/>
      <c r="BK262" s="28"/>
      <c r="BL262" s="27"/>
      <c r="BM262" s="1"/>
      <c r="BN262" s="9"/>
      <c r="BO262" s="1"/>
      <c r="BP262" s="27"/>
      <c r="BQ262" s="1"/>
      <c r="BR262" s="9"/>
      <c r="BS262" s="1"/>
      <c r="BT262" s="9"/>
      <c r="BU262" s="1"/>
      <c r="BV262" s="9"/>
      <c r="BW262" s="1"/>
      <c r="BX262" s="9"/>
      <c r="BY262" s="1"/>
      <c r="BZ262" s="9"/>
      <c r="CA262" s="1"/>
      <c r="CB262" s="9"/>
      <c r="CC262" s="28"/>
      <c r="CD262" s="9"/>
      <c r="CE262" s="1"/>
      <c r="CF262" s="9">
        <v>14</v>
      </c>
      <c r="CG262" s="1"/>
      <c r="CH262" s="27"/>
      <c r="CI262" s="1"/>
      <c r="CJ262" s="9"/>
      <c r="CK262" s="1"/>
      <c r="CL262" s="9"/>
      <c r="CM262" s="1"/>
      <c r="CN262" s="9"/>
      <c r="CO262" s="1"/>
      <c r="CP262" s="9"/>
      <c r="CQ262" s="1">
        <v>2</v>
      </c>
      <c r="CR262" s="9">
        <v>2</v>
      </c>
      <c r="CS262" s="1"/>
      <c r="CT262" s="9"/>
      <c r="CU262" s="1">
        <v>1</v>
      </c>
      <c r="CV262" s="9"/>
      <c r="CW262" s="1">
        <v>1</v>
      </c>
      <c r="CX262" s="9">
        <v>1</v>
      </c>
      <c r="CY262" s="1"/>
      <c r="CZ262" s="9"/>
      <c r="DA262" s="1"/>
      <c r="DB262" s="9"/>
      <c r="DC262" s="1">
        <v>10</v>
      </c>
      <c r="DD262" s="9"/>
      <c r="DE262" s="1"/>
      <c r="DF262" s="9"/>
      <c r="DG262" s="9"/>
      <c r="DH262" s="9"/>
      <c r="DI262" s="27"/>
      <c r="DJ262" s="9"/>
      <c r="DK262" s="1">
        <v>1</v>
      </c>
      <c r="DL262" s="9"/>
      <c r="DM262" s="28"/>
      <c r="DN262" s="9"/>
      <c r="DO262" s="1"/>
      <c r="DP262" s="9"/>
      <c r="DQ262" s="1"/>
      <c r="DR262" s="27"/>
      <c r="DS262" s="28"/>
      <c r="DT262" s="27"/>
      <c r="DU262" s="1"/>
      <c r="DV262" s="9"/>
      <c r="DW262" s="1"/>
      <c r="DX262" s="27"/>
      <c r="DY262" s="1"/>
      <c r="DZ262" s="9"/>
      <c r="EA262" s="28"/>
      <c r="EB262" s="9"/>
      <c r="EC262" s="1"/>
      <c r="ED262" s="9"/>
      <c r="EE262" s="1"/>
      <c r="EF262" s="9"/>
      <c r="EG262" s="1"/>
      <c r="EH262" s="9"/>
      <c r="EI262" s="28"/>
      <c r="EJ262" s="9"/>
      <c r="EK262" s="1"/>
      <c r="EL262" s="3" cm="1">
        <f t="array" ref="EL262">SUMPRODUCT(Planned[[#This Row],[GEN-1]:[EL-20]],TRANSPOSE(Arrangements[Unit Prices]))</f>
        <v>426.29999999999995</v>
      </c>
    </row>
    <row r="263" spans="1:142" ht="14.4" x14ac:dyDescent="0.25">
      <c r="A263" s="1">
        <v>243</v>
      </c>
      <c r="B263" s="9">
        <v>206094</v>
      </c>
      <c r="C263" s="9" t="s">
        <v>932</v>
      </c>
      <c r="D263" s="9" t="s">
        <v>271</v>
      </c>
      <c r="E263" s="9" t="s">
        <v>272</v>
      </c>
      <c r="F263" s="9"/>
      <c r="G263" s="9"/>
      <c r="H263" s="1" t="s">
        <v>933</v>
      </c>
      <c r="I263" s="1" t="s">
        <v>325</v>
      </c>
      <c r="J263" s="1" t="s">
        <v>276</v>
      </c>
      <c r="K263" s="9">
        <v>77</v>
      </c>
      <c r="L263" s="1" t="s">
        <v>934</v>
      </c>
      <c r="M263" s="9" t="s">
        <v>278</v>
      </c>
      <c r="N263" s="9"/>
      <c r="O263" s="1"/>
      <c r="P263" s="9"/>
      <c r="Q263" s="1"/>
      <c r="R263" s="27"/>
      <c r="S263" s="1"/>
      <c r="T263" s="9"/>
      <c r="U263" s="1"/>
      <c r="V263" s="9"/>
      <c r="W263" s="1"/>
      <c r="X263" s="9"/>
      <c r="Y263" s="1"/>
      <c r="Z263" s="9"/>
      <c r="AA263" s="1">
        <v>80</v>
      </c>
      <c r="AB263" s="9"/>
      <c r="AC263" s="1"/>
      <c r="AD263" s="27"/>
      <c r="AE263" s="1"/>
      <c r="AF263" s="9">
        <v>129</v>
      </c>
      <c r="AG263" s="1"/>
      <c r="AH263" s="9"/>
      <c r="AI263" s="1"/>
      <c r="AJ263" s="27"/>
      <c r="AK263" s="1"/>
      <c r="AL263" s="27"/>
      <c r="AM263" s="1"/>
      <c r="AN263" s="9"/>
      <c r="AO263" s="28"/>
      <c r="AP263" s="9"/>
      <c r="AQ263" s="1"/>
      <c r="AR263" s="9"/>
      <c r="AS263" s="28"/>
      <c r="AT263" s="27"/>
      <c r="AU263" s="1"/>
      <c r="AV263" s="1"/>
      <c r="AW263" s="1"/>
      <c r="AX263" s="9"/>
      <c r="AY263" s="28"/>
      <c r="AZ263" s="9"/>
      <c r="BA263" s="1"/>
      <c r="BB263" s="27"/>
      <c r="BC263" s="1"/>
      <c r="BD263" s="9"/>
      <c r="BE263" s="28"/>
      <c r="BF263" s="9"/>
      <c r="BG263" s="1"/>
      <c r="BH263" s="9"/>
      <c r="BI263" s="1"/>
      <c r="BJ263" s="9"/>
      <c r="BK263" s="28"/>
      <c r="BL263" s="27"/>
      <c r="BM263" s="1"/>
      <c r="BN263" s="9"/>
      <c r="BO263" s="1"/>
      <c r="BP263" s="27"/>
      <c r="BQ263" s="1"/>
      <c r="BR263" s="9"/>
      <c r="BS263" s="1"/>
      <c r="BT263" s="9"/>
      <c r="BU263" s="1"/>
      <c r="BV263" s="9"/>
      <c r="BW263" s="1"/>
      <c r="BX263" s="9"/>
      <c r="BY263" s="1"/>
      <c r="BZ263" s="9"/>
      <c r="CA263" s="1"/>
      <c r="CB263" s="9"/>
      <c r="CC263" s="28"/>
      <c r="CD263" s="9"/>
      <c r="CE263" s="1"/>
      <c r="CF263" s="9"/>
      <c r="CG263" s="1"/>
      <c r="CH263" s="27"/>
      <c r="CI263" s="1"/>
      <c r="CJ263" s="9"/>
      <c r="CK263" s="1"/>
      <c r="CL263" s="9">
        <v>0.32</v>
      </c>
      <c r="CM263" s="1"/>
      <c r="CN263" s="9"/>
      <c r="CO263" s="1"/>
      <c r="CP263" s="9"/>
      <c r="CQ263" s="1">
        <v>5</v>
      </c>
      <c r="CR263" s="9">
        <v>2</v>
      </c>
      <c r="CS263" s="1">
        <v>1</v>
      </c>
      <c r="CT263" s="9"/>
      <c r="CU263" s="1">
        <v>3</v>
      </c>
      <c r="CV263" s="9"/>
      <c r="CW263" s="1">
        <v>1</v>
      </c>
      <c r="CX263" s="9">
        <v>0.75</v>
      </c>
      <c r="CY263" s="1"/>
      <c r="CZ263" s="9">
        <v>1</v>
      </c>
      <c r="DA263" s="1"/>
      <c r="DB263" s="9"/>
      <c r="DC263" s="1">
        <v>20</v>
      </c>
      <c r="DD263" s="9"/>
      <c r="DE263" s="1"/>
      <c r="DF263" s="9"/>
      <c r="DG263" s="9">
        <v>10</v>
      </c>
      <c r="DH263" s="9"/>
      <c r="DI263" s="27"/>
      <c r="DJ263" s="9"/>
      <c r="DK263" s="1">
        <v>1</v>
      </c>
      <c r="DL263" s="9"/>
      <c r="DM263" s="28"/>
      <c r="DN263" s="9"/>
      <c r="DO263" s="1"/>
      <c r="DP263" s="9"/>
      <c r="DQ263" s="1"/>
      <c r="DR263" s="27"/>
      <c r="DS263" s="28"/>
      <c r="DT263" s="27"/>
      <c r="DU263" s="1"/>
      <c r="DV263" s="9"/>
      <c r="DW263" s="1"/>
      <c r="DX263" s="27"/>
      <c r="DY263" s="1"/>
      <c r="DZ263" s="9"/>
      <c r="EA263" s="28"/>
      <c r="EB263" s="9"/>
      <c r="EC263" s="1"/>
      <c r="ED263" s="9"/>
      <c r="EE263" s="1"/>
      <c r="EF263" s="9"/>
      <c r="EG263" s="1"/>
      <c r="EH263" s="9"/>
      <c r="EI263" s="28"/>
      <c r="EJ263" s="9"/>
      <c r="EK263" s="1"/>
      <c r="EL263" s="3" cm="1">
        <f t="array" ref="EL263">SUMPRODUCT(Planned[[#This Row],[GEN-1]:[EL-20]],TRANSPOSE(Arrangements[Unit Prices]))</f>
        <v>934.2</v>
      </c>
    </row>
    <row r="264" spans="1:142" ht="14.4" x14ac:dyDescent="0.25">
      <c r="A264" s="1">
        <v>244</v>
      </c>
      <c r="B264" s="9">
        <v>217877</v>
      </c>
      <c r="C264" s="9" t="s">
        <v>935</v>
      </c>
      <c r="D264" s="9" t="s">
        <v>271</v>
      </c>
      <c r="E264" s="9" t="s">
        <v>272</v>
      </c>
      <c r="F264" s="9"/>
      <c r="G264" s="9"/>
      <c r="H264" s="1" t="s">
        <v>936</v>
      </c>
      <c r="I264" s="1" t="s">
        <v>275</v>
      </c>
      <c r="J264" s="1" t="s">
        <v>276</v>
      </c>
      <c r="K264" s="9">
        <v>77</v>
      </c>
      <c r="L264" s="1" t="s">
        <v>937</v>
      </c>
      <c r="M264" s="9" t="s">
        <v>278</v>
      </c>
      <c r="N264" s="9"/>
      <c r="O264" s="1"/>
      <c r="P264" s="9"/>
      <c r="Q264" s="1"/>
      <c r="R264" s="27"/>
      <c r="S264" s="1">
        <v>5.0999999999999996</v>
      </c>
      <c r="T264" s="9"/>
      <c r="U264" s="1"/>
      <c r="V264" s="9"/>
      <c r="W264" s="1"/>
      <c r="X264" s="9"/>
      <c r="Y264" s="1"/>
      <c r="Z264" s="9"/>
      <c r="AA264" s="1"/>
      <c r="AB264" s="9"/>
      <c r="AC264" s="1"/>
      <c r="AD264" s="27"/>
      <c r="AE264" s="1"/>
      <c r="AF264" s="9">
        <v>221</v>
      </c>
      <c r="AG264" s="1"/>
      <c r="AH264" s="9"/>
      <c r="AI264" s="1"/>
      <c r="AJ264" s="27"/>
      <c r="AK264" s="1"/>
      <c r="AL264" s="27"/>
      <c r="AM264" s="1"/>
      <c r="AN264" s="9"/>
      <c r="AO264" s="28"/>
      <c r="AP264" s="9">
        <v>6</v>
      </c>
      <c r="AQ264" s="1"/>
      <c r="AR264" s="9"/>
      <c r="AS264" s="28"/>
      <c r="AT264" s="27"/>
      <c r="AU264" s="1"/>
      <c r="AV264" s="1"/>
      <c r="AW264" s="1"/>
      <c r="AX264" s="9"/>
      <c r="AY264" s="28"/>
      <c r="AZ264" s="9"/>
      <c r="BA264" s="1"/>
      <c r="BB264" s="27"/>
      <c r="BC264" s="1"/>
      <c r="BD264" s="9"/>
      <c r="BE264" s="28"/>
      <c r="BF264" s="9"/>
      <c r="BG264" s="1"/>
      <c r="BH264" s="9"/>
      <c r="BI264" s="1"/>
      <c r="BJ264" s="9"/>
      <c r="BK264" s="28"/>
      <c r="BL264" s="27"/>
      <c r="BM264" s="1"/>
      <c r="BN264" s="9"/>
      <c r="BO264" s="1"/>
      <c r="BP264" s="27"/>
      <c r="BQ264" s="1"/>
      <c r="BR264" s="9"/>
      <c r="BS264" s="1"/>
      <c r="BT264" s="9"/>
      <c r="BU264" s="1"/>
      <c r="BV264" s="9"/>
      <c r="BW264" s="1"/>
      <c r="BX264" s="9"/>
      <c r="BY264" s="1"/>
      <c r="BZ264" s="9"/>
      <c r="CA264" s="1"/>
      <c r="CB264" s="9"/>
      <c r="CC264" s="28"/>
      <c r="CD264" s="9"/>
      <c r="CE264" s="1"/>
      <c r="CF264" s="9"/>
      <c r="CG264" s="1"/>
      <c r="CH264" s="27"/>
      <c r="CI264" s="1"/>
      <c r="CJ264" s="9"/>
      <c r="CK264" s="1"/>
      <c r="CL264" s="9">
        <v>0.32</v>
      </c>
      <c r="CM264" s="1"/>
      <c r="CN264" s="9"/>
      <c r="CO264" s="1"/>
      <c r="CP264" s="9"/>
      <c r="CQ264" s="1">
        <v>4</v>
      </c>
      <c r="CR264" s="9">
        <v>3</v>
      </c>
      <c r="CS264" s="1">
        <v>1</v>
      </c>
      <c r="CT264" s="9"/>
      <c r="CU264" s="1">
        <v>2</v>
      </c>
      <c r="CV264" s="9"/>
      <c r="CW264" s="1">
        <v>1</v>
      </c>
      <c r="CX264" s="9">
        <v>0.75</v>
      </c>
      <c r="CY264" s="1"/>
      <c r="CZ264" s="9">
        <v>1</v>
      </c>
      <c r="DA264" s="1"/>
      <c r="DB264" s="9"/>
      <c r="DC264" s="1">
        <v>20</v>
      </c>
      <c r="DD264" s="9"/>
      <c r="DE264" s="1"/>
      <c r="DF264" s="9"/>
      <c r="DG264" s="9">
        <v>10</v>
      </c>
      <c r="DH264" s="9"/>
      <c r="DI264" s="27"/>
      <c r="DJ264" s="9"/>
      <c r="DK264" s="1">
        <v>1</v>
      </c>
      <c r="DL264" s="9"/>
      <c r="DM264" s="28"/>
      <c r="DN264" s="9"/>
      <c r="DO264" s="1"/>
      <c r="DP264" s="9"/>
      <c r="DQ264" s="1"/>
      <c r="DR264" s="27"/>
      <c r="DS264" s="28"/>
      <c r="DT264" s="27"/>
      <c r="DU264" s="1"/>
      <c r="DV264" s="9"/>
      <c r="DW264" s="1"/>
      <c r="DX264" s="27"/>
      <c r="DY264" s="1"/>
      <c r="DZ264" s="9"/>
      <c r="EA264" s="28"/>
      <c r="EB264" s="9"/>
      <c r="EC264" s="1">
        <v>1</v>
      </c>
      <c r="ED264" s="9"/>
      <c r="EE264" s="1">
        <v>1</v>
      </c>
      <c r="EF264" s="9"/>
      <c r="EG264" s="1">
        <v>1</v>
      </c>
      <c r="EH264" s="9"/>
      <c r="EI264" s="28"/>
      <c r="EJ264" s="9"/>
      <c r="EK264" s="1"/>
      <c r="EL264" s="3" cm="1">
        <f t="array" ref="EL264">SUMPRODUCT(Planned[[#This Row],[GEN-1]:[EL-20]],TRANSPOSE(Arrangements[Unit Prices]))</f>
        <v>1580</v>
      </c>
    </row>
    <row r="265" spans="1:142" ht="14.4" x14ac:dyDescent="0.25">
      <c r="A265" s="1">
        <v>247</v>
      </c>
      <c r="B265" s="9">
        <v>12223</v>
      </c>
      <c r="C265" s="9" t="s">
        <v>938</v>
      </c>
      <c r="D265" s="9" t="s">
        <v>271</v>
      </c>
      <c r="E265" s="9" t="s">
        <v>272</v>
      </c>
      <c r="F265" s="9"/>
      <c r="G265" s="9"/>
      <c r="H265" s="1" t="s">
        <v>939</v>
      </c>
      <c r="I265" s="1" t="s">
        <v>325</v>
      </c>
      <c r="J265" s="1" t="s">
        <v>276</v>
      </c>
      <c r="K265" s="9">
        <v>77</v>
      </c>
      <c r="L265" s="1" t="s">
        <v>431</v>
      </c>
      <c r="M265" s="9" t="s">
        <v>278</v>
      </c>
      <c r="N265" s="9"/>
      <c r="O265" s="1"/>
      <c r="P265" s="9"/>
      <c r="Q265" s="1"/>
      <c r="R265" s="27"/>
      <c r="S265" s="1"/>
      <c r="T265" s="9"/>
      <c r="U265" s="1"/>
      <c r="V265" s="9"/>
      <c r="W265" s="1"/>
      <c r="X265" s="9"/>
      <c r="Y265" s="1"/>
      <c r="Z265" s="9"/>
      <c r="AA265" s="1"/>
      <c r="AB265" s="9"/>
      <c r="AC265" s="1"/>
      <c r="AD265" s="27"/>
      <c r="AE265" s="1"/>
      <c r="AF265" s="9">
        <v>200</v>
      </c>
      <c r="AG265" s="1"/>
      <c r="AH265" s="9"/>
      <c r="AI265" s="1"/>
      <c r="AJ265" s="27"/>
      <c r="AK265" s="1"/>
      <c r="AL265" s="27"/>
      <c r="AM265" s="1"/>
      <c r="AN265" s="9"/>
      <c r="AO265" s="28"/>
      <c r="AP265" s="9"/>
      <c r="AQ265" s="1"/>
      <c r="AR265" s="9"/>
      <c r="AS265" s="28"/>
      <c r="AT265" s="27"/>
      <c r="AU265" s="1"/>
      <c r="AV265" s="1"/>
      <c r="AW265" s="1"/>
      <c r="AX265" s="9"/>
      <c r="AY265" s="28"/>
      <c r="AZ265" s="9"/>
      <c r="BA265" s="1"/>
      <c r="BB265" s="27"/>
      <c r="BC265" s="1"/>
      <c r="BD265" s="9"/>
      <c r="BE265" s="28"/>
      <c r="BF265" s="9"/>
      <c r="BG265" s="1"/>
      <c r="BH265" s="9"/>
      <c r="BI265" s="1"/>
      <c r="BJ265" s="9"/>
      <c r="BK265" s="28"/>
      <c r="BL265" s="27"/>
      <c r="BM265" s="1">
        <v>1</v>
      </c>
      <c r="BN265" s="9"/>
      <c r="BO265" s="1"/>
      <c r="BP265" s="27"/>
      <c r="BQ265" s="1"/>
      <c r="BR265" s="9"/>
      <c r="BS265" s="1"/>
      <c r="BT265" s="9"/>
      <c r="BU265" s="1"/>
      <c r="BV265" s="9"/>
      <c r="BW265" s="1"/>
      <c r="BX265" s="9"/>
      <c r="BY265" s="1"/>
      <c r="BZ265" s="9"/>
      <c r="CA265" s="1"/>
      <c r="CB265" s="9"/>
      <c r="CC265" s="28"/>
      <c r="CD265" s="9"/>
      <c r="CE265" s="1"/>
      <c r="CF265" s="9"/>
      <c r="CG265" s="1"/>
      <c r="CH265" s="27"/>
      <c r="CI265" s="1"/>
      <c r="CJ265" s="9"/>
      <c r="CK265" s="1"/>
      <c r="CL265" s="9"/>
      <c r="CM265" s="1"/>
      <c r="CN265" s="9"/>
      <c r="CO265" s="1"/>
      <c r="CP265" s="9"/>
      <c r="CQ265" s="1">
        <v>3</v>
      </c>
      <c r="CR265" s="9">
        <v>4</v>
      </c>
      <c r="CS265" s="1"/>
      <c r="CT265" s="9"/>
      <c r="CU265" s="1">
        <v>1</v>
      </c>
      <c r="CV265" s="9"/>
      <c r="CW265" s="1">
        <v>1</v>
      </c>
      <c r="CX265" s="9">
        <v>1</v>
      </c>
      <c r="CY265" s="1"/>
      <c r="CZ265" s="9"/>
      <c r="DA265" s="1"/>
      <c r="DB265" s="9"/>
      <c r="DC265" s="1">
        <v>10</v>
      </c>
      <c r="DD265" s="9"/>
      <c r="DE265" s="1"/>
      <c r="DF265" s="9"/>
      <c r="DG265" s="9"/>
      <c r="DH265" s="9"/>
      <c r="DI265" s="27"/>
      <c r="DJ265" s="9"/>
      <c r="DK265" s="1">
        <v>1</v>
      </c>
      <c r="DL265" s="9"/>
      <c r="DM265" s="28"/>
      <c r="DN265" s="9"/>
      <c r="DO265" s="1"/>
      <c r="DP265" s="9"/>
      <c r="DQ265" s="1"/>
      <c r="DR265" s="27"/>
      <c r="DS265" s="28"/>
      <c r="DT265" s="27"/>
      <c r="DU265" s="1"/>
      <c r="DV265" s="9"/>
      <c r="DW265" s="1"/>
      <c r="DX265" s="27"/>
      <c r="DY265" s="1"/>
      <c r="DZ265" s="9"/>
      <c r="EA265" s="28"/>
      <c r="EB265" s="9"/>
      <c r="EC265" s="1"/>
      <c r="ED265" s="9"/>
      <c r="EE265" s="1"/>
      <c r="EF265" s="9"/>
      <c r="EG265" s="1"/>
      <c r="EH265" s="9"/>
      <c r="EI265" s="28"/>
      <c r="EJ265" s="9"/>
      <c r="EK265" s="1"/>
      <c r="EL265" s="3" cm="1">
        <f t="array" ref="EL265">SUMPRODUCT(Planned[[#This Row],[GEN-1]:[EL-20]],TRANSPOSE(Arrangements[Unit Prices]))</f>
        <v>1064.7</v>
      </c>
    </row>
    <row r="266" spans="1:142" ht="14.4" x14ac:dyDescent="0.25">
      <c r="A266" s="1">
        <v>248</v>
      </c>
      <c r="B266" s="9">
        <v>15033</v>
      </c>
      <c r="C266" s="9" t="s">
        <v>940</v>
      </c>
      <c r="D266" s="9" t="s">
        <v>271</v>
      </c>
      <c r="E266" s="9" t="s">
        <v>272</v>
      </c>
      <c r="F266" s="9"/>
      <c r="G266" s="9"/>
      <c r="H266" s="1" t="s">
        <v>941</v>
      </c>
      <c r="I266" s="1" t="s">
        <v>325</v>
      </c>
      <c r="J266" s="1" t="s">
        <v>276</v>
      </c>
      <c r="K266" s="9">
        <v>77</v>
      </c>
      <c r="L266" s="1" t="s">
        <v>458</v>
      </c>
      <c r="M266" s="9" t="s">
        <v>278</v>
      </c>
      <c r="N266" s="9"/>
      <c r="O266" s="1"/>
      <c r="P266" s="9"/>
      <c r="Q266" s="1"/>
      <c r="R266" s="27"/>
      <c r="S266" s="1"/>
      <c r="T266" s="9"/>
      <c r="U266" s="1"/>
      <c r="V266" s="9"/>
      <c r="W266" s="1"/>
      <c r="X266" s="9"/>
      <c r="Y266" s="1"/>
      <c r="Z266" s="9"/>
      <c r="AA266" s="1"/>
      <c r="AB266" s="9"/>
      <c r="AC266" s="1"/>
      <c r="AD266" s="27"/>
      <c r="AE266" s="1"/>
      <c r="AF266" s="9">
        <v>160</v>
      </c>
      <c r="AG266" s="1"/>
      <c r="AH266" s="9"/>
      <c r="AI266" s="1"/>
      <c r="AJ266" s="27"/>
      <c r="AK266" s="1"/>
      <c r="AL266" s="27"/>
      <c r="AM266" s="1"/>
      <c r="AN266" s="9"/>
      <c r="AO266" s="28"/>
      <c r="AP266" s="9"/>
      <c r="AQ266" s="1"/>
      <c r="AR266" s="9"/>
      <c r="AS266" s="28"/>
      <c r="AT266" s="27"/>
      <c r="AU266" s="1"/>
      <c r="AV266" s="1"/>
      <c r="AW266" s="1"/>
      <c r="AX266" s="9"/>
      <c r="AY266" s="28"/>
      <c r="AZ266" s="9"/>
      <c r="BA266" s="1"/>
      <c r="BB266" s="27"/>
      <c r="BC266" s="1"/>
      <c r="BD266" s="9"/>
      <c r="BE266" s="28"/>
      <c r="BF266" s="9"/>
      <c r="BG266" s="1"/>
      <c r="BH266" s="9"/>
      <c r="BI266" s="1"/>
      <c r="BJ266" s="9"/>
      <c r="BK266" s="28"/>
      <c r="BL266" s="27"/>
      <c r="BM266" s="1">
        <v>1</v>
      </c>
      <c r="BN266" s="9"/>
      <c r="BO266" s="1"/>
      <c r="BP266" s="27"/>
      <c r="BQ266" s="1"/>
      <c r="BR266" s="9"/>
      <c r="BS266" s="1"/>
      <c r="BT266" s="9"/>
      <c r="BU266" s="1"/>
      <c r="BV266" s="9"/>
      <c r="BW266" s="1"/>
      <c r="BX266" s="9"/>
      <c r="BY266" s="1"/>
      <c r="BZ266" s="9"/>
      <c r="CA266" s="1"/>
      <c r="CB266" s="9"/>
      <c r="CC266" s="28"/>
      <c r="CD266" s="9"/>
      <c r="CE266" s="1"/>
      <c r="CF266" s="9"/>
      <c r="CG266" s="1"/>
      <c r="CH266" s="27"/>
      <c r="CI266" s="1"/>
      <c r="CJ266" s="9"/>
      <c r="CK266" s="1"/>
      <c r="CL266" s="9"/>
      <c r="CM266" s="1"/>
      <c r="CN266" s="9"/>
      <c r="CO266" s="1"/>
      <c r="CP266" s="9"/>
      <c r="CQ266" s="1">
        <v>4</v>
      </c>
      <c r="CR266" s="9">
        <v>5</v>
      </c>
      <c r="CS266" s="1"/>
      <c r="CT266" s="9"/>
      <c r="CU266" s="1"/>
      <c r="CV266" s="9"/>
      <c r="CW266" s="1">
        <v>1</v>
      </c>
      <c r="CX266" s="9">
        <v>1</v>
      </c>
      <c r="CY266" s="1"/>
      <c r="CZ266" s="9"/>
      <c r="DA266" s="1"/>
      <c r="DB266" s="9"/>
      <c r="DC266" s="1"/>
      <c r="DD266" s="9"/>
      <c r="DE266" s="1"/>
      <c r="DF266" s="9"/>
      <c r="DG266" s="9"/>
      <c r="DH266" s="9"/>
      <c r="DI266" s="27"/>
      <c r="DJ266" s="9"/>
      <c r="DK266" s="1">
        <v>1</v>
      </c>
      <c r="DL266" s="9"/>
      <c r="DM266" s="28"/>
      <c r="DN266" s="9"/>
      <c r="DO266" s="1"/>
      <c r="DP266" s="9"/>
      <c r="DQ266" s="1"/>
      <c r="DR266" s="27"/>
      <c r="DS266" s="28"/>
      <c r="DT266" s="27"/>
      <c r="DU266" s="1"/>
      <c r="DV266" s="9"/>
      <c r="DW266" s="1"/>
      <c r="DX266" s="27"/>
      <c r="DY266" s="1"/>
      <c r="DZ266" s="9"/>
      <c r="EA266" s="28"/>
      <c r="EB266" s="9"/>
      <c r="EC266" s="1"/>
      <c r="ED266" s="9"/>
      <c r="EE266" s="1"/>
      <c r="EF266" s="9"/>
      <c r="EG266" s="1"/>
      <c r="EH266" s="9"/>
      <c r="EI266" s="28"/>
      <c r="EJ266" s="9"/>
      <c r="EK266" s="1"/>
      <c r="EL266" s="3" cm="1">
        <f t="array" ref="EL266">SUMPRODUCT(Planned[[#This Row],[GEN-1]:[EL-20]],TRANSPOSE(Arrangements[Unit Prices]))</f>
        <v>1037</v>
      </c>
    </row>
    <row r="267" spans="1:142" ht="14.4" x14ac:dyDescent="0.25">
      <c r="A267" s="1">
        <v>249</v>
      </c>
      <c r="B267" s="9">
        <v>259029</v>
      </c>
      <c r="C267" s="9" t="s">
        <v>942</v>
      </c>
      <c r="D267" s="9" t="s">
        <v>271</v>
      </c>
      <c r="E267" s="9" t="s">
        <v>272</v>
      </c>
      <c r="F267" s="9"/>
      <c r="G267" s="9"/>
      <c r="H267" s="1" t="s">
        <v>943</v>
      </c>
      <c r="I267" s="1" t="s">
        <v>275</v>
      </c>
      <c r="J267" s="1" t="s">
        <v>276</v>
      </c>
      <c r="K267" s="9">
        <v>77</v>
      </c>
      <c r="L267" s="1" t="s">
        <v>944</v>
      </c>
      <c r="M267" s="9" t="s">
        <v>278</v>
      </c>
      <c r="N267" s="9"/>
      <c r="O267" s="1"/>
      <c r="P267" s="9"/>
      <c r="Q267" s="1"/>
      <c r="R267" s="27"/>
      <c r="S267" s="1"/>
      <c r="T267" s="9"/>
      <c r="U267" s="1"/>
      <c r="V267" s="9"/>
      <c r="W267" s="1"/>
      <c r="X267" s="9"/>
      <c r="Y267" s="1"/>
      <c r="Z267" s="9"/>
      <c r="AA267" s="1"/>
      <c r="AB267" s="9"/>
      <c r="AC267" s="1"/>
      <c r="AD267" s="27"/>
      <c r="AE267" s="1"/>
      <c r="AF267" s="9">
        <v>125</v>
      </c>
      <c r="AG267" s="1"/>
      <c r="AH267" s="9"/>
      <c r="AI267" s="1"/>
      <c r="AJ267" s="27"/>
      <c r="AK267" s="1"/>
      <c r="AL267" s="27"/>
      <c r="AM267" s="1"/>
      <c r="AN267" s="9"/>
      <c r="AO267" s="28"/>
      <c r="AP267" s="9"/>
      <c r="AQ267" s="1"/>
      <c r="AR267" s="9"/>
      <c r="AS267" s="28"/>
      <c r="AT267" s="27"/>
      <c r="AU267" s="1"/>
      <c r="AV267" s="1"/>
      <c r="AW267" s="1"/>
      <c r="AX267" s="9"/>
      <c r="AY267" s="28"/>
      <c r="AZ267" s="9"/>
      <c r="BA267" s="1"/>
      <c r="BB267" s="27"/>
      <c r="BC267" s="1"/>
      <c r="BD267" s="9"/>
      <c r="BE267" s="28"/>
      <c r="BF267" s="9"/>
      <c r="BG267" s="1"/>
      <c r="BH267" s="9"/>
      <c r="BI267" s="1"/>
      <c r="BJ267" s="9"/>
      <c r="BK267" s="28"/>
      <c r="BL267" s="27"/>
      <c r="BM267" s="1"/>
      <c r="BN267" s="9"/>
      <c r="BO267" s="1"/>
      <c r="BP267" s="27"/>
      <c r="BQ267" s="1"/>
      <c r="BR267" s="9"/>
      <c r="BS267" s="1"/>
      <c r="BT267" s="9"/>
      <c r="BU267" s="1"/>
      <c r="BV267" s="9"/>
      <c r="BW267" s="1"/>
      <c r="BX267" s="9"/>
      <c r="BY267" s="1"/>
      <c r="BZ267" s="9"/>
      <c r="CA267" s="1"/>
      <c r="CB267" s="9"/>
      <c r="CC267" s="28"/>
      <c r="CD267" s="9"/>
      <c r="CE267" s="1"/>
      <c r="CF267" s="9"/>
      <c r="CG267" s="1"/>
      <c r="CH267" s="27"/>
      <c r="CI267" s="1"/>
      <c r="CJ267" s="9"/>
      <c r="CK267" s="1"/>
      <c r="CL267" s="9">
        <v>0.25</v>
      </c>
      <c r="CM267" s="1"/>
      <c r="CN267" s="9"/>
      <c r="CO267" s="1"/>
      <c r="CP267" s="9"/>
      <c r="CQ267" s="1">
        <v>1</v>
      </c>
      <c r="CR267" s="9">
        <v>2</v>
      </c>
      <c r="CS267" s="1">
        <v>1</v>
      </c>
      <c r="CT267" s="9"/>
      <c r="CU267" s="1">
        <v>1</v>
      </c>
      <c r="CV267" s="9"/>
      <c r="CW267" s="1"/>
      <c r="CX267" s="9"/>
      <c r="CY267" s="1"/>
      <c r="CZ267" s="9"/>
      <c r="DA267" s="1"/>
      <c r="DB267" s="9"/>
      <c r="DC267" s="1"/>
      <c r="DD267" s="9"/>
      <c r="DE267" s="1"/>
      <c r="DF267" s="9"/>
      <c r="DG267" s="9"/>
      <c r="DH267" s="9"/>
      <c r="DI267" s="27"/>
      <c r="DJ267" s="9"/>
      <c r="DK267" s="1"/>
      <c r="DL267" s="9"/>
      <c r="DM267" s="28"/>
      <c r="DN267" s="9"/>
      <c r="DO267" s="1"/>
      <c r="DP267" s="9"/>
      <c r="DQ267" s="1"/>
      <c r="DR267" s="27"/>
      <c r="DS267" s="28"/>
      <c r="DT267" s="27"/>
      <c r="DU267" s="1"/>
      <c r="DV267" s="9"/>
      <c r="DW267" s="1"/>
      <c r="DX267" s="27"/>
      <c r="DY267" s="1"/>
      <c r="DZ267" s="9"/>
      <c r="EA267" s="28"/>
      <c r="EB267" s="9"/>
      <c r="EC267" s="1"/>
      <c r="ED267" s="9"/>
      <c r="EE267" s="1"/>
      <c r="EF267" s="9"/>
      <c r="EG267" s="1"/>
      <c r="EH267" s="9"/>
      <c r="EI267" s="28"/>
      <c r="EJ267" s="9"/>
      <c r="EK267" s="1"/>
      <c r="EL267" s="3" cm="1">
        <f t="array" ref="EL267">SUMPRODUCT(Planned[[#This Row],[GEN-1]:[EL-20]],TRANSPOSE(Arrangements[Unit Prices]))</f>
        <v>441.1</v>
      </c>
    </row>
    <row r="268" spans="1:142" ht="14.4" x14ac:dyDescent="0.25">
      <c r="A268" s="1">
        <v>250</v>
      </c>
      <c r="B268" s="9">
        <v>29162</v>
      </c>
      <c r="C268" s="9" t="s">
        <v>945</v>
      </c>
      <c r="D268" s="9" t="s">
        <v>271</v>
      </c>
      <c r="E268" s="9" t="s">
        <v>272</v>
      </c>
      <c r="F268" s="9"/>
      <c r="G268" s="9"/>
      <c r="H268" s="1" t="s">
        <v>946</v>
      </c>
      <c r="I268" s="1" t="s">
        <v>325</v>
      </c>
      <c r="J268" s="1" t="s">
        <v>276</v>
      </c>
      <c r="K268" s="9">
        <v>77</v>
      </c>
      <c r="L268" s="1" t="s">
        <v>947</v>
      </c>
      <c r="M268" s="9" t="s">
        <v>278</v>
      </c>
      <c r="N268" s="9"/>
      <c r="O268" s="1"/>
      <c r="P268" s="9"/>
      <c r="Q268" s="1"/>
      <c r="R268" s="27"/>
      <c r="S268" s="1">
        <v>2.95</v>
      </c>
      <c r="T268" s="9"/>
      <c r="U268" s="1"/>
      <c r="V268" s="9"/>
      <c r="W268" s="1"/>
      <c r="X268" s="9"/>
      <c r="Y268" s="1"/>
      <c r="Z268" s="9">
        <v>170</v>
      </c>
      <c r="AA268" s="1"/>
      <c r="AB268" s="9"/>
      <c r="AC268" s="1"/>
      <c r="AD268" s="27"/>
      <c r="AE268" s="1"/>
      <c r="AF268" s="9">
        <v>145</v>
      </c>
      <c r="AG268" s="1"/>
      <c r="AH268" s="9"/>
      <c r="AI268" s="1"/>
      <c r="AJ268" s="27"/>
      <c r="AK268" s="1"/>
      <c r="AL268" s="27"/>
      <c r="AM268" s="1"/>
      <c r="AN268" s="9"/>
      <c r="AO268" s="28"/>
      <c r="AP268" s="9">
        <v>15</v>
      </c>
      <c r="AQ268" s="1"/>
      <c r="AR268" s="9"/>
      <c r="AS268" s="28"/>
      <c r="AT268" s="27"/>
      <c r="AU268" s="1"/>
      <c r="AV268" s="1"/>
      <c r="AW268" s="1"/>
      <c r="AX268" s="9"/>
      <c r="AY268" s="28"/>
      <c r="AZ268" s="9"/>
      <c r="BA268" s="1"/>
      <c r="BB268" s="27"/>
      <c r="BC268" s="1"/>
      <c r="BD268" s="9"/>
      <c r="BE268" s="28"/>
      <c r="BF268" s="9"/>
      <c r="BG268" s="1"/>
      <c r="BH268" s="9"/>
      <c r="BI268" s="1"/>
      <c r="BJ268" s="9"/>
      <c r="BK268" s="28"/>
      <c r="BL268" s="27"/>
      <c r="BM268" s="1">
        <v>1</v>
      </c>
      <c r="BN268" s="9"/>
      <c r="BO268" s="1"/>
      <c r="BP268" s="27"/>
      <c r="BQ268" s="1"/>
      <c r="BR268" s="9"/>
      <c r="BS268" s="1"/>
      <c r="BT268" s="9"/>
      <c r="BU268" s="1"/>
      <c r="BV268" s="9"/>
      <c r="BW268" s="1"/>
      <c r="BX268" s="9"/>
      <c r="BY268" s="1"/>
      <c r="BZ268" s="9"/>
      <c r="CA268" s="1"/>
      <c r="CB268" s="9"/>
      <c r="CC268" s="28"/>
      <c r="CD268" s="9"/>
      <c r="CE268" s="1"/>
      <c r="CF268" s="9"/>
      <c r="CG268" s="1"/>
      <c r="CH268" s="27"/>
      <c r="CI268" s="1"/>
      <c r="CJ268" s="9"/>
      <c r="CK268" s="1"/>
      <c r="CL268" s="9">
        <v>0.32</v>
      </c>
      <c r="CM268" s="1"/>
      <c r="CN268" s="9"/>
      <c r="CO268" s="1"/>
      <c r="CP268" s="9"/>
      <c r="CQ268" s="1">
        <v>3</v>
      </c>
      <c r="CR268" s="9">
        <v>5</v>
      </c>
      <c r="CS268" s="1">
        <v>1</v>
      </c>
      <c r="CT268" s="9"/>
      <c r="CU268" s="1">
        <v>2</v>
      </c>
      <c r="CV268" s="9">
        <v>2</v>
      </c>
      <c r="CW268" s="1">
        <v>1</v>
      </c>
      <c r="CX268" s="9">
        <v>0.79</v>
      </c>
      <c r="CY268" s="1"/>
      <c r="CZ268" s="9"/>
      <c r="DA268" s="1">
        <v>2</v>
      </c>
      <c r="DB268" s="9"/>
      <c r="DC268" s="1"/>
      <c r="DD268" s="9"/>
      <c r="DE268" s="1"/>
      <c r="DF268" s="9"/>
      <c r="DG268" s="9"/>
      <c r="DH268" s="9"/>
      <c r="DI268" s="27"/>
      <c r="DJ268" s="9"/>
      <c r="DK268" s="1"/>
      <c r="DL268" s="9"/>
      <c r="DM268" s="28"/>
      <c r="DN268" s="9"/>
      <c r="DO268" s="1"/>
      <c r="DP268" s="9"/>
      <c r="DQ268" s="1"/>
      <c r="DR268" s="27"/>
      <c r="DS268" s="28"/>
      <c r="DT268" s="27"/>
      <c r="DU268" s="1"/>
      <c r="DV268" s="9"/>
      <c r="DW268" s="1"/>
      <c r="DX268" s="27"/>
      <c r="DY268" s="1"/>
      <c r="DZ268" s="9"/>
      <c r="EA268" s="28"/>
      <c r="EB268" s="9"/>
      <c r="EC268" s="1"/>
      <c r="ED268" s="9"/>
      <c r="EE268" s="1"/>
      <c r="EF268" s="9"/>
      <c r="EG268" s="1"/>
      <c r="EH268" s="9"/>
      <c r="EI268" s="28"/>
      <c r="EJ268" s="9"/>
      <c r="EK268" s="1"/>
      <c r="EL268" s="3" cm="1">
        <f t="array" ref="EL268">SUMPRODUCT(Planned[[#This Row],[GEN-1]:[EL-20]],TRANSPOSE(Arrangements[Unit Prices]))</f>
        <v>1252.7999999999997</v>
      </c>
    </row>
    <row r="269" spans="1:142" ht="14.4" x14ac:dyDescent="0.25">
      <c r="A269" s="1">
        <v>251</v>
      </c>
      <c r="B269" s="9">
        <v>22308</v>
      </c>
      <c r="C269" s="9" t="s">
        <v>948</v>
      </c>
      <c r="D269" s="9" t="s">
        <v>271</v>
      </c>
      <c r="E269" s="9" t="s">
        <v>272</v>
      </c>
      <c r="F269" s="9"/>
      <c r="G269" s="9"/>
      <c r="H269" s="1" t="s">
        <v>949</v>
      </c>
      <c r="I269" s="1" t="s">
        <v>325</v>
      </c>
      <c r="J269" s="1" t="s">
        <v>276</v>
      </c>
      <c r="K269" s="9">
        <v>77</v>
      </c>
      <c r="L269" s="1" t="s">
        <v>564</v>
      </c>
      <c r="M269" s="9" t="s">
        <v>278</v>
      </c>
      <c r="N269" s="9"/>
      <c r="O269" s="1"/>
      <c r="P269" s="9"/>
      <c r="Q269" s="1"/>
      <c r="R269" s="27"/>
      <c r="S269" s="1"/>
      <c r="T269" s="9"/>
      <c r="U269" s="1"/>
      <c r="V269" s="9"/>
      <c r="W269" s="1"/>
      <c r="X269" s="9"/>
      <c r="Y269" s="1"/>
      <c r="Z269" s="9"/>
      <c r="AA269" s="1"/>
      <c r="AB269" s="9"/>
      <c r="AC269" s="1"/>
      <c r="AD269" s="27"/>
      <c r="AE269" s="1"/>
      <c r="AF269" s="9"/>
      <c r="AG269" s="1"/>
      <c r="AH269" s="9"/>
      <c r="AI269" s="1"/>
      <c r="AJ269" s="27"/>
      <c r="AK269" s="1"/>
      <c r="AL269" s="27"/>
      <c r="AM269" s="1"/>
      <c r="AN269" s="9"/>
      <c r="AO269" s="28"/>
      <c r="AP269" s="9"/>
      <c r="AQ269" s="1"/>
      <c r="AR269" s="9"/>
      <c r="AS269" s="28"/>
      <c r="AT269" s="27"/>
      <c r="AU269" s="1"/>
      <c r="AV269" s="1"/>
      <c r="AW269" s="1"/>
      <c r="AX269" s="9"/>
      <c r="AY269" s="28"/>
      <c r="AZ269" s="9"/>
      <c r="BA269" s="1"/>
      <c r="BB269" s="27"/>
      <c r="BC269" s="1"/>
      <c r="BD269" s="9"/>
      <c r="BE269" s="28"/>
      <c r="BF269" s="9"/>
      <c r="BG269" s="1"/>
      <c r="BH269" s="9"/>
      <c r="BI269" s="1"/>
      <c r="BJ269" s="9"/>
      <c r="BK269" s="28"/>
      <c r="BL269" s="27"/>
      <c r="BM269" s="1"/>
      <c r="BN269" s="9"/>
      <c r="BO269" s="1"/>
      <c r="BP269" s="27"/>
      <c r="BQ269" s="1"/>
      <c r="BR269" s="9"/>
      <c r="BS269" s="1"/>
      <c r="BT269" s="9"/>
      <c r="BU269" s="1"/>
      <c r="BV269" s="9"/>
      <c r="BW269" s="1"/>
      <c r="BX269" s="9"/>
      <c r="BY269" s="1"/>
      <c r="BZ269" s="9"/>
      <c r="CA269" s="1"/>
      <c r="CB269" s="9"/>
      <c r="CC269" s="28"/>
      <c r="CD269" s="9"/>
      <c r="CE269" s="1"/>
      <c r="CF269" s="9"/>
      <c r="CG269" s="1"/>
      <c r="CH269" s="27"/>
      <c r="CI269" s="1"/>
      <c r="CJ269" s="9"/>
      <c r="CK269" s="1"/>
      <c r="CL269" s="9"/>
      <c r="CM269" s="1"/>
      <c r="CN269" s="9"/>
      <c r="CO269" s="1"/>
      <c r="CP269" s="9"/>
      <c r="CQ269" s="1">
        <v>5</v>
      </c>
      <c r="CR269" s="9">
        <v>8</v>
      </c>
      <c r="CS269" s="1">
        <v>1</v>
      </c>
      <c r="CT269" s="9"/>
      <c r="CU269" s="1"/>
      <c r="CV269" s="9"/>
      <c r="CW269" s="1"/>
      <c r="CX269" s="9"/>
      <c r="CY269" s="1"/>
      <c r="CZ269" s="9"/>
      <c r="DA269" s="1"/>
      <c r="DB269" s="9"/>
      <c r="DC269" s="1"/>
      <c r="DD269" s="9"/>
      <c r="DE269" s="1"/>
      <c r="DF269" s="9"/>
      <c r="DG269" s="9"/>
      <c r="DH269" s="9"/>
      <c r="DI269" s="27"/>
      <c r="DJ269" s="9"/>
      <c r="DK269" s="1">
        <v>1</v>
      </c>
      <c r="DL269" s="9"/>
      <c r="DM269" s="28"/>
      <c r="DN269" s="9"/>
      <c r="DO269" s="1"/>
      <c r="DP269" s="9"/>
      <c r="DQ269" s="1"/>
      <c r="DR269" s="27"/>
      <c r="DS269" s="28"/>
      <c r="DT269" s="27"/>
      <c r="DU269" s="1"/>
      <c r="DV269" s="9"/>
      <c r="DW269" s="1"/>
      <c r="DX269" s="27"/>
      <c r="DY269" s="1"/>
      <c r="DZ269" s="9"/>
      <c r="EA269" s="28"/>
      <c r="EB269" s="9"/>
      <c r="EC269" s="1"/>
      <c r="ED269" s="9"/>
      <c r="EE269" s="1"/>
      <c r="EF269" s="9"/>
      <c r="EG269" s="1"/>
      <c r="EH269" s="9"/>
      <c r="EI269" s="28"/>
      <c r="EJ269" s="9"/>
      <c r="EK269" s="1"/>
      <c r="EL269" s="3" cm="1">
        <f t="array" ref="EL269">SUMPRODUCT(Planned[[#This Row],[GEN-1]:[EL-20]],TRANSPOSE(Arrangements[Unit Prices]))</f>
        <v>619.4</v>
      </c>
    </row>
    <row r="270" spans="1:142" ht="14.4" x14ac:dyDescent="0.25">
      <c r="A270" s="1">
        <v>252</v>
      </c>
      <c r="B270" s="9">
        <v>259677</v>
      </c>
      <c r="C270" s="9" t="s">
        <v>950</v>
      </c>
      <c r="D270" s="9" t="s">
        <v>271</v>
      </c>
      <c r="E270" s="9" t="s">
        <v>272</v>
      </c>
      <c r="F270" s="9"/>
      <c r="G270" s="9"/>
      <c r="H270" s="1" t="s">
        <v>951</v>
      </c>
      <c r="I270" s="1" t="s">
        <v>275</v>
      </c>
      <c r="J270" s="1" t="s">
        <v>276</v>
      </c>
      <c r="K270" s="9">
        <v>77</v>
      </c>
      <c r="L270" s="1" t="s">
        <v>288</v>
      </c>
      <c r="M270" s="9" t="s">
        <v>278</v>
      </c>
      <c r="N270" s="9"/>
      <c r="O270" s="1"/>
      <c r="P270" s="9"/>
      <c r="Q270" s="1"/>
      <c r="R270" s="27"/>
      <c r="S270" s="1"/>
      <c r="T270" s="9"/>
      <c r="U270" s="1"/>
      <c r="V270" s="9"/>
      <c r="W270" s="1"/>
      <c r="X270" s="9"/>
      <c r="Y270" s="1"/>
      <c r="Z270" s="9"/>
      <c r="AA270" s="1"/>
      <c r="AB270" s="9"/>
      <c r="AC270" s="1"/>
      <c r="AD270" s="27"/>
      <c r="AE270" s="1"/>
      <c r="AF270" s="9">
        <v>160</v>
      </c>
      <c r="AG270" s="1"/>
      <c r="AH270" s="9"/>
      <c r="AI270" s="1"/>
      <c r="AJ270" s="27"/>
      <c r="AK270" s="1"/>
      <c r="AL270" s="27"/>
      <c r="AM270" s="1"/>
      <c r="AN270" s="9"/>
      <c r="AO270" s="28"/>
      <c r="AP270" s="9"/>
      <c r="AQ270" s="1"/>
      <c r="AR270" s="9"/>
      <c r="AS270" s="28"/>
      <c r="AT270" s="27"/>
      <c r="AU270" s="1"/>
      <c r="AV270" s="1"/>
      <c r="AW270" s="1"/>
      <c r="AX270" s="9"/>
      <c r="AY270" s="28"/>
      <c r="AZ270" s="9"/>
      <c r="BA270" s="1"/>
      <c r="BB270" s="27"/>
      <c r="BC270" s="1"/>
      <c r="BD270" s="9"/>
      <c r="BE270" s="28"/>
      <c r="BF270" s="9"/>
      <c r="BG270" s="1"/>
      <c r="BH270" s="9"/>
      <c r="BI270" s="1"/>
      <c r="BJ270" s="9"/>
      <c r="BK270" s="28"/>
      <c r="BL270" s="27"/>
      <c r="BM270" s="1">
        <v>1</v>
      </c>
      <c r="BN270" s="9"/>
      <c r="BO270" s="1"/>
      <c r="BP270" s="27"/>
      <c r="BQ270" s="1"/>
      <c r="BR270" s="9"/>
      <c r="BS270" s="1"/>
      <c r="BT270" s="9"/>
      <c r="BU270" s="1"/>
      <c r="BV270" s="9"/>
      <c r="BW270" s="1"/>
      <c r="BX270" s="9"/>
      <c r="BY270" s="1"/>
      <c r="BZ270" s="9"/>
      <c r="CA270" s="1"/>
      <c r="CB270" s="9"/>
      <c r="CC270" s="28"/>
      <c r="CD270" s="9"/>
      <c r="CE270" s="1"/>
      <c r="CF270" s="9"/>
      <c r="CG270" s="1"/>
      <c r="CH270" s="27"/>
      <c r="CI270" s="1"/>
      <c r="CJ270" s="9"/>
      <c r="CK270" s="1"/>
      <c r="CL270" s="9"/>
      <c r="CM270" s="1"/>
      <c r="CN270" s="9"/>
      <c r="CO270" s="1"/>
      <c r="CP270" s="9"/>
      <c r="CQ270" s="1">
        <v>4</v>
      </c>
      <c r="CR270" s="9">
        <v>3</v>
      </c>
      <c r="CS270" s="1"/>
      <c r="CT270" s="9"/>
      <c r="CU270" s="1">
        <v>1</v>
      </c>
      <c r="CV270" s="9"/>
      <c r="CW270" s="1">
        <v>1</v>
      </c>
      <c r="CX270" s="9">
        <v>1</v>
      </c>
      <c r="CY270" s="1"/>
      <c r="CZ270" s="9"/>
      <c r="DA270" s="1"/>
      <c r="DB270" s="9"/>
      <c r="DC270" s="1">
        <v>10</v>
      </c>
      <c r="DD270" s="9"/>
      <c r="DE270" s="1"/>
      <c r="DF270" s="9"/>
      <c r="DG270" s="9"/>
      <c r="DH270" s="9"/>
      <c r="DI270" s="27"/>
      <c r="DJ270" s="9"/>
      <c r="DK270" s="1">
        <v>1</v>
      </c>
      <c r="DL270" s="9"/>
      <c r="DM270" s="28"/>
      <c r="DN270" s="9"/>
      <c r="DO270" s="1"/>
      <c r="DP270" s="9"/>
      <c r="DQ270" s="1"/>
      <c r="DR270" s="27"/>
      <c r="DS270" s="28"/>
      <c r="DT270" s="27"/>
      <c r="DU270" s="1"/>
      <c r="DV270" s="9"/>
      <c r="DW270" s="1"/>
      <c r="DX270" s="27"/>
      <c r="DY270" s="1"/>
      <c r="DZ270" s="9"/>
      <c r="EA270" s="28"/>
      <c r="EB270" s="9"/>
      <c r="EC270" s="1"/>
      <c r="ED270" s="9"/>
      <c r="EE270" s="1"/>
      <c r="EF270" s="9"/>
      <c r="EG270" s="1"/>
      <c r="EH270" s="9"/>
      <c r="EI270" s="28"/>
      <c r="EJ270" s="9"/>
      <c r="EK270" s="1"/>
      <c r="EL270" s="3" cm="1">
        <f t="array" ref="EL270">SUMPRODUCT(Planned[[#This Row],[GEN-1]:[EL-20]],TRANSPOSE(Arrangements[Unit Prices]))</f>
        <v>975.9</v>
      </c>
    </row>
    <row r="271" spans="1:142" ht="14.4" x14ac:dyDescent="0.25">
      <c r="A271" s="1">
        <v>254</v>
      </c>
      <c r="B271" s="9">
        <v>10681</v>
      </c>
      <c r="C271" s="9" t="s">
        <v>952</v>
      </c>
      <c r="D271" s="9" t="s">
        <v>271</v>
      </c>
      <c r="E271" s="9" t="s">
        <v>272</v>
      </c>
      <c r="F271" s="9"/>
      <c r="G271" s="9"/>
      <c r="H271" s="1" t="s">
        <v>953</v>
      </c>
      <c r="I271" s="1" t="s">
        <v>325</v>
      </c>
      <c r="J271" s="1" t="s">
        <v>276</v>
      </c>
      <c r="K271" s="9">
        <v>77</v>
      </c>
      <c r="L271" s="1" t="s">
        <v>954</v>
      </c>
      <c r="M271" s="9" t="s">
        <v>278</v>
      </c>
      <c r="N271" s="9"/>
      <c r="O271" s="1"/>
      <c r="P271" s="9"/>
      <c r="Q271" s="1"/>
      <c r="R271" s="27"/>
      <c r="S271" s="1"/>
      <c r="T271" s="9">
        <v>4.5</v>
      </c>
      <c r="U271" s="1"/>
      <c r="V271" s="9"/>
      <c r="W271" s="1"/>
      <c r="X271" s="9"/>
      <c r="Y271" s="1"/>
      <c r="Z271" s="9"/>
      <c r="AA271" s="1">
        <v>100</v>
      </c>
      <c r="AB271" s="9"/>
      <c r="AC271" s="1"/>
      <c r="AD271" s="27"/>
      <c r="AE271" s="1"/>
      <c r="AF271" s="9">
        <v>10</v>
      </c>
      <c r="AG271" s="1"/>
      <c r="AH271" s="9"/>
      <c r="AI271" s="1"/>
      <c r="AJ271" s="27"/>
      <c r="AK271" s="1"/>
      <c r="AL271" s="27"/>
      <c r="AM271" s="1"/>
      <c r="AN271" s="9"/>
      <c r="AO271" s="28"/>
      <c r="AP271" s="9"/>
      <c r="AQ271" s="1"/>
      <c r="AR271" s="9"/>
      <c r="AS271" s="28"/>
      <c r="AT271" s="27"/>
      <c r="AU271" s="1"/>
      <c r="AV271" s="1"/>
      <c r="AW271" s="1"/>
      <c r="AX271" s="9"/>
      <c r="AY271" s="28"/>
      <c r="AZ271" s="9"/>
      <c r="BA271" s="1"/>
      <c r="BB271" s="27"/>
      <c r="BC271" s="1"/>
      <c r="BD271" s="9"/>
      <c r="BE271" s="28"/>
      <c r="BF271" s="9"/>
      <c r="BG271" s="1"/>
      <c r="BH271" s="9"/>
      <c r="BI271" s="1"/>
      <c r="BJ271" s="9"/>
      <c r="BK271" s="28"/>
      <c r="BL271" s="27"/>
      <c r="BM271" s="1"/>
      <c r="BN271" s="9"/>
      <c r="BO271" s="1"/>
      <c r="BP271" s="27"/>
      <c r="BQ271" s="1"/>
      <c r="BR271" s="9"/>
      <c r="BS271" s="1"/>
      <c r="BT271" s="9"/>
      <c r="BU271" s="1"/>
      <c r="BV271" s="9"/>
      <c r="BW271" s="1"/>
      <c r="BX271" s="9"/>
      <c r="BY271" s="1"/>
      <c r="BZ271" s="9"/>
      <c r="CA271" s="1"/>
      <c r="CB271" s="9"/>
      <c r="CC271" s="28"/>
      <c r="CD271" s="9"/>
      <c r="CE271" s="1"/>
      <c r="CF271" s="9"/>
      <c r="CG271" s="1"/>
      <c r="CH271" s="27"/>
      <c r="CI271" s="1"/>
      <c r="CJ271" s="9"/>
      <c r="CK271" s="1"/>
      <c r="CL271" s="9"/>
      <c r="CM271" s="1"/>
      <c r="CN271" s="9"/>
      <c r="CO271" s="1"/>
      <c r="CP271" s="9"/>
      <c r="CQ271" s="1">
        <v>2</v>
      </c>
      <c r="CR271" s="9">
        <v>4</v>
      </c>
      <c r="CS271" s="1"/>
      <c r="CT271" s="9"/>
      <c r="CU271" s="1">
        <v>3</v>
      </c>
      <c r="CV271" s="9"/>
      <c r="CW271" s="1">
        <v>1</v>
      </c>
      <c r="CX271" s="9">
        <v>1</v>
      </c>
      <c r="CY271" s="1"/>
      <c r="CZ271" s="9"/>
      <c r="DA271" s="1"/>
      <c r="DB271" s="9"/>
      <c r="DC271" s="1">
        <v>30</v>
      </c>
      <c r="DD271" s="9"/>
      <c r="DE271" s="1"/>
      <c r="DF271" s="9"/>
      <c r="DG271" s="9"/>
      <c r="DH271" s="9"/>
      <c r="DI271" s="27"/>
      <c r="DJ271" s="9"/>
      <c r="DK271" s="1">
        <v>1</v>
      </c>
      <c r="DL271" s="9"/>
      <c r="DM271" s="28"/>
      <c r="DN271" s="9"/>
      <c r="DO271" s="1"/>
      <c r="DP271" s="9"/>
      <c r="DQ271" s="1"/>
      <c r="DR271" s="27"/>
      <c r="DS271" s="28"/>
      <c r="DT271" s="27"/>
      <c r="DU271" s="1"/>
      <c r="DV271" s="9"/>
      <c r="DW271" s="1"/>
      <c r="DX271" s="27"/>
      <c r="DY271" s="1"/>
      <c r="DZ271" s="9"/>
      <c r="EA271" s="28"/>
      <c r="EB271" s="9"/>
      <c r="EC271" s="1"/>
      <c r="ED271" s="9"/>
      <c r="EE271" s="1"/>
      <c r="EF271" s="9"/>
      <c r="EG271" s="1"/>
      <c r="EH271" s="9"/>
      <c r="EI271" s="28"/>
      <c r="EJ271" s="9"/>
      <c r="EK271" s="1"/>
      <c r="EL271" s="3" cm="1">
        <f t="array" ref="EL271">SUMPRODUCT(Planned[[#This Row],[GEN-1]:[EL-20]],TRANSPOSE(Arrangements[Unit Prices]))</f>
        <v>664.7</v>
      </c>
    </row>
    <row r="272" spans="1:142" ht="14.4" x14ac:dyDescent="0.25">
      <c r="A272" s="1">
        <v>255</v>
      </c>
      <c r="B272" s="9">
        <v>186693</v>
      </c>
      <c r="C272" s="9" t="s">
        <v>955</v>
      </c>
      <c r="D272" s="9" t="s">
        <v>271</v>
      </c>
      <c r="E272" s="9" t="s">
        <v>272</v>
      </c>
      <c r="F272" s="9"/>
      <c r="G272" s="9"/>
      <c r="H272" s="1" t="s">
        <v>956</v>
      </c>
      <c r="I272" s="1" t="s">
        <v>275</v>
      </c>
      <c r="J272" s="1" t="s">
        <v>276</v>
      </c>
      <c r="K272" s="9">
        <v>77</v>
      </c>
      <c r="L272" s="1" t="s">
        <v>431</v>
      </c>
      <c r="M272" s="9" t="s">
        <v>278</v>
      </c>
      <c r="N272" s="9"/>
      <c r="O272" s="1"/>
      <c r="P272" s="9"/>
      <c r="Q272" s="1"/>
      <c r="R272" s="27"/>
      <c r="S272" s="1"/>
      <c r="T272" s="9"/>
      <c r="U272" s="1"/>
      <c r="V272" s="9"/>
      <c r="W272" s="1"/>
      <c r="X272" s="9"/>
      <c r="Y272" s="1"/>
      <c r="Z272" s="9"/>
      <c r="AA272" s="1"/>
      <c r="AB272" s="9"/>
      <c r="AC272" s="1"/>
      <c r="AD272" s="27"/>
      <c r="AE272" s="1"/>
      <c r="AF272" s="9"/>
      <c r="AG272" s="1"/>
      <c r="AH272" s="9"/>
      <c r="AI272" s="1"/>
      <c r="AJ272" s="27"/>
      <c r="AK272" s="1"/>
      <c r="AL272" s="27"/>
      <c r="AM272" s="1"/>
      <c r="AN272" s="9"/>
      <c r="AO272" s="28"/>
      <c r="AP272" s="9"/>
      <c r="AQ272" s="1"/>
      <c r="AR272" s="9"/>
      <c r="AS272" s="28"/>
      <c r="AT272" s="27"/>
      <c r="AU272" s="1"/>
      <c r="AV272" s="1"/>
      <c r="AW272" s="1"/>
      <c r="AX272" s="9"/>
      <c r="AY272" s="28"/>
      <c r="AZ272" s="9"/>
      <c r="BA272" s="1"/>
      <c r="BB272" s="27"/>
      <c r="BC272" s="1"/>
      <c r="BD272" s="9"/>
      <c r="BE272" s="28"/>
      <c r="BF272" s="9"/>
      <c r="BG272" s="1"/>
      <c r="BH272" s="9"/>
      <c r="BI272" s="1"/>
      <c r="BJ272" s="9"/>
      <c r="BK272" s="28"/>
      <c r="BL272" s="27"/>
      <c r="BM272" s="1">
        <v>1</v>
      </c>
      <c r="BN272" s="9"/>
      <c r="BO272" s="1"/>
      <c r="BP272" s="27"/>
      <c r="BQ272" s="1"/>
      <c r="BR272" s="9"/>
      <c r="BS272" s="1"/>
      <c r="BT272" s="9"/>
      <c r="BU272" s="1"/>
      <c r="BV272" s="9"/>
      <c r="BW272" s="1"/>
      <c r="BX272" s="9"/>
      <c r="BY272" s="1"/>
      <c r="BZ272" s="9"/>
      <c r="CA272" s="1"/>
      <c r="CB272" s="9"/>
      <c r="CC272" s="28"/>
      <c r="CD272" s="9"/>
      <c r="CE272" s="1"/>
      <c r="CF272" s="9"/>
      <c r="CG272" s="1"/>
      <c r="CH272" s="27"/>
      <c r="CI272" s="1"/>
      <c r="CJ272" s="9"/>
      <c r="CK272" s="1"/>
      <c r="CL272" s="9"/>
      <c r="CM272" s="1"/>
      <c r="CN272" s="9"/>
      <c r="CO272" s="1"/>
      <c r="CP272" s="9"/>
      <c r="CQ272" s="1">
        <v>5</v>
      </c>
      <c r="CR272" s="9">
        <v>4</v>
      </c>
      <c r="CS272" s="1"/>
      <c r="CT272" s="9"/>
      <c r="CU272" s="1">
        <v>1</v>
      </c>
      <c r="CV272" s="9"/>
      <c r="CW272" s="1">
        <v>1</v>
      </c>
      <c r="CX272" s="9">
        <v>1</v>
      </c>
      <c r="CY272" s="1"/>
      <c r="CZ272" s="9"/>
      <c r="DA272" s="1"/>
      <c r="DB272" s="9"/>
      <c r="DC272" s="1">
        <v>15</v>
      </c>
      <c r="DD272" s="9"/>
      <c r="DE272" s="1"/>
      <c r="DF272" s="9"/>
      <c r="DG272" s="9"/>
      <c r="DH272" s="9"/>
      <c r="DI272" s="27"/>
      <c r="DJ272" s="9"/>
      <c r="DK272" s="1">
        <v>1</v>
      </c>
      <c r="DL272" s="9"/>
      <c r="DM272" s="28"/>
      <c r="DN272" s="9"/>
      <c r="DO272" s="1"/>
      <c r="DP272" s="9"/>
      <c r="DQ272" s="1"/>
      <c r="DR272" s="27"/>
      <c r="DS272" s="28"/>
      <c r="DT272" s="27"/>
      <c r="DU272" s="1"/>
      <c r="DV272" s="9"/>
      <c r="DW272" s="1"/>
      <c r="DX272" s="27"/>
      <c r="DY272" s="1"/>
      <c r="DZ272" s="9"/>
      <c r="EA272" s="28"/>
      <c r="EB272" s="9"/>
      <c r="EC272" s="1"/>
      <c r="ED272" s="9"/>
      <c r="EE272" s="1"/>
      <c r="EF272" s="9"/>
      <c r="EG272" s="1"/>
      <c r="EH272" s="9"/>
      <c r="EI272" s="28"/>
      <c r="EJ272" s="9"/>
      <c r="EK272" s="1"/>
      <c r="EL272" s="3" cm="1">
        <f t="array" ref="EL272">SUMPRODUCT(Planned[[#This Row],[GEN-1]:[EL-20]],TRANSPOSE(Arrangements[Unit Prices]))</f>
        <v>688.45</v>
      </c>
    </row>
    <row r="273" spans="1:142" ht="14.4" x14ac:dyDescent="0.25">
      <c r="A273" s="1">
        <v>256</v>
      </c>
      <c r="B273" s="9">
        <v>149779</v>
      </c>
      <c r="C273" s="9" t="s">
        <v>957</v>
      </c>
      <c r="D273" s="9" t="s">
        <v>271</v>
      </c>
      <c r="E273" s="9" t="s">
        <v>272</v>
      </c>
      <c r="F273" s="9"/>
      <c r="G273" s="9"/>
      <c r="H273" s="1" t="s">
        <v>958</v>
      </c>
      <c r="I273" s="1" t="s">
        <v>275</v>
      </c>
      <c r="J273" s="1" t="s">
        <v>276</v>
      </c>
      <c r="K273" s="9">
        <v>77</v>
      </c>
      <c r="L273" s="1" t="s">
        <v>277</v>
      </c>
      <c r="M273" s="9" t="s">
        <v>278</v>
      </c>
      <c r="N273" s="9"/>
      <c r="O273" s="1"/>
      <c r="P273" s="9"/>
      <c r="Q273" s="1"/>
      <c r="R273" s="27"/>
      <c r="S273" s="1"/>
      <c r="T273" s="9">
        <v>2.4</v>
      </c>
      <c r="U273" s="1"/>
      <c r="V273" s="9"/>
      <c r="W273" s="1"/>
      <c r="X273" s="9"/>
      <c r="Y273" s="1"/>
      <c r="Z273" s="9">
        <v>200</v>
      </c>
      <c r="AA273" s="1"/>
      <c r="AB273" s="9"/>
      <c r="AC273" s="1"/>
      <c r="AD273" s="27"/>
      <c r="AE273" s="1"/>
      <c r="AF273" s="9">
        <v>130</v>
      </c>
      <c r="AG273" s="1"/>
      <c r="AH273" s="9"/>
      <c r="AI273" s="1"/>
      <c r="AJ273" s="27"/>
      <c r="AK273" s="1"/>
      <c r="AL273" s="27"/>
      <c r="AM273" s="1"/>
      <c r="AN273" s="9"/>
      <c r="AO273" s="28"/>
      <c r="AP273" s="9"/>
      <c r="AQ273" s="1"/>
      <c r="AR273" s="9"/>
      <c r="AS273" s="28"/>
      <c r="AT273" s="27"/>
      <c r="AU273" s="1"/>
      <c r="AV273" s="1"/>
      <c r="AW273" s="1"/>
      <c r="AX273" s="9"/>
      <c r="AY273" s="28"/>
      <c r="AZ273" s="9"/>
      <c r="BA273" s="1"/>
      <c r="BB273" s="27"/>
      <c r="BC273" s="1"/>
      <c r="BD273" s="9"/>
      <c r="BE273" s="28"/>
      <c r="BF273" s="9"/>
      <c r="BG273" s="1"/>
      <c r="BH273" s="9"/>
      <c r="BI273" s="1"/>
      <c r="BJ273" s="9"/>
      <c r="BK273" s="28"/>
      <c r="BL273" s="27"/>
      <c r="BM273" s="1"/>
      <c r="BN273" s="9"/>
      <c r="BO273" s="1"/>
      <c r="BP273" s="27"/>
      <c r="BQ273" s="1"/>
      <c r="BR273" s="9"/>
      <c r="BS273" s="1"/>
      <c r="BT273" s="9"/>
      <c r="BU273" s="1"/>
      <c r="BV273" s="9"/>
      <c r="BW273" s="1"/>
      <c r="BX273" s="9"/>
      <c r="BY273" s="1"/>
      <c r="BZ273" s="9"/>
      <c r="CA273" s="1"/>
      <c r="CB273" s="9"/>
      <c r="CC273" s="28"/>
      <c r="CD273" s="9"/>
      <c r="CE273" s="1"/>
      <c r="CF273" s="9"/>
      <c r="CG273" s="1"/>
      <c r="CH273" s="27"/>
      <c r="CI273" s="1"/>
      <c r="CJ273" s="9"/>
      <c r="CK273" s="1"/>
      <c r="CL273" s="9"/>
      <c r="CM273" s="1"/>
      <c r="CN273" s="9"/>
      <c r="CO273" s="1"/>
      <c r="CP273" s="9"/>
      <c r="CQ273" s="1">
        <v>2</v>
      </c>
      <c r="CR273" s="9">
        <v>2</v>
      </c>
      <c r="CS273" s="1"/>
      <c r="CT273" s="9"/>
      <c r="CU273" s="1">
        <v>1</v>
      </c>
      <c r="CV273" s="9"/>
      <c r="CW273" s="1">
        <v>1</v>
      </c>
      <c r="CX273" s="9">
        <v>1</v>
      </c>
      <c r="CY273" s="1"/>
      <c r="CZ273" s="9"/>
      <c r="DA273" s="1"/>
      <c r="DB273" s="9"/>
      <c r="DC273" s="1"/>
      <c r="DD273" s="9"/>
      <c r="DE273" s="1"/>
      <c r="DF273" s="9"/>
      <c r="DG273" s="9"/>
      <c r="DH273" s="9"/>
      <c r="DI273" s="27"/>
      <c r="DJ273" s="9"/>
      <c r="DK273" s="1">
        <v>1</v>
      </c>
      <c r="DL273" s="9"/>
      <c r="DM273" s="28"/>
      <c r="DN273" s="9"/>
      <c r="DO273" s="1"/>
      <c r="DP273" s="9"/>
      <c r="DQ273" s="1"/>
      <c r="DR273" s="27"/>
      <c r="DS273" s="28"/>
      <c r="DT273" s="27"/>
      <c r="DU273" s="1"/>
      <c r="DV273" s="9"/>
      <c r="DW273" s="1"/>
      <c r="DX273" s="27"/>
      <c r="DY273" s="1"/>
      <c r="DZ273" s="9"/>
      <c r="EA273" s="28"/>
      <c r="EB273" s="9"/>
      <c r="EC273" s="1">
        <v>1</v>
      </c>
      <c r="ED273" s="9"/>
      <c r="EE273" s="1"/>
      <c r="EF273" s="9"/>
      <c r="EG273" s="1">
        <v>1</v>
      </c>
      <c r="EH273" s="9"/>
      <c r="EI273" s="28"/>
      <c r="EJ273" s="9"/>
      <c r="EK273" s="1"/>
      <c r="EL273" s="3" cm="1">
        <f t="array" ref="EL273">SUMPRODUCT(Planned[[#This Row],[GEN-1]:[EL-20]],TRANSPOSE(Arrangements[Unit Prices]))</f>
        <v>1033.5999999999999</v>
      </c>
    </row>
    <row r="274" spans="1:142" ht="14.4" x14ac:dyDescent="0.25">
      <c r="A274" s="1">
        <v>257</v>
      </c>
      <c r="B274" s="9">
        <v>63964</v>
      </c>
      <c r="C274" s="9" t="s">
        <v>959</v>
      </c>
      <c r="D274" s="9" t="s">
        <v>271</v>
      </c>
      <c r="E274" s="9" t="s">
        <v>272</v>
      </c>
      <c r="F274" s="9"/>
      <c r="G274" s="9"/>
      <c r="H274" s="1" t="s">
        <v>960</v>
      </c>
      <c r="I274" s="1" t="s">
        <v>275</v>
      </c>
      <c r="J274" s="1" t="s">
        <v>276</v>
      </c>
      <c r="K274" s="9">
        <v>77</v>
      </c>
      <c r="L274" s="1" t="s">
        <v>961</v>
      </c>
      <c r="M274" s="9" t="s">
        <v>278</v>
      </c>
      <c r="N274" s="9"/>
      <c r="O274" s="1"/>
      <c r="P274" s="9"/>
      <c r="Q274" s="1"/>
      <c r="R274" s="27"/>
      <c r="S274" s="1">
        <v>4</v>
      </c>
      <c r="T274" s="9"/>
      <c r="U274" s="1"/>
      <c r="V274" s="9"/>
      <c r="W274" s="1"/>
      <c r="X274" s="9"/>
      <c r="Y274" s="1"/>
      <c r="Z274" s="9"/>
      <c r="AA274" s="1">
        <v>110</v>
      </c>
      <c r="AB274" s="9"/>
      <c r="AC274" s="1"/>
      <c r="AD274" s="27"/>
      <c r="AE274" s="1"/>
      <c r="AF274" s="9">
        <v>215</v>
      </c>
      <c r="AG274" s="1"/>
      <c r="AH274" s="9"/>
      <c r="AI274" s="1"/>
      <c r="AJ274" s="27"/>
      <c r="AK274" s="1"/>
      <c r="AL274" s="27"/>
      <c r="AM274" s="1"/>
      <c r="AN274" s="9"/>
      <c r="AO274" s="28"/>
      <c r="AP274" s="9">
        <v>12</v>
      </c>
      <c r="AQ274" s="1"/>
      <c r="AR274" s="9"/>
      <c r="AS274" s="28"/>
      <c r="AT274" s="27"/>
      <c r="AU274" s="1"/>
      <c r="AV274" s="1"/>
      <c r="AW274" s="1"/>
      <c r="AX274" s="9"/>
      <c r="AY274" s="28"/>
      <c r="AZ274" s="9"/>
      <c r="BA274" s="1"/>
      <c r="BB274" s="27"/>
      <c r="BC274" s="1"/>
      <c r="BD274" s="9"/>
      <c r="BE274" s="28"/>
      <c r="BF274" s="9"/>
      <c r="BG274" s="1"/>
      <c r="BH274" s="9"/>
      <c r="BI274" s="1"/>
      <c r="BJ274" s="9"/>
      <c r="BK274" s="28"/>
      <c r="BL274" s="27"/>
      <c r="BM274" s="1">
        <v>1</v>
      </c>
      <c r="BN274" s="9"/>
      <c r="BO274" s="1"/>
      <c r="BP274" s="27"/>
      <c r="BQ274" s="1"/>
      <c r="BR274" s="9"/>
      <c r="BS274" s="1"/>
      <c r="BT274" s="9"/>
      <c r="BU274" s="1"/>
      <c r="BV274" s="9"/>
      <c r="BW274" s="1"/>
      <c r="BX274" s="9"/>
      <c r="BY274" s="1">
        <v>25</v>
      </c>
      <c r="BZ274" s="9"/>
      <c r="CA274" s="1"/>
      <c r="CB274" s="9">
        <v>1</v>
      </c>
      <c r="CC274" s="28"/>
      <c r="CD274" s="9"/>
      <c r="CE274" s="1"/>
      <c r="CF274" s="9"/>
      <c r="CG274" s="1"/>
      <c r="CH274" s="27"/>
      <c r="CI274" s="1"/>
      <c r="CJ274" s="9"/>
      <c r="CK274" s="1"/>
      <c r="CL274" s="9">
        <v>0.32</v>
      </c>
      <c r="CM274" s="1"/>
      <c r="CN274" s="9"/>
      <c r="CO274" s="1"/>
      <c r="CP274" s="9"/>
      <c r="CQ274" s="1">
        <v>5</v>
      </c>
      <c r="CR274" s="9">
        <v>5</v>
      </c>
      <c r="CS274" s="1"/>
      <c r="CT274" s="9"/>
      <c r="CU274" s="1">
        <v>4</v>
      </c>
      <c r="CV274" s="9"/>
      <c r="CW274" s="1">
        <v>1</v>
      </c>
      <c r="CX274" s="9">
        <v>1</v>
      </c>
      <c r="CY274" s="1"/>
      <c r="CZ274" s="9"/>
      <c r="DA274" s="1"/>
      <c r="DB274" s="9"/>
      <c r="DC274" s="1">
        <v>20</v>
      </c>
      <c r="DD274" s="9"/>
      <c r="DE274" s="1"/>
      <c r="DF274" s="9"/>
      <c r="DG274" s="9">
        <v>23</v>
      </c>
      <c r="DH274" s="9"/>
      <c r="DI274" s="27"/>
      <c r="DJ274" s="9"/>
      <c r="DK274" s="1">
        <v>1</v>
      </c>
      <c r="DL274" s="9"/>
      <c r="DM274" s="28"/>
      <c r="DN274" s="9"/>
      <c r="DO274" s="1"/>
      <c r="DP274" s="9"/>
      <c r="DQ274" s="1"/>
      <c r="DR274" s="27"/>
      <c r="DS274" s="28"/>
      <c r="DT274" s="27"/>
      <c r="DU274" s="1"/>
      <c r="DV274" s="9"/>
      <c r="DW274" s="1"/>
      <c r="DX274" s="27"/>
      <c r="DY274" s="1"/>
      <c r="DZ274" s="9"/>
      <c r="EA274" s="28"/>
      <c r="EB274" s="9"/>
      <c r="EC274" s="1"/>
      <c r="ED274" s="9"/>
      <c r="EE274" s="1"/>
      <c r="EF274" s="9"/>
      <c r="EG274" s="1"/>
      <c r="EH274" s="9"/>
      <c r="EI274" s="28"/>
      <c r="EJ274" s="9"/>
      <c r="EK274" s="1"/>
      <c r="EL274" s="3" cm="1">
        <f t="array" ref="EL274">SUMPRODUCT(Planned[[#This Row],[GEN-1]:[EL-20]],TRANSPOSE(Arrangements[Unit Prices]))</f>
        <v>1637.25</v>
      </c>
    </row>
    <row r="275" spans="1:142" ht="14.4" x14ac:dyDescent="0.25">
      <c r="A275" s="1">
        <v>259</v>
      </c>
      <c r="B275" s="9">
        <v>22938</v>
      </c>
      <c r="C275" s="9" t="s">
        <v>962</v>
      </c>
      <c r="D275" s="9" t="s">
        <v>271</v>
      </c>
      <c r="E275" s="9" t="s">
        <v>272</v>
      </c>
      <c r="F275" s="9"/>
      <c r="G275" s="9"/>
      <c r="H275" s="1" t="s">
        <v>963</v>
      </c>
      <c r="I275" s="1" t="s">
        <v>325</v>
      </c>
      <c r="J275" s="1" t="s">
        <v>282</v>
      </c>
      <c r="K275" s="9">
        <v>78</v>
      </c>
      <c r="L275" s="1" t="s">
        <v>964</v>
      </c>
      <c r="M275" s="9" t="s">
        <v>278</v>
      </c>
      <c r="N275" s="9"/>
      <c r="O275" s="1"/>
      <c r="P275" s="9"/>
      <c r="Q275" s="1"/>
      <c r="R275" s="27"/>
      <c r="S275" s="1"/>
      <c r="T275" s="9"/>
      <c r="U275" s="1"/>
      <c r="V275" s="9"/>
      <c r="W275" s="1"/>
      <c r="X275" s="9"/>
      <c r="Y275" s="1"/>
      <c r="Z275" s="9"/>
      <c r="AA275" s="1"/>
      <c r="AB275" s="9"/>
      <c r="AC275" s="1"/>
      <c r="AD275" s="27"/>
      <c r="AE275" s="1"/>
      <c r="AF275" s="9"/>
      <c r="AG275" s="1">
        <v>80</v>
      </c>
      <c r="AH275" s="9"/>
      <c r="AI275" s="1"/>
      <c r="AJ275" s="27"/>
      <c r="AK275" s="1"/>
      <c r="AL275" s="27"/>
      <c r="AM275" s="1"/>
      <c r="AN275" s="9"/>
      <c r="AO275" s="28"/>
      <c r="AP275" s="9">
        <v>4</v>
      </c>
      <c r="AQ275" s="1"/>
      <c r="AR275" s="9"/>
      <c r="AS275" s="28"/>
      <c r="AT275" s="27"/>
      <c r="AU275" s="1"/>
      <c r="AV275" s="1"/>
      <c r="AW275" s="1"/>
      <c r="AX275" s="9"/>
      <c r="AY275" s="28"/>
      <c r="AZ275" s="9"/>
      <c r="BA275" s="1"/>
      <c r="BB275" s="27"/>
      <c r="BC275" s="1"/>
      <c r="BD275" s="9"/>
      <c r="BE275" s="28"/>
      <c r="BF275" s="9"/>
      <c r="BG275" s="1"/>
      <c r="BH275" s="9"/>
      <c r="BI275" s="1"/>
      <c r="BJ275" s="9"/>
      <c r="BK275" s="28"/>
      <c r="BL275" s="27"/>
      <c r="BM275" s="1">
        <v>1</v>
      </c>
      <c r="BN275" s="9"/>
      <c r="BO275" s="1"/>
      <c r="BP275" s="27"/>
      <c r="BQ275" s="1"/>
      <c r="BR275" s="9"/>
      <c r="BS275" s="1"/>
      <c r="BT275" s="9"/>
      <c r="BU275" s="1"/>
      <c r="BV275" s="9"/>
      <c r="BW275" s="1"/>
      <c r="BX275" s="9"/>
      <c r="BY275" s="1"/>
      <c r="BZ275" s="9"/>
      <c r="CA275" s="1"/>
      <c r="CB275" s="9"/>
      <c r="CC275" s="28"/>
      <c r="CD275" s="9"/>
      <c r="CE275" s="1"/>
      <c r="CF275" s="9"/>
      <c r="CG275" s="1"/>
      <c r="CH275" s="27"/>
      <c r="CI275" s="1"/>
      <c r="CJ275" s="9">
        <v>0.24</v>
      </c>
      <c r="CK275" s="1"/>
      <c r="CL275" s="9"/>
      <c r="CM275" s="1"/>
      <c r="CN275" s="9"/>
      <c r="CO275" s="1"/>
      <c r="CP275" s="9"/>
      <c r="CQ275" s="1">
        <v>2</v>
      </c>
      <c r="CR275" s="9">
        <v>1</v>
      </c>
      <c r="CS275" s="1"/>
      <c r="CT275" s="9"/>
      <c r="CU275" s="1"/>
      <c r="CV275" s="9"/>
      <c r="CW275" s="1"/>
      <c r="CX275" s="9"/>
      <c r="CY275" s="1"/>
      <c r="CZ275" s="9"/>
      <c r="DA275" s="1"/>
      <c r="DB275" s="9">
        <v>2</v>
      </c>
      <c r="DC275" s="1"/>
      <c r="DD275" s="9">
        <v>10</v>
      </c>
      <c r="DE275" s="1"/>
      <c r="DF275" s="9">
        <v>2</v>
      </c>
      <c r="DG275" s="9"/>
      <c r="DH275" s="9"/>
      <c r="DI275" s="27"/>
      <c r="DJ275" s="9"/>
      <c r="DK275" s="1"/>
      <c r="DL275" s="9"/>
      <c r="DM275" s="28"/>
      <c r="DN275" s="9"/>
      <c r="DO275" s="1"/>
      <c r="DP275" s="9"/>
      <c r="DQ275" s="1"/>
      <c r="DR275" s="27"/>
      <c r="DS275" s="28"/>
      <c r="DT275" s="27"/>
      <c r="DU275" s="1"/>
      <c r="DV275" s="9"/>
      <c r="DW275" s="1"/>
      <c r="DX275" s="27"/>
      <c r="DY275" s="1"/>
      <c r="DZ275" s="9"/>
      <c r="EA275" s="28"/>
      <c r="EB275" s="9"/>
      <c r="EC275" s="1"/>
      <c r="ED275" s="9"/>
      <c r="EE275" s="1"/>
      <c r="EF275" s="9"/>
      <c r="EG275" s="1"/>
      <c r="EH275" s="9"/>
      <c r="EI275" s="28"/>
      <c r="EJ275" s="9"/>
      <c r="EK275" s="1"/>
      <c r="EL275" s="3" cm="1">
        <f t="array" ref="EL275">SUMPRODUCT(Planned[[#This Row],[GEN-1]:[EL-20]],TRANSPOSE(Arrangements[Unit Prices]))</f>
        <v>421</v>
      </c>
    </row>
    <row r="276" spans="1:142" ht="14.4" x14ac:dyDescent="0.25">
      <c r="A276" s="1">
        <v>260</v>
      </c>
      <c r="B276" s="9">
        <v>249198</v>
      </c>
      <c r="C276" s="9" t="s">
        <v>965</v>
      </c>
      <c r="D276" s="9" t="s">
        <v>271</v>
      </c>
      <c r="E276" s="9" t="s">
        <v>272</v>
      </c>
      <c r="F276" s="9"/>
      <c r="G276" s="9"/>
      <c r="H276" s="1" t="s">
        <v>966</v>
      </c>
      <c r="I276" s="1" t="s">
        <v>275</v>
      </c>
      <c r="J276" s="1" t="s">
        <v>282</v>
      </c>
      <c r="K276" s="9">
        <v>78</v>
      </c>
      <c r="L276" s="1" t="s">
        <v>777</v>
      </c>
      <c r="M276" s="9" t="s">
        <v>278</v>
      </c>
      <c r="N276" s="9"/>
      <c r="O276" s="1"/>
      <c r="P276" s="9"/>
      <c r="Q276" s="1"/>
      <c r="R276" s="27"/>
      <c r="S276" s="1">
        <v>1.25</v>
      </c>
      <c r="T276" s="9"/>
      <c r="U276" s="1"/>
      <c r="V276" s="9"/>
      <c r="W276" s="1"/>
      <c r="X276" s="9"/>
      <c r="Y276" s="1"/>
      <c r="Z276" s="9"/>
      <c r="AA276" s="1"/>
      <c r="AB276" s="9"/>
      <c r="AC276" s="1"/>
      <c r="AD276" s="27"/>
      <c r="AE276" s="1"/>
      <c r="AF276" s="9">
        <v>106</v>
      </c>
      <c r="AG276" s="1"/>
      <c r="AH276" s="9"/>
      <c r="AI276" s="1"/>
      <c r="AJ276" s="27"/>
      <c r="AK276" s="1"/>
      <c r="AL276" s="27"/>
      <c r="AM276" s="1"/>
      <c r="AN276" s="9"/>
      <c r="AO276" s="28"/>
      <c r="AP276" s="9"/>
      <c r="AQ276" s="1"/>
      <c r="AR276" s="9"/>
      <c r="AS276" s="28"/>
      <c r="AT276" s="27"/>
      <c r="AU276" s="1"/>
      <c r="AV276" s="1"/>
      <c r="AW276" s="1"/>
      <c r="AX276" s="9"/>
      <c r="AY276" s="28"/>
      <c r="AZ276" s="9"/>
      <c r="BA276" s="1"/>
      <c r="BB276" s="27"/>
      <c r="BC276" s="1"/>
      <c r="BD276" s="9"/>
      <c r="BE276" s="28"/>
      <c r="BF276" s="9"/>
      <c r="BG276" s="1"/>
      <c r="BH276" s="9"/>
      <c r="BI276" s="1"/>
      <c r="BJ276" s="9"/>
      <c r="BK276" s="28"/>
      <c r="BL276" s="27"/>
      <c r="BM276" s="1">
        <v>1</v>
      </c>
      <c r="BN276" s="9"/>
      <c r="BO276" s="1"/>
      <c r="BP276" s="27"/>
      <c r="BQ276" s="1"/>
      <c r="BR276" s="9"/>
      <c r="BS276" s="1"/>
      <c r="BT276" s="9"/>
      <c r="BU276" s="1"/>
      <c r="BV276" s="9"/>
      <c r="BW276" s="1"/>
      <c r="BX276" s="9"/>
      <c r="BY276" s="1"/>
      <c r="BZ276" s="9"/>
      <c r="CA276" s="1"/>
      <c r="CB276" s="9"/>
      <c r="CC276" s="28"/>
      <c r="CD276" s="9"/>
      <c r="CE276" s="1"/>
      <c r="CF276" s="9"/>
      <c r="CG276" s="1"/>
      <c r="CH276" s="27"/>
      <c r="CI276" s="1"/>
      <c r="CJ276" s="9"/>
      <c r="CK276" s="1"/>
      <c r="CL276" s="9"/>
      <c r="CM276" s="1"/>
      <c r="CN276" s="9"/>
      <c r="CO276" s="1"/>
      <c r="CP276" s="9"/>
      <c r="CQ276" s="1">
        <v>4</v>
      </c>
      <c r="CR276" s="9">
        <v>8</v>
      </c>
      <c r="CS276" s="1">
        <v>1</v>
      </c>
      <c r="CT276" s="9"/>
      <c r="CU276" s="1">
        <v>1</v>
      </c>
      <c r="CV276" s="9">
        <v>2</v>
      </c>
      <c r="CW276" s="1">
        <v>1</v>
      </c>
      <c r="CX276" s="9">
        <v>1.2</v>
      </c>
      <c r="CY276" s="1"/>
      <c r="CZ276" s="9"/>
      <c r="DA276" s="1"/>
      <c r="DB276" s="9"/>
      <c r="DC276" s="1"/>
      <c r="DD276" s="9"/>
      <c r="DE276" s="1"/>
      <c r="DF276" s="9"/>
      <c r="DG276" s="9"/>
      <c r="DH276" s="9"/>
      <c r="DI276" s="27"/>
      <c r="DJ276" s="9"/>
      <c r="DK276" s="1">
        <v>1</v>
      </c>
      <c r="DL276" s="9"/>
      <c r="DM276" s="28"/>
      <c r="DN276" s="9"/>
      <c r="DO276" s="1"/>
      <c r="DP276" s="9"/>
      <c r="DQ276" s="1"/>
      <c r="DR276" s="27"/>
      <c r="DS276" s="28"/>
      <c r="DT276" s="27"/>
      <c r="DU276" s="1"/>
      <c r="DV276" s="9"/>
      <c r="DW276" s="1"/>
      <c r="DX276" s="27"/>
      <c r="DY276" s="1"/>
      <c r="DZ276" s="9"/>
      <c r="EA276" s="28"/>
      <c r="EB276" s="9"/>
      <c r="EC276" s="1"/>
      <c r="ED276" s="9"/>
      <c r="EE276" s="1"/>
      <c r="EF276" s="9"/>
      <c r="EG276" s="1"/>
      <c r="EH276" s="9"/>
      <c r="EI276" s="28"/>
      <c r="EJ276" s="9"/>
      <c r="EK276" s="1"/>
      <c r="EL276" s="3" cm="1">
        <f t="array" ref="EL276">SUMPRODUCT(Planned[[#This Row],[GEN-1]:[EL-20]],TRANSPOSE(Arrangements[Unit Prices]))</f>
        <v>1141.1999999999998</v>
      </c>
    </row>
    <row r="277" spans="1:142" ht="14.4" x14ac:dyDescent="0.25">
      <c r="A277" s="1">
        <v>261</v>
      </c>
      <c r="B277" s="9">
        <v>6339</v>
      </c>
      <c r="C277" s="9" t="s">
        <v>967</v>
      </c>
      <c r="D277" s="9" t="s">
        <v>271</v>
      </c>
      <c r="E277" s="9" t="s">
        <v>272</v>
      </c>
      <c r="F277" s="9"/>
      <c r="G277" s="9"/>
      <c r="H277" s="1" t="s">
        <v>968</v>
      </c>
      <c r="I277" s="1" t="s">
        <v>325</v>
      </c>
      <c r="J277" s="1" t="s">
        <v>282</v>
      </c>
      <c r="K277" s="9">
        <v>78</v>
      </c>
      <c r="L277" s="1" t="s">
        <v>969</v>
      </c>
      <c r="M277" s="9" t="s">
        <v>278</v>
      </c>
      <c r="N277" s="9"/>
      <c r="O277" s="1"/>
      <c r="P277" s="9"/>
      <c r="Q277" s="1"/>
      <c r="R277" s="27"/>
      <c r="S277" s="1"/>
      <c r="T277" s="9"/>
      <c r="U277" s="1"/>
      <c r="V277" s="9"/>
      <c r="W277" s="1"/>
      <c r="X277" s="9"/>
      <c r="Y277" s="1"/>
      <c r="Z277" s="9"/>
      <c r="AA277" s="1"/>
      <c r="AB277" s="9"/>
      <c r="AC277" s="1"/>
      <c r="AD277" s="27"/>
      <c r="AE277" s="1"/>
      <c r="AF277" s="9"/>
      <c r="AG277" s="1"/>
      <c r="AH277" s="9"/>
      <c r="AI277" s="1"/>
      <c r="AJ277" s="27"/>
      <c r="AK277" s="1"/>
      <c r="AL277" s="27"/>
      <c r="AM277" s="1"/>
      <c r="AN277" s="9"/>
      <c r="AO277" s="28"/>
      <c r="AP277" s="9"/>
      <c r="AQ277" s="1"/>
      <c r="AR277" s="9"/>
      <c r="AS277" s="28"/>
      <c r="AT277" s="27"/>
      <c r="AU277" s="1"/>
      <c r="AV277" s="1"/>
      <c r="AW277" s="1"/>
      <c r="AX277" s="9"/>
      <c r="AY277" s="28"/>
      <c r="AZ277" s="9"/>
      <c r="BA277" s="1"/>
      <c r="BB277" s="27"/>
      <c r="BC277" s="1"/>
      <c r="BD277" s="9"/>
      <c r="BE277" s="28"/>
      <c r="BF277" s="9"/>
      <c r="BG277" s="1"/>
      <c r="BH277" s="9"/>
      <c r="BI277" s="1"/>
      <c r="BJ277" s="9"/>
      <c r="BK277" s="28"/>
      <c r="BL277" s="27"/>
      <c r="BM277" s="1"/>
      <c r="BN277" s="9"/>
      <c r="BO277" s="1"/>
      <c r="BP277" s="27"/>
      <c r="BQ277" s="1"/>
      <c r="BR277" s="9">
        <v>1</v>
      </c>
      <c r="BS277" s="1"/>
      <c r="BT277" s="9"/>
      <c r="BU277" s="1"/>
      <c r="BV277" s="9"/>
      <c r="BW277" s="1"/>
      <c r="BX277" s="9"/>
      <c r="BY277" s="1"/>
      <c r="BZ277" s="9"/>
      <c r="CA277" s="1"/>
      <c r="CB277" s="9"/>
      <c r="CC277" s="28"/>
      <c r="CD277" s="9"/>
      <c r="CE277" s="1"/>
      <c r="CF277" s="9"/>
      <c r="CG277" s="1"/>
      <c r="CH277" s="27"/>
      <c r="CI277" s="1"/>
      <c r="CJ277" s="9">
        <v>1.2</v>
      </c>
      <c r="CK277" s="1"/>
      <c r="CL277" s="9"/>
      <c r="CM277" s="1"/>
      <c r="CN277" s="9"/>
      <c r="CO277" s="1"/>
      <c r="CP277" s="9"/>
      <c r="CQ277" s="1">
        <v>5</v>
      </c>
      <c r="CR277" s="9">
        <v>5</v>
      </c>
      <c r="CS277" s="1">
        <v>1</v>
      </c>
      <c r="CT277" s="9"/>
      <c r="CU277" s="1">
        <v>2</v>
      </c>
      <c r="CV277" s="9">
        <v>1</v>
      </c>
      <c r="CW277" s="1">
        <v>1</v>
      </c>
      <c r="CX277" s="9">
        <v>1</v>
      </c>
      <c r="CY277" s="1"/>
      <c r="CZ277" s="9"/>
      <c r="DA277" s="1"/>
      <c r="DB277" s="9">
        <v>2</v>
      </c>
      <c r="DC277" s="1"/>
      <c r="DD277" s="9">
        <v>10</v>
      </c>
      <c r="DE277" s="1"/>
      <c r="DF277" s="9">
        <v>2</v>
      </c>
      <c r="DG277" s="9">
        <v>10</v>
      </c>
      <c r="DH277" s="9"/>
      <c r="DI277" s="27"/>
      <c r="DJ277" s="9"/>
      <c r="DK277" s="1"/>
      <c r="DL277" s="9"/>
      <c r="DM277" s="28"/>
      <c r="DN277" s="9"/>
      <c r="DO277" s="1"/>
      <c r="DP277" s="9"/>
      <c r="DQ277" s="1"/>
      <c r="DR277" s="27"/>
      <c r="DS277" s="28"/>
      <c r="DT277" s="27"/>
      <c r="DU277" s="1"/>
      <c r="DV277" s="9"/>
      <c r="DW277" s="1"/>
      <c r="DX277" s="27"/>
      <c r="DY277" s="1"/>
      <c r="DZ277" s="9"/>
      <c r="EA277" s="28"/>
      <c r="EB277" s="9"/>
      <c r="EC277" s="1"/>
      <c r="ED277" s="9"/>
      <c r="EE277" s="1"/>
      <c r="EF277" s="9"/>
      <c r="EG277" s="1"/>
      <c r="EH277" s="9"/>
      <c r="EI277" s="28"/>
      <c r="EJ277" s="9"/>
      <c r="EK277" s="1"/>
      <c r="EL277" s="3" cm="1">
        <f t="array" ref="EL277">SUMPRODUCT(Planned[[#This Row],[GEN-1]:[EL-20]],TRANSPOSE(Arrangements[Unit Prices]))</f>
        <v>641.70000000000005</v>
      </c>
    </row>
    <row r="278" spans="1:142" ht="14.4" x14ac:dyDescent="0.25">
      <c r="A278" s="1">
        <v>262</v>
      </c>
      <c r="B278" s="9">
        <v>26922</v>
      </c>
      <c r="C278" s="9" t="s">
        <v>970</v>
      </c>
      <c r="D278" s="9" t="s">
        <v>271</v>
      </c>
      <c r="E278" s="9" t="s">
        <v>272</v>
      </c>
      <c r="F278" s="9"/>
      <c r="G278" s="9"/>
      <c r="H278" s="1" t="s">
        <v>971</v>
      </c>
      <c r="I278" s="1" t="s">
        <v>325</v>
      </c>
      <c r="J278" s="1" t="s">
        <v>282</v>
      </c>
      <c r="K278" s="9">
        <v>78</v>
      </c>
      <c r="L278" s="1" t="s">
        <v>964</v>
      </c>
      <c r="M278" s="9" t="s">
        <v>278</v>
      </c>
      <c r="N278" s="9"/>
      <c r="O278" s="1"/>
      <c r="P278" s="9"/>
      <c r="Q278" s="1"/>
      <c r="R278" s="27"/>
      <c r="S278" s="1"/>
      <c r="T278" s="9"/>
      <c r="U278" s="1"/>
      <c r="V278" s="9">
        <v>0.2</v>
      </c>
      <c r="W278" s="1"/>
      <c r="X278" s="9"/>
      <c r="Y278" s="1"/>
      <c r="Z278" s="9"/>
      <c r="AA278" s="1"/>
      <c r="AB278" s="9"/>
      <c r="AC278" s="1"/>
      <c r="AD278" s="27"/>
      <c r="AE278" s="1"/>
      <c r="AF278" s="9">
        <v>15</v>
      </c>
      <c r="AG278" s="1"/>
      <c r="AH278" s="9"/>
      <c r="AI278" s="1"/>
      <c r="AJ278" s="27"/>
      <c r="AK278" s="1"/>
      <c r="AL278" s="27"/>
      <c r="AM278" s="1"/>
      <c r="AN278" s="9"/>
      <c r="AO278" s="28"/>
      <c r="AP278" s="9">
        <v>2.5</v>
      </c>
      <c r="AQ278" s="1"/>
      <c r="AR278" s="9"/>
      <c r="AS278" s="28"/>
      <c r="AT278" s="27"/>
      <c r="AU278" s="1"/>
      <c r="AV278" s="1"/>
      <c r="AW278" s="1"/>
      <c r="AX278" s="9"/>
      <c r="AY278" s="28"/>
      <c r="AZ278" s="9"/>
      <c r="BA278" s="1"/>
      <c r="BB278" s="27"/>
      <c r="BC278" s="1"/>
      <c r="BD278" s="9"/>
      <c r="BE278" s="28"/>
      <c r="BF278" s="9"/>
      <c r="BG278" s="1"/>
      <c r="BH278" s="9"/>
      <c r="BI278" s="1"/>
      <c r="BJ278" s="9"/>
      <c r="BK278" s="28"/>
      <c r="BL278" s="27"/>
      <c r="BM278" s="1"/>
      <c r="BN278" s="9"/>
      <c r="BO278" s="1"/>
      <c r="BP278" s="27"/>
      <c r="BQ278" s="1"/>
      <c r="BR278" s="9"/>
      <c r="BS278" s="1"/>
      <c r="BT278" s="9"/>
      <c r="BU278" s="1"/>
      <c r="BV278" s="9">
        <v>0.25</v>
      </c>
      <c r="BW278" s="1"/>
      <c r="BX278" s="9"/>
      <c r="BY278" s="1"/>
      <c r="BZ278" s="9"/>
      <c r="CA278" s="1"/>
      <c r="CB278" s="9"/>
      <c r="CC278" s="28"/>
      <c r="CD278" s="9"/>
      <c r="CE278" s="1"/>
      <c r="CF278" s="9"/>
      <c r="CG278" s="1"/>
      <c r="CH278" s="27"/>
      <c r="CI278" s="1"/>
      <c r="CJ278" s="9">
        <v>0.8</v>
      </c>
      <c r="CK278" s="1"/>
      <c r="CL278" s="9"/>
      <c r="CM278" s="1"/>
      <c r="CN278" s="9"/>
      <c r="CO278" s="1"/>
      <c r="CP278" s="9"/>
      <c r="CQ278" s="1">
        <v>2</v>
      </c>
      <c r="CR278" s="9">
        <v>3</v>
      </c>
      <c r="CS278" s="1"/>
      <c r="CT278" s="9"/>
      <c r="CU278" s="1">
        <v>1</v>
      </c>
      <c r="CV278" s="9">
        <v>1</v>
      </c>
      <c r="CW278" s="1"/>
      <c r="CX278" s="9"/>
      <c r="CY278" s="1"/>
      <c r="CZ278" s="9"/>
      <c r="DA278" s="1"/>
      <c r="DB278" s="9">
        <v>2</v>
      </c>
      <c r="DC278" s="1"/>
      <c r="DD278" s="9">
        <v>10</v>
      </c>
      <c r="DE278" s="1"/>
      <c r="DF278" s="9">
        <v>2</v>
      </c>
      <c r="DG278" s="9"/>
      <c r="DH278" s="9"/>
      <c r="DI278" s="27"/>
      <c r="DJ278" s="9"/>
      <c r="DK278" s="1"/>
      <c r="DL278" s="9"/>
      <c r="DM278" s="28"/>
      <c r="DN278" s="9"/>
      <c r="DO278" s="1"/>
      <c r="DP278" s="9"/>
      <c r="DQ278" s="1"/>
      <c r="DR278" s="27"/>
      <c r="DS278" s="28"/>
      <c r="DT278" s="27"/>
      <c r="DU278" s="1"/>
      <c r="DV278" s="9"/>
      <c r="DW278" s="1"/>
      <c r="DX278" s="27"/>
      <c r="DY278" s="1"/>
      <c r="DZ278" s="9"/>
      <c r="EA278" s="28"/>
      <c r="EB278" s="9"/>
      <c r="EC278" s="1"/>
      <c r="ED278" s="9"/>
      <c r="EE278" s="1"/>
      <c r="EF278" s="9"/>
      <c r="EG278" s="1"/>
      <c r="EH278" s="9"/>
      <c r="EI278" s="28"/>
      <c r="EJ278" s="9"/>
      <c r="EK278" s="1"/>
      <c r="EL278" s="3" cm="1">
        <f t="array" ref="EL278">SUMPRODUCT(Planned[[#This Row],[GEN-1]:[EL-20]],TRANSPOSE(Arrangements[Unit Prices]))</f>
        <v>340.34999999999997</v>
      </c>
    </row>
    <row r="279" spans="1:142" ht="14.4" x14ac:dyDescent="0.25">
      <c r="A279" s="1">
        <v>263</v>
      </c>
      <c r="B279" s="9">
        <v>131891</v>
      </c>
      <c r="C279" s="9" t="s">
        <v>972</v>
      </c>
      <c r="D279" s="9" t="s">
        <v>271</v>
      </c>
      <c r="E279" s="9" t="s">
        <v>272</v>
      </c>
      <c r="F279" s="9"/>
      <c r="G279" s="9"/>
      <c r="H279" s="1" t="s">
        <v>973</v>
      </c>
      <c r="I279" s="1" t="s">
        <v>275</v>
      </c>
      <c r="J279" s="1" t="s">
        <v>282</v>
      </c>
      <c r="K279" s="9">
        <v>78</v>
      </c>
      <c r="L279" s="1" t="s">
        <v>283</v>
      </c>
      <c r="M279" s="9" t="s">
        <v>278</v>
      </c>
      <c r="N279" s="9"/>
      <c r="O279" s="1"/>
      <c r="P279" s="9"/>
      <c r="Q279" s="1"/>
      <c r="R279" s="27"/>
      <c r="S279" s="1">
        <v>0.4</v>
      </c>
      <c r="T279" s="9"/>
      <c r="U279" s="1"/>
      <c r="V279" s="9">
        <v>0.1</v>
      </c>
      <c r="W279" s="1"/>
      <c r="X279" s="9"/>
      <c r="Y279" s="1"/>
      <c r="Z279" s="9"/>
      <c r="AA279" s="1"/>
      <c r="AB279" s="9"/>
      <c r="AC279" s="1"/>
      <c r="AD279" s="27"/>
      <c r="AE279" s="1"/>
      <c r="AF279" s="9">
        <v>264</v>
      </c>
      <c r="AG279" s="1"/>
      <c r="AH279" s="9"/>
      <c r="AI279" s="1"/>
      <c r="AJ279" s="27"/>
      <c r="AK279" s="1"/>
      <c r="AL279" s="27"/>
      <c r="AM279" s="1"/>
      <c r="AN279" s="9"/>
      <c r="AO279" s="28"/>
      <c r="AP279" s="9">
        <v>12</v>
      </c>
      <c r="AQ279" s="1"/>
      <c r="AR279" s="9"/>
      <c r="AS279" s="28"/>
      <c r="AT279" s="27"/>
      <c r="AU279" s="1"/>
      <c r="AV279" s="1"/>
      <c r="AW279" s="1"/>
      <c r="AX279" s="9"/>
      <c r="AY279" s="28"/>
      <c r="AZ279" s="9"/>
      <c r="BA279" s="1"/>
      <c r="BB279" s="27"/>
      <c r="BC279" s="1"/>
      <c r="BD279" s="9"/>
      <c r="BE279" s="28"/>
      <c r="BF279" s="9"/>
      <c r="BG279" s="1"/>
      <c r="BH279" s="9"/>
      <c r="BI279" s="1"/>
      <c r="BJ279" s="9"/>
      <c r="BK279" s="28"/>
      <c r="BL279" s="27"/>
      <c r="BM279" s="1"/>
      <c r="BN279" s="9"/>
      <c r="BO279" s="1"/>
      <c r="BP279" s="27"/>
      <c r="BQ279" s="1">
        <v>1</v>
      </c>
      <c r="BR279" s="9"/>
      <c r="BS279" s="1"/>
      <c r="BT279" s="9"/>
      <c r="BU279" s="1"/>
      <c r="BV279" s="9"/>
      <c r="BW279" s="1"/>
      <c r="BX279" s="9"/>
      <c r="BY279" s="1"/>
      <c r="BZ279" s="9"/>
      <c r="CA279" s="1"/>
      <c r="CB279" s="9">
        <v>1</v>
      </c>
      <c r="CC279" s="28"/>
      <c r="CD279" s="9"/>
      <c r="CE279" s="1"/>
      <c r="CF279" s="9"/>
      <c r="CG279" s="1"/>
      <c r="CH279" s="27"/>
      <c r="CI279" s="1"/>
      <c r="CJ279" s="9">
        <v>0.32</v>
      </c>
      <c r="CK279" s="1"/>
      <c r="CL279" s="9"/>
      <c r="CM279" s="1"/>
      <c r="CN279" s="9"/>
      <c r="CO279" s="1"/>
      <c r="CP279" s="9"/>
      <c r="CQ279" s="1">
        <v>4</v>
      </c>
      <c r="CR279" s="9">
        <v>4</v>
      </c>
      <c r="CS279" s="1"/>
      <c r="CT279" s="9"/>
      <c r="CU279" s="1"/>
      <c r="CV279" s="9"/>
      <c r="CW279" s="1">
        <v>1</v>
      </c>
      <c r="CX279" s="9"/>
      <c r="CY279" s="1"/>
      <c r="CZ279" s="9"/>
      <c r="DA279" s="1"/>
      <c r="DB279" s="9">
        <v>3</v>
      </c>
      <c r="DC279" s="1"/>
      <c r="DD279" s="9">
        <v>10</v>
      </c>
      <c r="DE279" s="1"/>
      <c r="DF279" s="9">
        <v>3</v>
      </c>
      <c r="DG279" s="9">
        <v>20</v>
      </c>
      <c r="DH279" s="9"/>
      <c r="DI279" s="27"/>
      <c r="DJ279" s="9"/>
      <c r="DK279" s="1">
        <v>1</v>
      </c>
      <c r="DL279" s="9"/>
      <c r="DM279" s="28"/>
      <c r="DN279" s="9"/>
      <c r="DO279" s="1"/>
      <c r="DP279" s="9"/>
      <c r="DQ279" s="1"/>
      <c r="DR279" s="27"/>
      <c r="DS279" s="28"/>
      <c r="DT279" s="27"/>
      <c r="DU279" s="1"/>
      <c r="DV279" s="9"/>
      <c r="DW279" s="1"/>
      <c r="DX279" s="27"/>
      <c r="DY279" s="1"/>
      <c r="DZ279" s="9"/>
      <c r="EA279" s="28"/>
      <c r="EB279" s="9"/>
      <c r="EC279" s="1"/>
      <c r="ED279" s="9"/>
      <c r="EE279" s="1"/>
      <c r="EF279" s="9"/>
      <c r="EG279" s="1"/>
      <c r="EH279" s="9"/>
      <c r="EI279" s="28"/>
      <c r="EJ279" s="9"/>
      <c r="EK279" s="1"/>
      <c r="EL279" s="3" cm="1">
        <f t="array" ref="EL279">SUMPRODUCT(Planned[[#This Row],[GEN-1]:[EL-20]],TRANSPOSE(Arrangements[Unit Prices]))</f>
        <v>1286.1999999999998</v>
      </c>
    </row>
    <row r="280" spans="1:142" ht="14.4" x14ac:dyDescent="0.25">
      <c r="A280" s="1">
        <v>264</v>
      </c>
      <c r="B280" s="9">
        <v>222937</v>
      </c>
      <c r="C280" s="9" t="s">
        <v>974</v>
      </c>
      <c r="D280" s="9" t="s">
        <v>271</v>
      </c>
      <c r="E280" s="9" t="s">
        <v>272</v>
      </c>
      <c r="F280" s="9"/>
      <c r="G280" s="9"/>
      <c r="H280" s="1" t="s">
        <v>975</v>
      </c>
      <c r="I280" s="1" t="s">
        <v>325</v>
      </c>
      <c r="J280" s="1" t="s">
        <v>282</v>
      </c>
      <c r="K280" s="9">
        <v>78</v>
      </c>
      <c r="L280" s="1" t="s">
        <v>777</v>
      </c>
      <c r="M280" s="9" t="s">
        <v>278</v>
      </c>
      <c r="N280" s="9"/>
      <c r="O280" s="1"/>
      <c r="P280" s="9"/>
      <c r="Q280" s="1"/>
      <c r="R280" s="27"/>
      <c r="S280" s="1"/>
      <c r="T280" s="9"/>
      <c r="U280" s="1"/>
      <c r="V280" s="9"/>
      <c r="W280" s="1"/>
      <c r="X280" s="9"/>
      <c r="Y280" s="1"/>
      <c r="Z280" s="9"/>
      <c r="AA280" s="1"/>
      <c r="AB280" s="9"/>
      <c r="AC280" s="1"/>
      <c r="AD280" s="27"/>
      <c r="AE280" s="1"/>
      <c r="AF280" s="9">
        <v>11</v>
      </c>
      <c r="AG280" s="1"/>
      <c r="AH280" s="9"/>
      <c r="AI280" s="1"/>
      <c r="AJ280" s="27"/>
      <c r="AK280" s="1"/>
      <c r="AL280" s="27"/>
      <c r="AM280" s="1"/>
      <c r="AN280" s="9"/>
      <c r="AO280" s="28"/>
      <c r="AP280" s="9">
        <v>1.75</v>
      </c>
      <c r="AQ280" s="1"/>
      <c r="AR280" s="9"/>
      <c r="AS280" s="28"/>
      <c r="AT280" s="27"/>
      <c r="AU280" s="1"/>
      <c r="AV280" s="1"/>
      <c r="AW280" s="1"/>
      <c r="AX280" s="9"/>
      <c r="AY280" s="28"/>
      <c r="AZ280" s="9"/>
      <c r="BA280" s="1"/>
      <c r="BB280" s="27"/>
      <c r="BC280" s="1"/>
      <c r="BD280" s="9"/>
      <c r="BE280" s="28"/>
      <c r="BF280" s="9"/>
      <c r="BG280" s="1"/>
      <c r="BH280" s="9"/>
      <c r="BI280" s="1"/>
      <c r="BJ280" s="9"/>
      <c r="BK280" s="28"/>
      <c r="BL280" s="27"/>
      <c r="BM280" s="1"/>
      <c r="BN280" s="9"/>
      <c r="BO280" s="1"/>
      <c r="BP280" s="27"/>
      <c r="BQ280" s="1"/>
      <c r="BR280" s="9"/>
      <c r="BS280" s="1"/>
      <c r="BT280" s="9"/>
      <c r="BU280" s="1"/>
      <c r="BV280" s="9"/>
      <c r="BW280" s="1"/>
      <c r="BX280" s="9"/>
      <c r="BY280" s="1"/>
      <c r="BZ280" s="9"/>
      <c r="CA280" s="1"/>
      <c r="CB280" s="9"/>
      <c r="CC280" s="28"/>
      <c r="CD280" s="9"/>
      <c r="CE280" s="1"/>
      <c r="CF280" s="9"/>
      <c r="CG280" s="1"/>
      <c r="CH280" s="27"/>
      <c r="CI280" s="1"/>
      <c r="CJ280" s="9"/>
      <c r="CK280" s="1"/>
      <c r="CL280" s="9"/>
      <c r="CM280" s="1"/>
      <c r="CN280" s="9"/>
      <c r="CO280" s="1"/>
      <c r="CP280" s="9"/>
      <c r="CQ280" s="1">
        <v>1</v>
      </c>
      <c r="CR280" s="9">
        <v>5</v>
      </c>
      <c r="CS280" s="1"/>
      <c r="CT280" s="9"/>
      <c r="CU280" s="1">
        <v>1</v>
      </c>
      <c r="CV280" s="9"/>
      <c r="CW280" s="1"/>
      <c r="CX280" s="9"/>
      <c r="CY280" s="1">
        <v>1</v>
      </c>
      <c r="CZ280" s="9"/>
      <c r="DA280" s="1"/>
      <c r="DB280" s="9"/>
      <c r="DC280" s="1"/>
      <c r="DD280" s="9"/>
      <c r="DE280" s="1"/>
      <c r="DF280" s="9"/>
      <c r="DG280" s="9"/>
      <c r="DH280" s="9"/>
      <c r="DI280" s="27"/>
      <c r="DJ280" s="9">
        <v>1</v>
      </c>
      <c r="DK280" s="1"/>
      <c r="DL280" s="9"/>
      <c r="DM280" s="28"/>
      <c r="DN280" s="9"/>
      <c r="DO280" s="1"/>
      <c r="DP280" s="9"/>
      <c r="DQ280" s="1"/>
      <c r="DR280" s="27"/>
      <c r="DS280" s="28"/>
      <c r="DT280" s="27"/>
      <c r="DU280" s="1"/>
      <c r="DV280" s="9"/>
      <c r="DW280" s="1"/>
      <c r="DX280" s="27"/>
      <c r="DY280" s="1"/>
      <c r="DZ280" s="9"/>
      <c r="EA280" s="28"/>
      <c r="EB280" s="9">
        <v>1</v>
      </c>
      <c r="EC280" s="1"/>
      <c r="ED280" s="9"/>
      <c r="EE280" s="1">
        <v>1</v>
      </c>
      <c r="EF280" s="9"/>
      <c r="EG280" s="1">
        <v>1</v>
      </c>
      <c r="EH280" s="9"/>
      <c r="EI280" s="28"/>
      <c r="EJ280" s="9"/>
      <c r="EK280" s="1">
        <v>10</v>
      </c>
      <c r="EL280" s="3" cm="1">
        <f t="array" ref="EL280">SUMPRODUCT(Planned[[#This Row],[GEN-1]:[EL-20]],TRANSPOSE(Arrangements[Unit Prices]))</f>
        <v>550.29999999999995</v>
      </c>
    </row>
    <row r="281" spans="1:142" ht="14.4" x14ac:dyDescent="0.25">
      <c r="A281" s="1">
        <v>265</v>
      </c>
      <c r="B281" s="9">
        <v>313290</v>
      </c>
      <c r="C281" s="9" t="s">
        <v>976</v>
      </c>
      <c r="D281" s="9" t="s">
        <v>271</v>
      </c>
      <c r="E281" s="9" t="s">
        <v>272</v>
      </c>
      <c r="F281" s="9"/>
      <c r="G281" s="9"/>
      <c r="H281" s="1" t="s">
        <v>977</v>
      </c>
      <c r="I281" s="1" t="s">
        <v>275</v>
      </c>
      <c r="J281" s="1" t="s">
        <v>282</v>
      </c>
      <c r="K281" s="9">
        <v>78</v>
      </c>
      <c r="L281" s="1" t="s">
        <v>978</v>
      </c>
      <c r="M281" s="9" t="s">
        <v>278</v>
      </c>
      <c r="N281" s="9"/>
      <c r="O281" s="1"/>
      <c r="P281" s="9"/>
      <c r="Q281" s="1"/>
      <c r="R281" s="27"/>
      <c r="S281" s="1">
        <v>0.5</v>
      </c>
      <c r="T281" s="9"/>
      <c r="U281" s="1"/>
      <c r="V281" s="9"/>
      <c r="W281" s="1"/>
      <c r="X281" s="9"/>
      <c r="Y281" s="1"/>
      <c r="Z281" s="9"/>
      <c r="AA281" s="1">
        <v>40</v>
      </c>
      <c r="AB281" s="9"/>
      <c r="AC281" s="1"/>
      <c r="AD281" s="27"/>
      <c r="AE281" s="1"/>
      <c r="AF281" s="9">
        <v>153</v>
      </c>
      <c r="AG281" s="1"/>
      <c r="AH281" s="9"/>
      <c r="AI281" s="1"/>
      <c r="AJ281" s="27"/>
      <c r="AK281" s="1"/>
      <c r="AL281" s="27"/>
      <c r="AM281" s="1"/>
      <c r="AN281" s="9"/>
      <c r="AO281" s="28"/>
      <c r="AP281" s="9"/>
      <c r="AQ281" s="1"/>
      <c r="AR281" s="9"/>
      <c r="AS281" s="28"/>
      <c r="AT281" s="27"/>
      <c r="AU281" s="1"/>
      <c r="AV281" s="1"/>
      <c r="AW281" s="1"/>
      <c r="AX281" s="9"/>
      <c r="AY281" s="28"/>
      <c r="AZ281" s="9"/>
      <c r="BA281" s="1"/>
      <c r="BB281" s="27"/>
      <c r="BC281" s="1"/>
      <c r="BD281" s="9"/>
      <c r="BE281" s="28"/>
      <c r="BF281" s="9"/>
      <c r="BG281" s="1"/>
      <c r="BH281" s="9"/>
      <c r="BI281" s="1"/>
      <c r="BJ281" s="9"/>
      <c r="BK281" s="28"/>
      <c r="BL281" s="27"/>
      <c r="BM281" s="1"/>
      <c r="BN281" s="9"/>
      <c r="BO281" s="1"/>
      <c r="BP281" s="27"/>
      <c r="BQ281" s="1"/>
      <c r="BR281" s="9"/>
      <c r="BS281" s="1"/>
      <c r="BT281" s="9"/>
      <c r="BU281" s="1"/>
      <c r="BV281" s="9"/>
      <c r="BW281" s="1"/>
      <c r="BX281" s="9"/>
      <c r="BY281" s="1"/>
      <c r="BZ281" s="9"/>
      <c r="CA281" s="1"/>
      <c r="CB281" s="9"/>
      <c r="CC281" s="28"/>
      <c r="CD281" s="9"/>
      <c r="CE281" s="1"/>
      <c r="CF281" s="9"/>
      <c r="CG281" s="1"/>
      <c r="CH281" s="27"/>
      <c r="CI281" s="1"/>
      <c r="CJ281" s="9"/>
      <c r="CK281" s="1"/>
      <c r="CL281" s="9"/>
      <c r="CM281" s="1"/>
      <c r="CN281" s="9"/>
      <c r="CO281" s="1"/>
      <c r="CP281" s="9"/>
      <c r="CQ281" s="1">
        <v>3</v>
      </c>
      <c r="CR281" s="9">
        <v>4</v>
      </c>
      <c r="CS281" s="1"/>
      <c r="CT281" s="9"/>
      <c r="CU281" s="1">
        <v>2</v>
      </c>
      <c r="CV281" s="9"/>
      <c r="CW281" s="1">
        <v>1</v>
      </c>
      <c r="CX281" s="9">
        <v>1.2</v>
      </c>
      <c r="CY281" s="1">
        <v>1</v>
      </c>
      <c r="CZ281" s="9"/>
      <c r="DA281" s="1"/>
      <c r="DB281" s="9"/>
      <c r="DC281" s="1"/>
      <c r="DD281" s="9">
        <v>10</v>
      </c>
      <c r="DE281" s="1"/>
      <c r="DF281" s="9"/>
      <c r="DG281" s="9">
        <v>10</v>
      </c>
      <c r="DH281" s="9"/>
      <c r="DI281" s="27"/>
      <c r="DJ281" s="9"/>
      <c r="DK281" s="1"/>
      <c r="DL281" s="9"/>
      <c r="DM281" s="28"/>
      <c r="DN281" s="9"/>
      <c r="DO281" s="1"/>
      <c r="DP281" s="9"/>
      <c r="DQ281" s="1"/>
      <c r="DR281" s="27"/>
      <c r="DS281" s="28"/>
      <c r="DT281" s="27"/>
      <c r="DU281" s="1"/>
      <c r="DV281" s="9"/>
      <c r="DW281" s="1"/>
      <c r="DX281" s="27"/>
      <c r="DY281" s="1"/>
      <c r="DZ281" s="9"/>
      <c r="EA281" s="28"/>
      <c r="EB281" s="9"/>
      <c r="EC281" s="1"/>
      <c r="ED281" s="9"/>
      <c r="EE281" s="1"/>
      <c r="EF281" s="9"/>
      <c r="EG281" s="1"/>
      <c r="EH281" s="9"/>
      <c r="EI281" s="28"/>
      <c r="EJ281" s="9"/>
      <c r="EK281" s="1"/>
      <c r="EL281" s="3" cm="1">
        <f t="array" ref="EL281">SUMPRODUCT(Planned[[#This Row],[GEN-1]:[EL-20]],TRANSPOSE(Arrangements[Unit Prices]))</f>
        <v>826.4</v>
      </c>
    </row>
    <row r="282" spans="1:142" ht="14.4" x14ac:dyDescent="0.25">
      <c r="A282" s="1">
        <v>266</v>
      </c>
      <c r="B282" s="9">
        <v>14728</v>
      </c>
      <c r="C282" s="9" t="s">
        <v>979</v>
      </c>
      <c r="D282" s="9" t="s">
        <v>271</v>
      </c>
      <c r="E282" s="9" t="s">
        <v>272</v>
      </c>
      <c r="F282" s="9"/>
      <c r="G282" s="9"/>
      <c r="H282" s="1" t="s">
        <v>980</v>
      </c>
      <c r="I282" s="1" t="s">
        <v>325</v>
      </c>
      <c r="J282" s="1" t="s">
        <v>282</v>
      </c>
      <c r="K282" s="9">
        <v>78</v>
      </c>
      <c r="L282" s="1" t="s">
        <v>777</v>
      </c>
      <c r="M282" s="9" t="s">
        <v>278</v>
      </c>
      <c r="N282" s="9"/>
      <c r="O282" s="1"/>
      <c r="P282" s="9"/>
      <c r="Q282" s="1"/>
      <c r="R282" s="27"/>
      <c r="S282" s="1">
        <v>1.1200000000000001</v>
      </c>
      <c r="T282" s="9"/>
      <c r="U282" s="1"/>
      <c r="V282" s="9"/>
      <c r="W282" s="1"/>
      <c r="X282" s="9"/>
      <c r="Y282" s="1"/>
      <c r="Z282" s="9"/>
      <c r="AA282" s="1">
        <v>100</v>
      </c>
      <c r="AB282" s="9"/>
      <c r="AC282" s="1"/>
      <c r="AD282" s="27"/>
      <c r="AE282" s="1"/>
      <c r="AF282" s="9">
        <v>36</v>
      </c>
      <c r="AG282" s="1"/>
      <c r="AH282" s="9"/>
      <c r="AI282" s="1"/>
      <c r="AJ282" s="27"/>
      <c r="AK282" s="1"/>
      <c r="AL282" s="27"/>
      <c r="AM282" s="1"/>
      <c r="AN282" s="9"/>
      <c r="AO282" s="28"/>
      <c r="AP282" s="9"/>
      <c r="AQ282" s="1"/>
      <c r="AR282" s="9"/>
      <c r="AS282" s="28"/>
      <c r="AT282" s="27"/>
      <c r="AU282" s="1"/>
      <c r="AV282" s="1"/>
      <c r="AW282" s="1"/>
      <c r="AX282" s="9"/>
      <c r="AY282" s="28"/>
      <c r="AZ282" s="9"/>
      <c r="BA282" s="1"/>
      <c r="BB282" s="27"/>
      <c r="BC282" s="1"/>
      <c r="BD282" s="9"/>
      <c r="BE282" s="28"/>
      <c r="BF282" s="9"/>
      <c r="BG282" s="1"/>
      <c r="BH282" s="9"/>
      <c r="BI282" s="1"/>
      <c r="BJ282" s="9"/>
      <c r="BK282" s="28"/>
      <c r="BL282" s="27"/>
      <c r="BM282" s="1"/>
      <c r="BN282" s="9"/>
      <c r="BO282" s="1"/>
      <c r="BP282" s="27"/>
      <c r="BQ282" s="1"/>
      <c r="BR282" s="9"/>
      <c r="BS282" s="1"/>
      <c r="BT282" s="9"/>
      <c r="BU282" s="1"/>
      <c r="BV282" s="9"/>
      <c r="BW282" s="1"/>
      <c r="BX282" s="9"/>
      <c r="BY282" s="1"/>
      <c r="BZ282" s="9"/>
      <c r="CA282" s="1"/>
      <c r="CB282" s="9"/>
      <c r="CC282" s="28"/>
      <c r="CD282" s="9"/>
      <c r="CE282" s="1"/>
      <c r="CF282" s="9"/>
      <c r="CG282" s="1"/>
      <c r="CH282" s="27"/>
      <c r="CI282" s="1"/>
      <c r="CJ282" s="9"/>
      <c r="CK282" s="1"/>
      <c r="CL282" s="9"/>
      <c r="CM282" s="1"/>
      <c r="CN282" s="9"/>
      <c r="CO282" s="1"/>
      <c r="CP282" s="9"/>
      <c r="CQ282" s="1">
        <v>4</v>
      </c>
      <c r="CR282" s="9">
        <v>4</v>
      </c>
      <c r="CS282" s="1">
        <v>1</v>
      </c>
      <c r="CT282" s="9"/>
      <c r="CU282" s="1">
        <v>2</v>
      </c>
      <c r="CV282" s="9">
        <v>2</v>
      </c>
      <c r="CW282" s="1">
        <v>1</v>
      </c>
      <c r="CX282" s="9">
        <v>1.2</v>
      </c>
      <c r="CY282" s="1"/>
      <c r="CZ282" s="9"/>
      <c r="DA282" s="1"/>
      <c r="DB282" s="9"/>
      <c r="DC282" s="1"/>
      <c r="DD282" s="9">
        <v>15</v>
      </c>
      <c r="DE282" s="1"/>
      <c r="DF282" s="9"/>
      <c r="DG282" s="9">
        <v>15</v>
      </c>
      <c r="DH282" s="9"/>
      <c r="DI282" s="27"/>
      <c r="DJ282" s="9"/>
      <c r="DK282" s="1">
        <v>1</v>
      </c>
      <c r="DL282" s="9"/>
      <c r="DM282" s="28"/>
      <c r="DN282" s="9"/>
      <c r="DO282" s="1"/>
      <c r="DP282" s="9"/>
      <c r="DQ282" s="1"/>
      <c r="DR282" s="27"/>
      <c r="DS282" s="28"/>
      <c r="DT282" s="27"/>
      <c r="DU282" s="1"/>
      <c r="DV282" s="9"/>
      <c r="DW282" s="1"/>
      <c r="DX282" s="27"/>
      <c r="DY282" s="1"/>
      <c r="DZ282" s="9"/>
      <c r="EA282" s="28"/>
      <c r="EB282" s="9"/>
      <c r="EC282" s="1"/>
      <c r="ED282" s="9"/>
      <c r="EE282" s="1"/>
      <c r="EF282" s="9"/>
      <c r="EG282" s="1"/>
      <c r="EH282" s="9"/>
      <c r="EI282" s="28"/>
      <c r="EJ282" s="9"/>
      <c r="EK282" s="1"/>
      <c r="EL282" s="3" cm="1">
        <f t="array" ref="EL282">SUMPRODUCT(Planned[[#This Row],[GEN-1]:[EL-20]],TRANSPOSE(Arrangements[Unit Prices]))</f>
        <v>791.05</v>
      </c>
    </row>
    <row r="283" spans="1:142" ht="14.4" x14ac:dyDescent="0.25">
      <c r="A283" s="1">
        <v>267</v>
      </c>
      <c r="B283" s="9">
        <v>216956</v>
      </c>
      <c r="C283" s="9" t="s">
        <v>981</v>
      </c>
      <c r="D283" s="9" t="s">
        <v>271</v>
      </c>
      <c r="E283" s="9" t="s">
        <v>272</v>
      </c>
      <c r="F283" s="9"/>
      <c r="G283" s="9"/>
      <c r="H283" s="1" t="s">
        <v>982</v>
      </c>
      <c r="I283" s="1" t="s">
        <v>275</v>
      </c>
      <c r="J283" s="1" t="s">
        <v>282</v>
      </c>
      <c r="K283" s="9">
        <v>78</v>
      </c>
      <c r="L283" s="1" t="s">
        <v>283</v>
      </c>
      <c r="M283" s="9" t="s">
        <v>278</v>
      </c>
      <c r="N283" s="9"/>
      <c r="O283" s="1"/>
      <c r="P283" s="9"/>
      <c r="Q283" s="1"/>
      <c r="R283" s="27"/>
      <c r="S283" s="1">
        <v>1.3</v>
      </c>
      <c r="T283" s="9"/>
      <c r="U283" s="1"/>
      <c r="V283" s="9"/>
      <c r="W283" s="1"/>
      <c r="X283" s="9"/>
      <c r="Y283" s="1"/>
      <c r="Z283" s="9"/>
      <c r="AA283" s="1">
        <v>60</v>
      </c>
      <c r="AB283" s="9"/>
      <c r="AC283" s="1"/>
      <c r="AD283" s="27"/>
      <c r="AE283" s="1"/>
      <c r="AF283" s="9">
        <v>28</v>
      </c>
      <c r="AG283" s="1"/>
      <c r="AH283" s="9"/>
      <c r="AI283" s="1"/>
      <c r="AJ283" s="27"/>
      <c r="AK283" s="1"/>
      <c r="AL283" s="27"/>
      <c r="AM283" s="1"/>
      <c r="AN283" s="9"/>
      <c r="AO283" s="28"/>
      <c r="AP283" s="9">
        <v>4</v>
      </c>
      <c r="AQ283" s="1"/>
      <c r="AR283" s="9"/>
      <c r="AS283" s="28"/>
      <c r="AT283" s="27"/>
      <c r="AU283" s="1"/>
      <c r="AV283" s="1"/>
      <c r="AW283" s="1"/>
      <c r="AX283" s="9"/>
      <c r="AY283" s="28"/>
      <c r="AZ283" s="9"/>
      <c r="BA283" s="1"/>
      <c r="BB283" s="27"/>
      <c r="BC283" s="1"/>
      <c r="BD283" s="9"/>
      <c r="BE283" s="28"/>
      <c r="BF283" s="9"/>
      <c r="BG283" s="1"/>
      <c r="BH283" s="9"/>
      <c r="BI283" s="1"/>
      <c r="BJ283" s="9"/>
      <c r="BK283" s="28"/>
      <c r="BL283" s="27"/>
      <c r="BM283" s="1">
        <v>1</v>
      </c>
      <c r="BN283" s="9"/>
      <c r="BO283" s="1"/>
      <c r="BP283" s="27"/>
      <c r="BQ283" s="1">
        <v>1</v>
      </c>
      <c r="BR283" s="9"/>
      <c r="BS283" s="1"/>
      <c r="BT283" s="9"/>
      <c r="BU283" s="1"/>
      <c r="BV283" s="9"/>
      <c r="BW283" s="1"/>
      <c r="BX283" s="9"/>
      <c r="BY283" s="1"/>
      <c r="BZ283" s="9"/>
      <c r="CA283" s="1"/>
      <c r="CB283" s="9"/>
      <c r="CC283" s="28"/>
      <c r="CD283" s="9"/>
      <c r="CE283" s="1"/>
      <c r="CF283" s="9"/>
      <c r="CG283" s="1"/>
      <c r="CH283" s="27"/>
      <c r="CI283" s="1"/>
      <c r="CJ283" s="9">
        <v>0.16</v>
      </c>
      <c r="CK283" s="1"/>
      <c r="CL283" s="9"/>
      <c r="CM283" s="1"/>
      <c r="CN283" s="9"/>
      <c r="CO283" s="1"/>
      <c r="CP283" s="9"/>
      <c r="CQ283" s="1">
        <v>3</v>
      </c>
      <c r="CR283" s="9">
        <v>1</v>
      </c>
      <c r="CS283" s="1">
        <v>1</v>
      </c>
      <c r="CT283" s="9"/>
      <c r="CU283" s="1">
        <v>2</v>
      </c>
      <c r="CV283" s="9">
        <v>1</v>
      </c>
      <c r="CW283" s="1"/>
      <c r="CX283" s="9"/>
      <c r="CY283" s="1"/>
      <c r="CZ283" s="9">
        <v>1</v>
      </c>
      <c r="DA283" s="1">
        <v>1</v>
      </c>
      <c r="DB283" s="9">
        <v>3</v>
      </c>
      <c r="DC283" s="1"/>
      <c r="DD283" s="9">
        <v>10</v>
      </c>
      <c r="DE283" s="1"/>
      <c r="DF283" s="9">
        <v>3</v>
      </c>
      <c r="DG283" s="9">
        <v>25</v>
      </c>
      <c r="DH283" s="9"/>
      <c r="DI283" s="27"/>
      <c r="DJ283" s="9"/>
      <c r="DK283" s="1">
        <v>1</v>
      </c>
      <c r="DL283" s="9"/>
      <c r="DM283" s="28"/>
      <c r="DN283" s="9"/>
      <c r="DO283" s="1"/>
      <c r="DP283" s="9"/>
      <c r="DQ283" s="1"/>
      <c r="DR283" s="27"/>
      <c r="DS283" s="28"/>
      <c r="DT283" s="27"/>
      <c r="DU283" s="1"/>
      <c r="DV283" s="9"/>
      <c r="DW283" s="1"/>
      <c r="DX283" s="27"/>
      <c r="DY283" s="1"/>
      <c r="DZ283" s="9"/>
      <c r="EA283" s="28"/>
      <c r="EB283" s="9"/>
      <c r="EC283" s="1"/>
      <c r="ED283" s="9"/>
      <c r="EE283" s="1"/>
      <c r="EF283" s="9"/>
      <c r="EG283" s="1"/>
      <c r="EH283" s="9"/>
      <c r="EI283" s="28"/>
      <c r="EJ283" s="9"/>
      <c r="EK283" s="1"/>
      <c r="EL283" s="3" cm="1">
        <f t="array" ref="EL283">SUMPRODUCT(Planned[[#This Row],[GEN-1]:[EL-20]],TRANSPOSE(Arrangements[Unit Prices]))</f>
        <v>747.45</v>
      </c>
    </row>
    <row r="284" spans="1:142" ht="14.4" x14ac:dyDescent="0.25">
      <c r="A284" s="1">
        <v>268</v>
      </c>
      <c r="B284" s="9">
        <v>229335</v>
      </c>
      <c r="C284" s="9" t="s">
        <v>983</v>
      </c>
      <c r="D284" s="9" t="s">
        <v>271</v>
      </c>
      <c r="E284" s="9" t="s">
        <v>272</v>
      </c>
      <c r="F284" s="9"/>
      <c r="G284" s="9"/>
      <c r="H284" s="1" t="s">
        <v>984</v>
      </c>
      <c r="I284" s="1" t="s">
        <v>275</v>
      </c>
      <c r="J284" s="1" t="s">
        <v>282</v>
      </c>
      <c r="K284" s="9">
        <v>78</v>
      </c>
      <c r="L284" s="1" t="s">
        <v>712</v>
      </c>
      <c r="M284" s="9" t="s">
        <v>278</v>
      </c>
      <c r="N284" s="9"/>
      <c r="O284" s="1"/>
      <c r="P284" s="9"/>
      <c r="Q284" s="1"/>
      <c r="R284" s="27"/>
      <c r="S284" s="1">
        <v>1.5</v>
      </c>
      <c r="T284" s="9"/>
      <c r="U284" s="1"/>
      <c r="V284" s="9"/>
      <c r="W284" s="1"/>
      <c r="X284" s="9"/>
      <c r="Y284" s="1"/>
      <c r="Z284" s="9"/>
      <c r="AA284" s="1">
        <v>205</v>
      </c>
      <c r="AB284" s="9"/>
      <c r="AC284" s="1"/>
      <c r="AD284" s="27"/>
      <c r="AE284" s="1"/>
      <c r="AF284" s="9">
        <v>18</v>
      </c>
      <c r="AG284" s="1"/>
      <c r="AH284" s="9"/>
      <c r="AI284" s="1"/>
      <c r="AJ284" s="27"/>
      <c r="AK284" s="1"/>
      <c r="AL284" s="27"/>
      <c r="AM284" s="1"/>
      <c r="AN284" s="9"/>
      <c r="AO284" s="28"/>
      <c r="AP284" s="9"/>
      <c r="AQ284" s="1"/>
      <c r="AR284" s="9"/>
      <c r="AS284" s="28"/>
      <c r="AT284" s="27"/>
      <c r="AU284" s="1"/>
      <c r="AV284" s="1"/>
      <c r="AW284" s="1"/>
      <c r="AX284" s="9"/>
      <c r="AY284" s="28"/>
      <c r="AZ284" s="9"/>
      <c r="BA284" s="1"/>
      <c r="BB284" s="27"/>
      <c r="BC284" s="1"/>
      <c r="BD284" s="9"/>
      <c r="BE284" s="28"/>
      <c r="BF284" s="9"/>
      <c r="BG284" s="1"/>
      <c r="BH284" s="9"/>
      <c r="BI284" s="1"/>
      <c r="BJ284" s="9"/>
      <c r="BK284" s="28"/>
      <c r="BL284" s="27"/>
      <c r="BM284" s="1"/>
      <c r="BN284" s="9"/>
      <c r="BO284" s="1"/>
      <c r="BP284" s="27"/>
      <c r="BQ284" s="1"/>
      <c r="BR284" s="9"/>
      <c r="BS284" s="1"/>
      <c r="BT284" s="9"/>
      <c r="BU284" s="1"/>
      <c r="BV284" s="9"/>
      <c r="BW284" s="1"/>
      <c r="BX284" s="9"/>
      <c r="BY284" s="1"/>
      <c r="BZ284" s="9"/>
      <c r="CA284" s="1"/>
      <c r="CB284" s="9"/>
      <c r="CC284" s="28"/>
      <c r="CD284" s="9"/>
      <c r="CE284" s="1"/>
      <c r="CF284" s="9"/>
      <c r="CG284" s="1"/>
      <c r="CH284" s="27"/>
      <c r="CI284" s="1"/>
      <c r="CJ284" s="9"/>
      <c r="CK284" s="1"/>
      <c r="CL284" s="9"/>
      <c r="CM284" s="1"/>
      <c r="CN284" s="9"/>
      <c r="CO284" s="1"/>
      <c r="CP284" s="9"/>
      <c r="CQ284" s="1">
        <v>2</v>
      </c>
      <c r="CR284" s="9">
        <v>3</v>
      </c>
      <c r="CS284" s="1"/>
      <c r="CT284" s="9"/>
      <c r="CU284" s="1">
        <v>1</v>
      </c>
      <c r="CV284" s="9">
        <v>1</v>
      </c>
      <c r="CW284" s="1">
        <v>1</v>
      </c>
      <c r="CX284" s="9">
        <v>0.6</v>
      </c>
      <c r="CY284" s="1">
        <v>1</v>
      </c>
      <c r="CZ284" s="9"/>
      <c r="DA284" s="1"/>
      <c r="DB284" s="9"/>
      <c r="DC284" s="1"/>
      <c r="DD284" s="9">
        <v>10</v>
      </c>
      <c r="DE284" s="1"/>
      <c r="DF284" s="9"/>
      <c r="DG284" s="9">
        <v>5</v>
      </c>
      <c r="DH284" s="9"/>
      <c r="DI284" s="27"/>
      <c r="DJ284" s="9"/>
      <c r="DK284" s="1">
        <v>1</v>
      </c>
      <c r="DL284" s="9"/>
      <c r="DM284" s="28"/>
      <c r="DN284" s="9"/>
      <c r="DO284" s="1"/>
      <c r="DP284" s="9"/>
      <c r="DQ284" s="1"/>
      <c r="DR284" s="27"/>
      <c r="DS284" s="28"/>
      <c r="DT284" s="27"/>
      <c r="DU284" s="1"/>
      <c r="DV284" s="9"/>
      <c r="DW284" s="1"/>
      <c r="DX284" s="27"/>
      <c r="DY284" s="1"/>
      <c r="DZ284" s="9"/>
      <c r="EA284" s="28"/>
      <c r="EB284" s="9"/>
      <c r="EC284" s="1"/>
      <c r="ED284" s="9"/>
      <c r="EE284" s="1"/>
      <c r="EF284" s="9"/>
      <c r="EG284" s="1"/>
      <c r="EH284" s="9"/>
      <c r="EI284" s="28"/>
      <c r="EJ284" s="9"/>
      <c r="EK284" s="1"/>
      <c r="EL284" s="3" cm="1">
        <f t="array" ref="EL284">SUMPRODUCT(Planned[[#This Row],[GEN-1]:[EL-20]],TRANSPOSE(Arrangements[Unit Prices]))</f>
        <v>625.65</v>
      </c>
    </row>
    <row r="285" spans="1:142" ht="14.4" x14ac:dyDescent="0.25">
      <c r="A285" s="1">
        <v>269</v>
      </c>
      <c r="B285" s="9">
        <v>17944</v>
      </c>
      <c r="C285" s="9" t="s">
        <v>985</v>
      </c>
      <c r="D285" s="9" t="s">
        <v>271</v>
      </c>
      <c r="E285" s="9" t="s">
        <v>272</v>
      </c>
      <c r="F285" s="9"/>
      <c r="G285" s="9"/>
      <c r="H285" s="1" t="s">
        <v>986</v>
      </c>
      <c r="I285" s="1" t="s">
        <v>325</v>
      </c>
      <c r="J285" s="1" t="s">
        <v>282</v>
      </c>
      <c r="K285" s="9">
        <v>78</v>
      </c>
      <c r="L285" s="1" t="s">
        <v>712</v>
      </c>
      <c r="M285" s="9" t="s">
        <v>278</v>
      </c>
      <c r="N285" s="9"/>
      <c r="O285" s="1"/>
      <c r="P285" s="9"/>
      <c r="Q285" s="1"/>
      <c r="R285" s="27"/>
      <c r="S285" s="1"/>
      <c r="T285" s="9"/>
      <c r="U285" s="1"/>
      <c r="V285" s="9"/>
      <c r="W285" s="1"/>
      <c r="X285" s="9"/>
      <c r="Y285" s="1"/>
      <c r="Z285" s="9"/>
      <c r="AA285" s="1"/>
      <c r="AB285" s="9"/>
      <c r="AC285" s="1"/>
      <c r="AD285" s="27"/>
      <c r="AE285" s="1"/>
      <c r="AF285" s="9">
        <v>18</v>
      </c>
      <c r="AG285" s="1"/>
      <c r="AH285" s="9"/>
      <c r="AI285" s="1"/>
      <c r="AJ285" s="27"/>
      <c r="AK285" s="1"/>
      <c r="AL285" s="27"/>
      <c r="AM285" s="1"/>
      <c r="AN285" s="9"/>
      <c r="AO285" s="28"/>
      <c r="AP285" s="9">
        <v>4</v>
      </c>
      <c r="AQ285" s="1"/>
      <c r="AR285" s="9"/>
      <c r="AS285" s="28"/>
      <c r="AT285" s="27"/>
      <c r="AU285" s="1"/>
      <c r="AV285" s="1"/>
      <c r="AW285" s="1"/>
      <c r="AX285" s="9"/>
      <c r="AY285" s="28"/>
      <c r="AZ285" s="9"/>
      <c r="BA285" s="1"/>
      <c r="BB285" s="27"/>
      <c r="BC285" s="1"/>
      <c r="BD285" s="9"/>
      <c r="BE285" s="28"/>
      <c r="BF285" s="9"/>
      <c r="BG285" s="1"/>
      <c r="BH285" s="9"/>
      <c r="BI285" s="1"/>
      <c r="BJ285" s="9"/>
      <c r="BK285" s="28"/>
      <c r="BL285" s="27"/>
      <c r="BM285" s="1"/>
      <c r="BN285" s="9"/>
      <c r="BO285" s="1"/>
      <c r="BP285" s="27"/>
      <c r="BQ285" s="1"/>
      <c r="BR285" s="9"/>
      <c r="BS285" s="1"/>
      <c r="BT285" s="9"/>
      <c r="BU285" s="1"/>
      <c r="BV285" s="9"/>
      <c r="BW285" s="1"/>
      <c r="BX285" s="9"/>
      <c r="BY285" s="1"/>
      <c r="BZ285" s="9"/>
      <c r="CA285" s="1"/>
      <c r="CB285" s="9"/>
      <c r="CC285" s="28"/>
      <c r="CD285" s="9"/>
      <c r="CE285" s="1"/>
      <c r="CF285" s="9"/>
      <c r="CG285" s="1"/>
      <c r="CH285" s="27"/>
      <c r="CI285" s="1"/>
      <c r="CJ285" s="9"/>
      <c r="CK285" s="1"/>
      <c r="CL285" s="9"/>
      <c r="CM285" s="1"/>
      <c r="CN285" s="9"/>
      <c r="CO285" s="1"/>
      <c r="CP285" s="9"/>
      <c r="CQ285" s="1">
        <v>1</v>
      </c>
      <c r="CR285" s="9">
        <v>3</v>
      </c>
      <c r="CS285" s="1"/>
      <c r="CT285" s="9"/>
      <c r="CU285" s="1">
        <v>3</v>
      </c>
      <c r="CV285" s="9"/>
      <c r="CW285" s="1"/>
      <c r="CX285" s="9">
        <v>0.6</v>
      </c>
      <c r="CY285" s="1"/>
      <c r="CZ285" s="9">
        <v>1</v>
      </c>
      <c r="DA285" s="1">
        <v>1</v>
      </c>
      <c r="DB285" s="9"/>
      <c r="DC285" s="1">
        <v>3</v>
      </c>
      <c r="DD285" s="9"/>
      <c r="DE285" s="1"/>
      <c r="DF285" s="9"/>
      <c r="DG285" s="9"/>
      <c r="DH285" s="9"/>
      <c r="DI285" s="27"/>
      <c r="DJ285" s="9"/>
      <c r="DK285" s="1">
        <v>1</v>
      </c>
      <c r="DL285" s="9"/>
      <c r="DM285" s="28"/>
      <c r="DN285" s="9"/>
      <c r="DO285" s="1"/>
      <c r="DP285" s="9"/>
      <c r="DQ285" s="1"/>
      <c r="DR285" s="27"/>
      <c r="DS285" s="28"/>
      <c r="DT285" s="27"/>
      <c r="DU285" s="1"/>
      <c r="DV285" s="9"/>
      <c r="DW285" s="1"/>
      <c r="DX285" s="27"/>
      <c r="DY285" s="1"/>
      <c r="DZ285" s="9"/>
      <c r="EA285" s="28"/>
      <c r="EB285" s="9"/>
      <c r="EC285" s="1"/>
      <c r="ED285" s="9"/>
      <c r="EE285" s="1"/>
      <c r="EF285" s="9"/>
      <c r="EG285" s="1"/>
      <c r="EH285" s="9"/>
      <c r="EI285" s="28"/>
      <c r="EJ285" s="9"/>
      <c r="EK285" s="1"/>
      <c r="EL285" s="3" cm="1">
        <f t="array" ref="EL285">SUMPRODUCT(Planned[[#This Row],[GEN-1]:[EL-20]],TRANSPOSE(Arrangements[Unit Prices]))</f>
        <v>421.55</v>
      </c>
    </row>
    <row r="286" spans="1:142" ht="14.4" x14ac:dyDescent="0.25">
      <c r="A286" s="1">
        <v>270</v>
      </c>
      <c r="B286" s="9">
        <v>30125</v>
      </c>
      <c r="C286" s="9" t="s">
        <v>987</v>
      </c>
      <c r="D286" s="9" t="s">
        <v>271</v>
      </c>
      <c r="E286" s="9" t="s">
        <v>272</v>
      </c>
      <c r="F286" s="9"/>
      <c r="G286" s="9"/>
      <c r="H286" s="1" t="s">
        <v>988</v>
      </c>
      <c r="I286" s="1" t="s">
        <v>325</v>
      </c>
      <c r="J286" s="1" t="s">
        <v>282</v>
      </c>
      <c r="K286" s="9">
        <v>78</v>
      </c>
      <c r="L286" s="1" t="s">
        <v>762</v>
      </c>
      <c r="M286" s="9" t="s">
        <v>278</v>
      </c>
      <c r="N286" s="9"/>
      <c r="O286" s="1"/>
      <c r="P286" s="9"/>
      <c r="Q286" s="1"/>
      <c r="R286" s="27"/>
      <c r="S286" s="1"/>
      <c r="T286" s="9"/>
      <c r="U286" s="1"/>
      <c r="V286" s="9"/>
      <c r="W286" s="1"/>
      <c r="X286" s="9"/>
      <c r="Y286" s="1"/>
      <c r="Z286" s="9">
        <v>150</v>
      </c>
      <c r="AA286" s="1"/>
      <c r="AB286" s="9"/>
      <c r="AC286" s="1"/>
      <c r="AD286" s="27"/>
      <c r="AE286" s="1"/>
      <c r="AF286" s="9"/>
      <c r="AG286" s="1"/>
      <c r="AH286" s="9"/>
      <c r="AI286" s="1"/>
      <c r="AJ286" s="27"/>
      <c r="AK286" s="1"/>
      <c r="AL286" s="27"/>
      <c r="AM286" s="1"/>
      <c r="AN286" s="9"/>
      <c r="AO286" s="28"/>
      <c r="AP286" s="9"/>
      <c r="AQ286" s="1"/>
      <c r="AR286" s="9"/>
      <c r="AS286" s="28"/>
      <c r="AT286" s="27"/>
      <c r="AU286" s="1"/>
      <c r="AV286" s="1"/>
      <c r="AW286" s="1"/>
      <c r="AX286" s="9"/>
      <c r="AY286" s="28"/>
      <c r="AZ286" s="9"/>
      <c r="BA286" s="1"/>
      <c r="BB286" s="27"/>
      <c r="BC286" s="1"/>
      <c r="BD286" s="9"/>
      <c r="BE286" s="28"/>
      <c r="BF286" s="9"/>
      <c r="BG286" s="1"/>
      <c r="BH286" s="9"/>
      <c r="BI286" s="1"/>
      <c r="BJ286" s="9"/>
      <c r="BK286" s="28"/>
      <c r="BL286" s="27"/>
      <c r="BM286" s="1">
        <v>1</v>
      </c>
      <c r="BN286" s="9"/>
      <c r="BO286" s="1"/>
      <c r="BP286" s="27"/>
      <c r="BQ286" s="1"/>
      <c r="BR286" s="9"/>
      <c r="BS286" s="1"/>
      <c r="BT286" s="9"/>
      <c r="BU286" s="1"/>
      <c r="BV286" s="9"/>
      <c r="BW286" s="1"/>
      <c r="BX286" s="9"/>
      <c r="BY286" s="1"/>
      <c r="BZ286" s="9"/>
      <c r="CA286" s="1"/>
      <c r="CB286" s="9"/>
      <c r="CC286" s="28"/>
      <c r="CD286" s="9"/>
      <c r="CE286" s="1"/>
      <c r="CF286" s="9"/>
      <c r="CG286" s="1"/>
      <c r="CH286" s="27"/>
      <c r="CI286" s="1"/>
      <c r="CJ286" s="9">
        <v>1.8</v>
      </c>
      <c r="CK286" s="1"/>
      <c r="CL286" s="9"/>
      <c r="CM286" s="1"/>
      <c r="CN286" s="9"/>
      <c r="CO286" s="1"/>
      <c r="CP286" s="9"/>
      <c r="CQ286" s="1">
        <v>1</v>
      </c>
      <c r="CR286" s="9"/>
      <c r="CS286" s="1">
        <v>1</v>
      </c>
      <c r="CT286" s="9"/>
      <c r="CU286" s="1">
        <v>2</v>
      </c>
      <c r="CV286" s="9">
        <v>2</v>
      </c>
      <c r="CW286" s="1"/>
      <c r="CX286" s="9">
        <v>1.2</v>
      </c>
      <c r="CY286" s="1"/>
      <c r="CZ286" s="9"/>
      <c r="DA286" s="1">
        <v>1</v>
      </c>
      <c r="DB286" s="9">
        <v>1</v>
      </c>
      <c r="DC286" s="1"/>
      <c r="DD286" s="9"/>
      <c r="DE286" s="1"/>
      <c r="DF286" s="9"/>
      <c r="DG286" s="9"/>
      <c r="DH286" s="9"/>
      <c r="DI286" s="27"/>
      <c r="DJ286" s="9"/>
      <c r="DK286" s="1"/>
      <c r="DL286" s="9"/>
      <c r="DM286" s="28"/>
      <c r="DN286" s="9"/>
      <c r="DO286" s="1"/>
      <c r="DP286" s="9"/>
      <c r="DQ286" s="1"/>
      <c r="DR286" s="27"/>
      <c r="DS286" s="28"/>
      <c r="DT286" s="27"/>
      <c r="DU286" s="1"/>
      <c r="DV286" s="9"/>
      <c r="DW286" s="1"/>
      <c r="DX286" s="27"/>
      <c r="DY286" s="1"/>
      <c r="DZ286" s="9"/>
      <c r="EA286" s="28"/>
      <c r="EB286" s="9"/>
      <c r="EC286" s="1">
        <v>1</v>
      </c>
      <c r="ED286" s="9"/>
      <c r="EE286" s="1">
        <v>1</v>
      </c>
      <c r="EF286" s="9"/>
      <c r="EG286" s="1">
        <v>1</v>
      </c>
      <c r="EH286" s="9"/>
      <c r="EI286" s="28"/>
      <c r="EJ286" s="9"/>
      <c r="EK286" s="1">
        <v>10</v>
      </c>
      <c r="EL286" s="3" cm="1">
        <f t="array" ref="EL286">SUMPRODUCT(Planned[[#This Row],[GEN-1]:[EL-20]],TRANSPOSE(Arrangements[Unit Prices]))</f>
        <v>683.5</v>
      </c>
    </row>
    <row r="287" spans="1:142" ht="14.4" x14ac:dyDescent="0.25">
      <c r="A287" s="1">
        <v>271</v>
      </c>
      <c r="B287" s="9">
        <v>19048</v>
      </c>
      <c r="C287" s="9" t="s">
        <v>989</v>
      </c>
      <c r="D287" s="9" t="s">
        <v>271</v>
      </c>
      <c r="E287" s="9" t="s">
        <v>272</v>
      </c>
      <c r="F287" s="9"/>
      <c r="G287" s="9"/>
      <c r="H287" s="1" t="s">
        <v>990</v>
      </c>
      <c r="I287" s="1" t="s">
        <v>325</v>
      </c>
      <c r="J287" s="1" t="s">
        <v>282</v>
      </c>
      <c r="K287" s="9">
        <v>78</v>
      </c>
      <c r="L287" s="1" t="s">
        <v>712</v>
      </c>
      <c r="M287" s="9" t="s">
        <v>278</v>
      </c>
      <c r="N287" s="9"/>
      <c r="O287" s="1"/>
      <c r="P287" s="9"/>
      <c r="Q287" s="1"/>
      <c r="R287" s="27"/>
      <c r="S287" s="1">
        <v>3.3</v>
      </c>
      <c r="T287" s="9"/>
      <c r="U287" s="1"/>
      <c r="V287" s="9"/>
      <c r="W287" s="1"/>
      <c r="X287" s="9"/>
      <c r="Y287" s="1"/>
      <c r="Z287" s="9"/>
      <c r="AA287" s="1"/>
      <c r="AB287" s="9"/>
      <c r="AC287" s="1"/>
      <c r="AD287" s="27"/>
      <c r="AE287" s="1"/>
      <c r="AF287" s="9"/>
      <c r="AG287" s="1"/>
      <c r="AH287" s="9"/>
      <c r="AI287" s="1"/>
      <c r="AJ287" s="27"/>
      <c r="AK287" s="1"/>
      <c r="AL287" s="27"/>
      <c r="AM287" s="1"/>
      <c r="AN287" s="9"/>
      <c r="AO287" s="28"/>
      <c r="AP287" s="9"/>
      <c r="AQ287" s="1"/>
      <c r="AR287" s="9"/>
      <c r="AS287" s="28"/>
      <c r="AT287" s="27"/>
      <c r="AU287" s="1"/>
      <c r="AV287" s="1"/>
      <c r="AW287" s="1"/>
      <c r="AX287" s="9"/>
      <c r="AY287" s="28"/>
      <c r="AZ287" s="9"/>
      <c r="BA287" s="1"/>
      <c r="BB287" s="27"/>
      <c r="BC287" s="1"/>
      <c r="BD287" s="9"/>
      <c r="BE287" s="28"/>
      <c r="BF287" s="9"/>
      <c r="BG287" s="1"/>
      <c r="BH287" s="9"/>
      <c r="BI287" s="1"/>
      <c r="BJ287" s="9"/>
      <c r="BK287" s="28"/>
      <c r="BL287" s="27"/>
      <c r="BM287" s="1"/>
      <c r="BN287" s="9"/>
      <c r="BO287" s="1"/>
      <c r="BP287" s="27"/>
      <c r="BQ287" s="1"/>
      <c r="BR287" s="9"/>
      <c r="BS287" s="1"/>
      <c r="BT287" s="9"/>
      <c r="BU287" s="1"/>
      <c r="BV287" s="9"/>
      <c r="BW287" s="1"/>
      <c r="BX287" s="9"/>
      <c r="BY287" s="1"/>
      <c r="BZ287" s="9"/>
      <c r="CA287" s="1"/>
      <c r="CB287" s="9"/>
      <c r="CC287" s="28"/>
      <c r="CD287" s="9"/>
      <c r="CE287" s="1"/>
      <c r="CF287" s="9"/>
      <c r="CG287" s="1"/>
      <c r="CH287" s="27"/>
      <c r="CI287" s="1"/>
      <c r="CJ287" s="9">
        <v>5.38</v>
      </c>
      <c r="CK287" s="1"/>
      <c r="CL287" s="9"/>
      <c r="CM287" s="1"/>
      <c r="CN287" s="9"/>
      <c r="CO287" s="1"/>
      <c r="CP287" s="9">
        <v>7.18</v>
      </c>
      <c r="CQ287" s="1">
        <v>1</v>
      </c>
      <c r="CR287" s="9">
        <v>1</v>
      </c>
      <c r="CS287" s="1"/>
      <c r="CT287" s="9"/>
      <c r="CU287" s="1"/>
      <c r="CV287" s="9">
        <v>1</v>
      </c>
      <c r="CW287" s="1">
        <v>1</v>
      </c>
      <c r="CX287" s="9">
        <v>1.2</v>
      </c>
      <c r="CY287" s="1"/>
      <c r="CZ287" s="9"/>
      <c r="DA287" s="1"/>
      <c r="DB287" s="9"/>
      <c r="DC287" s="1"/>
      <c r="DD287" s="9"/>
      <c r="DE287" s="1"/>
      <c r="DF287" s="9"/>
      <c r="DG287" s="9"/>
      <c r="DH287" s="9"/>
      <c r="DI287" s="27"/>
      <c r="DJ287" s="9"/>
      <c r="DK287" s="1">
        <v>1</v>
      </c>
      <c r="DL287" s="9"/>
      <c r="DM287" s="28"/>
      <c r="DN287" s="9"/>
      <c r="DO287" s="1"/>
      <c r="DP287" s="9"/>
      <c r="DQ287" s="1"/>
      <c r="DR287" s="27"/>
      <c r="DS287" s="28"/>
      <c r="DT287" s="27"/>
      <c r="DU287" s="1"/>
      <c r="DV287" s="9"/>
      <c r="DW287" s="1"/>
      <c r="DX287" s="27"/>
      <c r="DY287" s="1"/>
      <c r="DZ287" s="9"/>
      <c r="EA287" s="28"/>
      <c r="EB287" s="9"/>
      <c r="EC287" s="1"/>
      <c r="ED287" s="9"/>
      <c r="EE287" s="1"/>
      <c r="EF287" s="9"/>
      <c r="EG287" s="1"/>
      <c r="EH287" s="9"/>
      <c r="EI287" s="28"/>
      <c r="EJ287" s="9"/>
      <c r="EK287" s="1"/>
      <c r="EL287" s="3" cm="1">
        <f t="array" ref="EL287">SUMPRODUCT(Planned[[#This Row],[GEN-1]:[EL-20]],TRANSPOSE(Arrangements[Unit Prices]))</f>
        <v>1023.8999999999999</v>
      </c>
    </row>
    <row r="288" spans="1:142" ht="14.4" x14ac:dyDescent="0.25">
      <c r="A288" s="1">
        <v>272</v>
      </c>
      <c r="B288" s="9">
        <v>24276</v>
      </c>
      <c r="C288" s="9" t="s">
        <v>991</v>
      </c>
      <c r="D288" s="9" t="s">
        <v>271</v>
      </c>
      <c r="E288" s="9" t="s">
        <v>272</v>
      </c>
      <c r="F288" s="9"/>
      <c r="G288" s="9"/>
      <c r="H288" s="1" t="s">
        <v>992</v>
      </c>
      <c r="I288" s="1" t="s">
        <v>325</v>
      </c>
      <c r="J288" s="1" t="s">
        <v>282</v>
      </c>
      <c r="K288" s="9">
        <v>78</v>
      </c>
      <c r="L288" s="1" t="s">
        <v>777</v>
      </c>
      <c r="M288" s="9" t="s">
        <v>278</v>
      </c>
      <c r="N288" s="9"/>
      <c r="O288" s="1"/>
      <c r="P288" s="9"/>
      <c r="Q288" s="1"/>
      <c r="R288" s="27"/>
      <c r="S288" s="1">
        <v>0.2</v>
      </c>
      <c r="T288" s="9"/>
      <c r="U288" s="1"/>
      <c r="V288" s="9"/>
      <c r="W288" s="1"/>
      <c r="X288" s="9"/>
      <c r="Y288" s="1"/>
      <c r="Z288" s="9"/>
      <c r="AA288" s="1"/>
      <c r="AB288" s="9"/>
      <c r="AC288" s="1"/>
      <c r="AD288" s="27"/>
      <c r="AE288" s="1"/>
      <c r="AF288" s="9"/>
      <c r="AG288" s="1"/>
      <c r="AH288" s="9"/>
      <c r="AI288" s="1"/>
      <c r="AJ288" s="27"/>
      <c r="AK288" s="1"/>
      <c r="AL288" s="27"/>
      <c r="AM288" s="1"/>
      <c r="AN288" s="9"/>
      <c r="AO288" s="28"/>
      <c r="AP288" s="9"/>
      <c r="AQ288" s="1"/>
      <c r="AR288" s="9"/>
      <c r="AS288" s="28"/>
      <c r="AT288" s="27"/>
      <c r="AU288" s="1"/>
      <c r="AV288" s="1"/>
      <c r="AW288" s="1"/>
      <c r="AX288" s="9"/>
      <c r="AY288" s="28"/>
      <c r="AZ288" s="9"/>
      <c r="BA288" s="1"/>
      <c r="BB288" s="27"/>
      <c r="BC288" s="1"/>
      <c r="BD288" s="9"/>
      <c r="BE288" s="28"/>
      <c r="BF288" s="9"/>
      <c r="BG288" s="1"/>
      <c r="BH288" s="9"/>
      <c r="BI288" s="1"/>
      <c r="BJ288" s="9"/>
      <c r="BK288" s="28"/>
      <c r="BL288" s="27"/>
      <c r="BM288" s="1"/>
      <c r="BN288" s="9"/>
      <c r="BO288" s="1"/>
      <c r="BP288" s="27"/>
      <c r="BQ288" s="1"/>
      <c r="BR288" s="9"/>
      <c r="BS288" s="1"/>
      <c r="BT288" s="9"/>
      <c r="BU288" s="1"/>
      <c r="BV288" s="9"/>
      <c r="BW288" s="1"/>
      <c r="BX288" s="9"/>
      <c r="BY288" s="1"/>
      <c r="BZ288" s="9"/>
      <c r="CA288" s="1"/>
      <c r="CB288" s="9"/>
      <c r="CC288" s="28"/>
      <c r="CD288" s="9">
        <v>8</v>
      </c>
      <c r="CE288" s="1">
        <v>1</v>
      </c>
      <c r="CF288" s="9">
        <v>3</v>
      </c>
      <c r="CG288" s="1"/>
      <c r="CH288" s="27"/>
      <c r="CI288" s="1"/>
      <c r="CJ288" s="9">
        <v>1.8</v>
      </c>
      <c r="CK288" s="1"/>
      <c r="CL288" s="9"/>
      <c r="CM288" s="1"/>
      <c r="CN288" s="9"/>
      <c r="CO288" s="1"/>
      <c r="CP288" s="9"/>
      <c r="CQ288" s="1">
        <v>2</v>
      </c>
      <c r="CR288" s="9">
        <v>2</v>
      </c>
      <c r="CS288" s="1">
        <v>1</v>
      </c>
      <c r="CT288" s="9"/>
      <c r="CU288" s="1">
        <v>1</v>
      </c>
      <c r="CV288" s="9"/>
      <c r="CW288" s="1"/>
      <c r="CX288" s="9">
        <v>1.2</v>
      </c>
      <c r="CY288" s="1"/>
      <c r="CZ288" s="9">
        <v>1</v>
      </c>
      <c r="DA288" s="1"/>
      <c r="DB288" s="9"/>
      <c r="DC288" s="1"/>
      <c r="DD288" s="9"/>
      <c r="DE288" s="1"/>
      <c r="DF288" s="9"/>
      <c r="DG288" s="9"/>
      <c r="DH288" s="9"/>
      <c r="DI288" s="27"/>
      <c r="DJ288" s="9"/>
      <c r="DK288" s="1">
        <v>1</v>
      </c>
      <c r="DL288" s="9"/>
      <c r="DM288" s="28"/>
      <c r="DN288" s="9"/>
      <c r="DO288" s="1"/>
      <c r="DP288" s="9"/>
      <c r="DQ288" s="1"/>
      <c r="DR288" s="27"/>
      <c r="DS288" s="28"/>
      <c r="DT288" s="27"/>
      <c r="DU288" s="1"/>
      <c r="DV288" s="9"/>
      <c r="DW288" s="1"/>
      <c r="DX288" s="27"/>
      <c r="DY288" s="1"/>
      <c r="DZ288" s="9"/>
      <c r="EA288" s="28"/>
      <c r="EB288" s="9"/>
      <c r="EC288" s="1">
        <v>1</v>
      </c>
      <c r="ED288" s="9"/>
      <c r="EE288" s="1">
        <v>1</v>
      </c>
      <c r="EF288" s="9"/>
      <c r="EG288" s="1">
        <v>1</v>
      </c>
      <c r="EH288" s="9"/>
      <c r="EI288" s="28"/>
      <c r="EJ288" s="9"/>
      <c r="EK288" s="1">
        <v>10</v>
      </c>
      <c r="EL288" s="3" cm="1">
        <f t="array" ref="EL288">SUMPRODUCT(Planned[[#This Row],[GEN-1]:[EL-20]],TRANSPOSE(Arrangements[Unit Prices]))</f>
        <v>762.57999999999993</v>
      </c>
    </row>
    <row r="289" spans="1:142" ht="14.4" x14ac:dyDescent="0.25">
      <c r="A289" s="1">
        <v>273</v>
      </c>
      <c r="B289" s="13">
        <v>283144</v>
      </c>
      <c r="C289" s="13" t="s">
        <v>993</v>
      </c>
      <c r="D289" s="13" t="s">
        <v>271</v>
      </c>
      <c r="E289" s="13" t="s">
        <v>272</v>
      </c>
      <c r="F289" s="13"/>
      <c r="G289" s="13"/>
      <c r="H289" s="12" t="s">
        <v>994</v>
      </c>
      <c r="I289" s="12" t="s">
        <v>275</v>
      </c>
      <c r="J289" s="12" t="s">
        <v>282</v>
      </c>
      <c r="K289" s="13">
        <v>78</v>
      </c>
      <c r="L289" s="12" t="s">
        <v>995</v>
      </c>
      <c r="M289" s="13" t="s">
        <v>278</v>
      </c>
      <c r="N289" s="13"/>
      <c r="O289" s="12"/>
      <c r="P289" s="13"/>
      <c r="Q289" s="12"/>
      <c r="R289" s="32"/>
      <c r="S289" s="12"/>
      <c r="T289" s="13"/>
      <c r="U289" s="12"/>
      <c r="V289" s="13"/>
      <c r="W289" s="12"/>
      <c r="X289" s="13"/>
      <c r="Y289" s="12"/>
      <c r="Z289" s="13"/>
      <c r="AA289" s="12"/>
      <c r="AB289" s="13"/>
      <c r="AC289" s="12"/>
      <c r="AD289" s="32"/>
      <c r="AE289" s="12"/>
      <c r="AF289" s="13">
        <v>170</v>
      </c>
      <c r="AG289" s="12"/>
      <c r="AH289" s="13"/>
      <c r="AI289" s="12"/>
      <c r="AJ289" s="32"/>
      <c r="AK289" s="12"/>
      <c r="AL289" s="32"/>
      <c r="AM289" s="12"/>
      <c r="AN289" s="13"/>
      <c r="AO289" s="29"/>
      <c r="AP289" s="13"/>
      <c r="AQ289" s="12"/>
      <c r="AR289" s="13"/>
      <c r="AS289" s="29"/>
      <c r="AT289" s="32"/>
      <c r="AU289" s="12"/>
      <c r="AV289" s="12"/>
      <c r="AW289" s="12"/>
      <c r="AX289" s="13"/>
      <c r="AY289" s="29"/>
      <c r="AZ289" s="13"/>
      <c r="BA289" s="12"/>
      <c r="BB289" s="32"/>
      <c r="BC289" s="12"/>
      <c r="BD289" s="13"/>
      <c r="BE289" s="29"/>
      <c r="BF289" s="13"/>
      <c r="BG289" s="12"/>
      <c r="BH289" s="13"/>
      <c r="BI289" s="12"/>
      <c r="BJ289" s="13"/>
      <c r="BK289" s="29"/>
      <c r="BL289" s="32"/>
      <c r="BM289" s="12"/>
      <c r="BN289" s="13"/>
      <c r="BO289" s="12"/>
      <c r="BP289" s="32"/>
      <c r="BQ289" s="12"/>
      <c r="BR289" s="13"/>
      <c r="BS289" s="12"/>
      <c r="BT289" s="13"/>
      <c r="BU289" s="12"/>
      <c r="BV289" s="13"/>
      <c r="BW289" s="12"/>
      <c r="BX289" s="13"/>
      <c r="BY289" s="12"/>
      <c r="BZ289" s="13"/>
      <c r="CA289" s="12"/>
      <c r="CB289" s="13"/>
      <c r="CC289" s="29"/>
      <c r="CD289" s="13">
        <v>10</v>
      </c>
      <c r="CE289" s="12"/>
      <c r="CF289" s="13"/>
      <c r="CG289" s="12"/>
      <c r="CH289" s="32"/>
      <c r="CI289" s="12"/>
      <c r="CJ289" s="13">
        <v>0</v>
      </c>
      <c r="CK289" s="12"/>
      <c r="CL289" s="13"/>
      <c r="CM289" s="12"/>
      <c r="CN289" s="13"/>
      <c r="CO289" s="12"/>
      <c r="CP289" s="13">
        <v>0</v>
      </c>
      <c r="CQ289" s="12">
        <v>4</v>
      </c>
      <c r="CR289" s="13">
        <v>6</v>
      </c>
      <c r="CS289" s="12">
        <v>1</v>
      </c>
      <c r="CT289" s="13"/>
      <c r="CU289" s="12">
        <v>1</v>
      </c>
      <c r="CV289" s="13">
        <v>2</v>
      </c>
      <c r="CW289" s="12"/>
      <c r="CX289" s="13">
        <v>1.2</v>
      </c>
      <c r="CY289" s="12"/>
      <c r="CZ289" s="13"/>
      <c r="DA289" s="12"/>
      <c r="DB289" s="13">
        <v>1</v>
      </c>
      <c r="DC289" s="12"/>
      <c r="DD289" s="13"/>
      <c r="DE289" s="12"/>
      <c r="DF289" s="13"/>
      <c r="DG289" s="13"/>
      <c r="DH289" s="13"/>
      <c r="DI289" s="32"/>
      <c r="DJ289" s="13"/>
      <c r="DK289" s="12">
        <v>1</v>
      </c>
      <c r="DL289" s="13"/>
      <c r="DM289" s="29"/>
      <c r="DN289" s="13"/>
      <c r="DO289" s="12"/>
      <c r="DP289" s="13"/>
      <c r="DQ289" s="12"/>
      <c r="DR289" s="32"/>
      <c r="DS289" s="29"/>
      <c r="DT289" s="32"/>
      <c r="DU289" s="12"/>
      <c r="DV289" s="13"/>
      <c r="DW289" s="12"/>
      <c r="DX289" s="32"/>
      <c r="DY289" s="12"/>
      <c r="DZ289" s="13"/>
      <c r="EA289" s="29"/>
      <c r="EB289" s="13"/>
      <c r="EC289" s="12"/>
      <c r="ED289" s="13"/>
      <c r="EE289" s="12"/>
      <c r="EF289" s="13"/>
      <c r="EG289" s="12"/>
      <c r="EH289" s="13"/>
      <c r="EI289" s="29"/>
      <c r="EJ289" s="13"/>
      <c r="EK289" s="12"/>
      <c r="EL289" s="14" cm="1">
        <f t="array" ref="EL289">SUMPRODUCT(Planned[[#This Row],[GEN-1]:[EL-20]],TRANSPOSE(Arrangements[Unit Prices]))</f>
        <v>1003.8999999999999</v>
      </c>
    </row>
    <row r="290" spans="1:142" ht="14.4" x14ac:dyDescent="0.25">
      <c r="A290" s="1">
        <v>274</v>
      </c>
      <c r="B290" s="9">
        <v>313330</v>
      </c>
      <c r="C290" s="9" t="s">
        <v>996</v>
      </c>
      <c r="D290" s="9" t="s">
        <v>271</v>
      </c>
      <c r="E290" s="9" t="s">
        <v>272</v>
      </c>
      <c r="F290" s="9"/>
      <c r="G290" s="9"/>
      <c r="H290" s="1" t="s">
        <v>997</v>
      </c>
      <c r="I290" s="1" t="s">
        <v>275</v>
      </c>
      <c r="J290" s="1" t="s">
        <v>282</v>
      </c>
      <c r="K290" s="9">
        <v>78</v>
      </c>
      <c r="L290" s="1" t="s">
        <v>995</v>
      </c>
      <c r="M290" s="9" t="s">
        <v>278</v>
      </c>
      <c r="N290" s="9"/>
      <c r="O290" s="1"/>
      <c r="P290" s="9"/>
      <c r="Q290" s="1"/>
      <c r="R290" s="27"/>
      <c r="S290" s="1"/>
      <c r="T290" s="9"/>
      <c r="U290" s="1"/>
      <c r="V290" s="9"/>
      <c r="W290" s="1"/>
      <c r="X290" s="9"/>
      <c r="Y290" s="1"/>
      <c r="Z290" s="9"/>
      <c r="AA290" s="1">
        <v>85</v>
      </c>
      <c r="AB290" s="9"/>
      <c r="AC290" s="1"/>
      <c r="AD290" s="27"/>
      <c r="AE290" s="1"/>
      <c r="AF290" s="9">
        <v>95</v>
      </c>
      <c r="AG290" s="1"/>
      <c r="AH290" s="9"/>
      <c r="AI290" s="1"/>
      <c r="AJ290" s="27"/>
      <c r="AK290" s="1"/>
      <c r="AL290" s="27"/>
      <c r="AM290" s="1"/>
      <c r="AN290" s="9"/>
      <c r="AO290" s="28"/>
      <c r="AP290" s="9"/>
      <c r="AQ290" s="1"/>
      <c r="AR290" s="9"/>
      <c r="AS290" s="28"/>
      <c r="AT290" s="27"/>
      <c r="AU290" s="1"/>
      <c r="AV290" s="1"/>
      <c r="AW290" s="1"/>
      <c r="AX290" s="9"/>
      <c r="AY290" s="28"/>
      <c r="AZ290" s="9"/>
      <c r="BA290" s="1"/>
      <c r="BB290" s="27"/>
      <c r="BC290" s="1"/>
      <c r="BD290" s="9"/>
      <c r="BE290" s="28"/>
      <c r="BF290" s="9"/>
      <c r="BG290" s="1"/>
      <c r="BH290" s="9"/>
      <c r="BI290" s="1"/>
      <c r="BJ290" s="9"/>
      <c r="BK290" s="28"/>
      <c r="BL290" s="27"/>
      <c r="BM290" s="1"/>
      <c r="BN290" s="9"/>
      <c r="BO290" s="1"/>
      <c r="BP290" s="27"/>
      <c r="BQ290" s="1"/>
      <c r="BR290" s="9"/>
      <c r="BS290" s="1"/>
      <c r="BT290" s="9"/>
      <c r="BU290" s="1"/>
      <c r="BV290" s="9"/>
      <c r="BW290" s="1"/>
      <c r="BX290" s="9"/>
      <c r="BY290" s="1"/>
      <c r="BZ290" s="9"/>
      <c r="CA290" s="1"/>
      <c r="CB290" s="9"/>
      <c r="CC290" s="28"/>
      <c r="CD290" s="9"/>
      <c r="CE290" s="1"/>
      <c r="CF290" s="9"/>
      <c r="CG290" s="1"/>
      <c r="CH290" s="27"/>
      <c r="CI290" s="1"/>
      <c r="CJ290" s="9"/>
      <c r="CK290" s="1"/>
      <c r="CL290" s="9"/>
      <c r="CM290" s="1"/>
      <c r="CN290" s="9"/>
      <c r="CO290" s="1"/>
      <c r="CP290" s="9"/>
      <c r="CQ290" s="1">
        <v>2</v>
      </c>
      <c r="CR290" s="9">
        <v>1</v>
      </c>
      <c r="CS290" s="1"/>
      <c r="CT290" s="9"/>
      <c r="CU290" s="1">
        <v>2</v>
      </c>
      <c r="CV290" s="9">
        <v>2</v>
      </c>
      <c r="CW290" s="1">
        <v>1</v>
      </c>
      <c r="CX290" s="9">
        <v>1.2</v>
      </c>
      <c r="CY290" s="1"/>
      <c r="CZ290" s="9"/>
      <c r="DA290" s="1">
        <v>1</v>
      </c>
      <c r="DB290" s="9"/>
      <c r="DC290" s="1"/>
      <c r="DD290" s="9">
        <v>3</v>
      </c>
      <c r="DE290" s="1"/>
      <c r="DF290" s="9"/>
      <c r="DG290" s="9">
        <v>10</v>
      </c>
      <c r="DH290" s="9"/>
      <c r="DI290" s="27"/>
      <c r="DJ290" s="9"/>
      <c r="DK290" s="1"/>
      <c r="DL290" s="9"/>
      <c r="DM290" s="28"/>
      <c r="DN290" s="9"/>
      <c r="DO290" s="1"/>
      <c r="DP290" s="9"/>
      <c r="DQ290" s="1"/>
      <c r="DR290" s="27"/>
      <c r="DS290" s="28"/>
      <c r="DT290" s="27"/>
      <c r="DU290" s="1"/>
      <c r="DV290" s="9"/>
      <c r="DW290" s="1"/>
      <c r="DX290" s="27"/>
      <c r="DY290" s="1"/>
      <c r="DZ290" s="9"/>
      <c r="EA290" s="28"/>
      <c r="EB290" s="9"/>
      <c r="EC290" s="1">
        <v>1</v>
      </c>
      <c r="ED290" s="9"/>
      <c r="EE290" s="1">
        <v>1</v>
      </c>
      <c r="EF290" s="9"/>
      <c r="EG290" s="1">
        <v>1</v>
      </c>
      <c r="EH290" s="9"/>
      <c r="EI290" s="28"/>
      <c r="EJ290" s="9"/>
      <c r="EK290" s="1">
        <v>10</v>
      </c>
      <c r="EL290" s="3" cm="1">
        <f t="array" ref="EL290">SUMPRODUCT(Planned[[#This Row],[GEN-1]:[EL-20]],TRANSPOSE(Arrangements[Unit Prices]))</f>
        <v>783</v>
      </c>
    </row>
    <row r="291" spans="1:142" ht="14.4" x14ac:dyDescent="0.25">
      <c r="A291" s="1">
        <v>275</v>
      </c>
      <c r="B291" s="9">
        <v>6368</v>
      </c>
      <c r="C291" s="9" t="s">
        <v>998</v>
      </c>
      <c r="D291" s="9" t="s">
        <v>271</v>
      </c>
      <c r="E291" s="9" t="s">
        <v>272</v>
      </c>
      <c r="F291" s="9"/>
      <c r="G291" s="9"/>
      <c r="H291" s="1" t="s">
        <v>999</v>
      </c>
      <c r="I291" s="1" t="s">
        <v>325</v>
      </c>
      <c r="J291" s="1" t="s">
        <v>282</v>
      </c>
      <c r="K291" s="9">
        <v>78</v>
      </c>
      <c r="L291" s="1" t="s">
        <v>762</v>
      </c>
      <c r="M291" s="9" t="s">
        <v>278</v>
      </c>
      <c r="N291" s="9"/>
      <c r="O291" s="1"/>
      <c r="P291" s="9"/>
      <c r="Q291" s="1"/>
      <c r="R291" s="27"/>
      <c r="S291" s="1">
        <v>1.81</v>
      </c>
      <c r="T291" s="9"/>
      <c r="U291" s="1"/>
      <c r="V291" s="9"/>
      <c r="W291" s="1"/>
      <c r="X291" s="9"/>
      <c r="Y291" s="1">
        <v>0.11</v>
      </c>
      <c r="Z291" s="9"/>
      <c r="AA291" s="1"/>
      <c r="AB291" s="9"/>
      <c r="AC291" s="1"/>
      <c r="AD291" s="27"/>
      <c r="AE291" s="1"/>
      <c r="AF291" s="9">
        <v>95</v>
      </c>
      <c r="AG291" s="1"/>
      <c r="AH291" s="9"/>
      <c r="AI291" s="1"/>
      <c r="AJ291" s="27"/>
      <c r="AK291" s="1"/>
      <c r="AL291" s="27"/>
      <c r="AM291" s="1"/>
      <c r="AN291" s="9"/>
      <c r="AO291" s="28"/>
      <c r="AP291" s="9"/>
      <c r="AQ291" s="1"/>
      <c r="AR291" s="9"/>
      <c r="AS291" s="28"/>
      <c r="AT291" s="27"/>
      <c r="AU291" s="1"/>
      <c r="AV291" s="1"/>
      <c r="AW291" s="1"/>
      <c r="AX291" s="9"/>
      <c r="AY291" s="28"/>
      <c r="AZ291" s="9"/>
      <c r="BA291" s="1"/>
      <c r="BB291" s="27"/>
      <c r="BC291" s="1"/>
      <c r="BD291" s="9"/>
      <c r="BE291" s="28"/>
      <c r="BF291" s="9"/>
      <c r="BG291" s="1"/>
      <c r="BH291" s="9"/>
      <c r="BI291" s="1"/>
      <c r="BJ291" s="9"/>
      <c r="BK291" s="28"/>
      <c r="BL291" s="27"/>
      <c r="BM291" s="1">
        <v>1</v>
      </c>
      <c r="BN291" s="9"/>
      <c r="BO291" s="1"/>
      <c r="BP291" s="27"/>
      <c r="BQ291" s="1"/>
      <c r="BR291" s="9"/>
      <c r="BS291" s="1"/>
      <c r="BT291" s="9"/>
      <c r="BU291" s="1"/>
      <c r="BV291" s="9"/>
      <c r="BW291" s="1"/>
      <c r="BX291" s="9"/>
      <c r="BY291" s="1"/>
      <c r="BZ291" s="9"/>
      <c r="CA291" s="1"/>
      <c r="CB291" s="9"/>
      <c r="CC291" s="28"/>
      <c r="CD291" s="9">
        <v>8</v>
      </c>
      <c r="CE291" s="1">
        <v>1</v>
      </c>
      <c r="CF291" s="9"/>
      <c r="CG291" s="1"/>
      <c r="CH291" s="27"/>
      <c r="CI291" s="1"/>
      <c r="CJ291" s="9"/>
      <c r="CK291" s="1"/>
      <c r="CL291" s="9"/>
      <c r="CM291" s="1"/>
      <c r="CN291" s="9"/>
      <c r="CO291" s="1"/>
      <c r="CP291" s="9"/>
      <c r="CQ291" s="1">
        <v>1</v>
      </c>
      <c r="CR291" s="9">
        <v>1</v>
      </c>
      <c r="CS291" s="1"/>
      <c r="CT291" s="9"/>
      <c r="CU291" s="1"/>
      <c r="CV291" s="9"/>
      <c r="CW291" s="1"/>
      <c r="CX291" s="9"/>
      <c r="CY291" s="1"/>
      <c r="CZ291" s="9">
        <v>1</v>
      </c>
      <c r="DA291" s="1"/>
      <c r="DB291" s="9"/>
      <c r="DC291" s="1"/>
      <c r="DD291" s="9"/>
      <c r="DE291" s="1"/>
      <c r="DF291" s="9"/>
      <c r="DG291" s="9"/>
      <c r="DH291" s="9"/>
      <c r="DI291" s="27"/>
      <c r="DJ291" s="9"/>
      <c r="DK291" s="1"/>
      <c r="DL291" s="9"/>
      <c r="DM291" s="28"/>
      <c r="DN291" s="9"/>
      <c r="DO291" s="1"/>
      <c r="DP291" s="9"/>
      <c r="DQ291" s="1"/>
      <c r="DR291" s="27"/>
      <c r="DS291" s="28"/>
      <c r="DT291" s="27"/>
      <c r="DU291" s="1"/>
      <c r="DV291" s="9"/>
      <c r="DW291" s="1"/>
      <c r="DX291" s="27"/>
      <c r="DY291" s="1"/>
      <c r="DZ291" s="9"/>
      <c r="EA291" s="28"/>
      <c r="EB291" s="9"/>
      <c r="EC291" s="1">
        <v>1</v>
      </c>
      <c r="ED291" s="9"/>
      <c r="EE291" s="1">
        <v>1</v>
      </c>
      <c r="EF291" s="9"/>
      <c r="EG291" s="1">
        <v>1</v>
      </c>
      <c r="EH291" s="9"/>
      <c r="EI291" s="28"/>
      <c r="EJ291" s="9"/>
      <c r="EK291" s="1">
        <v>10</v>
      </c>
      <c r="EL291" s="3" cm="1">
        <f t="array" ref="EL291">SUMPRODUCT(Planned[[#This Row],[GEN-1]:[EL-20]],TRANSPOSE(Arrangements[Unit Prices]))</f>
        <v>814.9799999999999</v>
      </c>
    </row>
    <row r="292" spans="1:142" ht="14.4" x14ac:dyDescent="0.25">
      <c r="A292" s="1">
        <v>276</v>
      </c>
      <c r="B292" s="9">
        <v>283800</v>
      </c>
      <c r="C292" s="9" t="s">
        <v>1000</v>
      </c>
      <c r="D292" s="9" t="s">
        <v>271</v>
      </c>
      <c r="E292" s="9" t="s">
        <v>272</v>
      </c>
      <c r="F292" s="9"/>
      <c r="G292" s="9"/>
      <c r="H292" s="1" t="s">
        <v>1001</v>
      </c>
      <c r="I292" s="1" t="s">
        <v>275</v>
      </c>
      <c r="J292" s="1" t="s">
        <v>282</v>
      </c>
      <c r="K292" s="9">
        <v>78</v>
      </c>
      <c r="L292" s="1" t="s">
        <v>712</v>
      </c>
      <c r="M292" s="9" t="s">
        <v>278</v>
      </c>
      <c r="N292" s="9"/>
      <c r="O292" s="1"/>
      <c r="P292" s="9"/>
      <c r="Q292" s="1"/>
      <c r="R292" s="27"/>
      <c r="S292" s="1"/>
      <c r="T292" s="9"/>
      <c r="U292" s="1"/>
      <c r="V292" s="9"/>
      <c r="W292" s="1"/>
      <c r="X292" s="9"/>
      <c r="Y292" s="1"/>
      <c r="Z292" s="9"/>
      <c r="AA292" s="1"/>
      <c r="AB292" s="9"/>
      <c r="AC292" s="1"/>
      <c r="AD292" s="27"/>
      <c r="AE292" s="1"/>
      <c r="AF292" s="9">
        <v>133</v>
      </c>
      <c r="AG292" s="1"/>
      <c r="AH292" s="9"/>
      <c r="AI292" s="1"/>
      <c r="AJ292" s="27"/>
      <c r="AK292" s="1"/>
      <c r="AL292" s="27"/>
      <c r="AM292" s="1"/>
      <c r="AN292" s="9"/>
      <c r="AO292" s="28"/>
      <c r="AP292" s="9"/>
      <c r="AQ292" s="1"/>
      <c r="AR292" s="9"/>
      <c r="AS292" s="28"/>
      <c r="AT292" s="27"/>
      <c r="AU292" s="1"/>
      <c r="AV292" s="1"/>
      <c r="AW292" s="1"/>
      <c r="AX292" s="9"/>
      <c r="AY292" s="28"/>
      <c r="AZ292" s="9"/>
      <c r="BA292" s="1"/>
      <c r="BB292" s="27"/>
      <c r="BC292" s="1"/>
      <c r="BD292" s="9"/>
      <c r="BE292" s="28"/>
      <c r="BF292" s="9"/>
      <c r="BG292" s="1"/>
      <c r="BH292" s="9"/>
      <c r="BI292" s="1"/>
      <c r="BJ292" s="9"/>
      <c r="BK292" s="28"/>
      <c r="BL292" s="27"/>
      <c r="BM292" s="1">
        <v>1</v>
      </c>
      <c r="BN292" s="9"/>
      <c r="BO292" s="1"/>
      <c r="BP292" s="27"/>
      <c r="BQ292" s="1"/>
      <c r="BR292" s="9"/>
      <c r="BS292" s="1"/>
      <c r="BT292" s="9"/>
      <c r="BU292" s="1"/>
      <c r="BV292" s="9"/>
      <c r="BW292" s="1"/>
      <c r="BX292" s="9"/>
      <c r="BY292" s="1"/>
      <c r="BZ292" s="9"/>
      <c r="CA292" s="1"/>
      <c r="CB292" s="9"/>
      <c r="CC292" s="28"/>
      <c r="CD292" s="9"/>
      <c r="CE292" s="1"/>
      <c r="CF292" s="9">
        <v>34</v>
      </c>
      <c r="CG292" s="1"/>
      <c r="CH292" s="27"/>
      <c r="CI292" s="1"/>
      <c r="CJ292" s="9"/>
      <c r="CK292" s="1"/>
      <c r="CL292" s="9"/>
      <c r="CM292" s="1"/>
      <c r="CN292" s="9"/>
      <c r="CO292" s="1"/>
      <c r="CP292" s="9"/>
      <c r="CQ292" s="1">
        <v>3</v>
      </c>
      <c r="CR292" s="9">
        <v>4</v>
      </c>
      <c r="CS292" s="1">
        <v>1</v>
      </c>
      <c r="CT292" s="9"/>
      <c r="CU292" s="1">
        <v>4</v>
      </c>
      <c r="CV292" s="9"/>
      <c r="CW292" s="1">
        <v>1</v>
      </c>
      <c r="CX292" s="9"/>
      <c r="CY292" s="1"/>
      <c r="CZ292" s="9"/>
      <c r="DA292" s="1"/>
      <c r="DB292" s="9"/>
      <c r="DC292" s="1"/>
      <c r="DD292" s="9">
        <v>10</v>
      </c>
      <c r="DE292" s="1"/>
      <c r="DF292" s="9"/>
      <c r="DG292" s="9">
        <v>4</v>
      </c>
      <c r="DH292" s="9"/>
      <c r="DI292" s="27"/>
      <c r="DJ292" s="9"/>
      <c r="DK292" s="1">
        <v>1</v>
      </c>
      <c r="DL292" s="9"/>
      <c r="DM292" s="28"/>
      <c r="DN292" s="9"/>
      <c r="DO292" s="1"/>
      <c r="DP292" s="9"/>
      <c r="DQ292" s="1"/>
      <c r="DR292" s="27"/>
      <c r="DS292" s="28"/>
      <c r="DT292" s="27"/>
      <c r="DU292" s="1"/>
      <c r="DV292" s="9"/>
      <c r="DW292" s="1"/>
      <c r="DX292" s="27"/>
      <c r="DY292" s="1"/>
      <c r="DZ292" s="9"/>
      <c r="EA292" s="28"/>
      <c r="EB292" s="9"/>
      <c r="EC292" s="1"/>
      <c r="ED292" s="9"/>
      <c r="EE292" s="1"/>
      <c r="EF292" s="9"/>
      <c r="EG292" s="1"/>
      <c r="EH292" s="9"/>
      <c r="EI292" s="28"/>
      <c r="EJ292" s="9"/>
      <c r="EK292" s="1"/>
      <c r="EL292" s="3" cm="1">
        <f t="array" ref="EL292">SUMPRODUCT(Planned[[#This Row],[GEN-1]:[EL-20]],TRANSPOSE(Arrangements[Unit Prices]))</f>
        <v>1066.3</v>
      </c>
    </row>
    <row r="293" spans="1:142" ht="14.4" x14ac:dyDescent="0.25">
      <c r="A293" s="1">
        <v>277</v>
      </c>
      <c r="B293" s="9">
        <v>175451</v>
      </c>
      <c r="C293" s="9" t="s">
        <v>1002</v>
      </c>
      <c r="D293" s="9" t="s">
        <v>271</v>
      </c>
      <c r="E293" s="9" t="s">
        <v>272</v>
      </c>
      <c r="F293" s="9"/>
      <c r="G293" s="9"/>
      <c r="H293" s="1" t="s">
        <v>1003</v>
      </c>
      <c r="I293" s="1" t="s">
        <v>275</v>
      </c>
      <c r="J293" s="1" t="s">
        <v>282</v>
      </c>
      <c r="K293" s="9">
        <v>78</v>
      </c>
      <c r="L293" s="1" t="s">
        <v>1004</v>
      </c>
      <c r="M293" s="9" t="s">
        <v>284</v>
      </c>
      <c r="N293" s="9"/>
      <c r="O293" s="1"/>
      <c r="P293" s="9"/>
      <c r="Q293" s="1"/>
      <c r="R293" s="27"/>
      <c r="S293" s="1"/>
      <c r="T293" s="9"/>
      <c r="U293" s="1"/>
      <c r="V293" s="9"/>
      <c r="W293" s="1"/>
      <c r="X293" s="9"/>
      <c r="Y293" s="1"/>
      <c r="Z293" s="9"/>
      <c r="AA293" s="1"/>
      <c r="AB293" s="9"/>
      <c r="AC293" s="1"/>
      <c r="AD293" s="27"/>
      <c r="AE293" s="1"/>
      <c r="AF293" s="9">
        <v>236</v>
      </c>
      <c r="AG293" s="1"/>
      <c r="AH293" s="9"/>
      <c r="AI293" s="1"/>
      <c r="AJ293" s="27"/>
      <c r="AK293" s="1"/>
      <c r="AL293" s="27"/>
      <c r="AM293" s="1"/>
      <c r="AN293" s="9"/>
      <c r="AO293" s="28"/>
      <c r="AP293" s="9">
        <v>9</v>
      </c>
      <c r="AQ293" s="1"/>
      <c r="AR293" s="9"/>
      <c r="AS293" s="28"/>
      <c r="AT293" s="27"/>
      <c r="AU293" s="1"/>
      <c r="AV293" s="1"/>
      <c r="AW293" s="1"/>
      <c r="AX293" s="9"/>
      <c r="AY293" s="28"/>
      <c r="AZ293" s="9"/>
      <c r="BA293" s="1"/>
      <c r="BB293" s="27"/>
      <c r="BC293" s="1"/>
      <c r="BD293" s="9"/>
      <c r="BE293" s="28"/>
      <c r="BF293" s="9"/>
      <c r="BG293" s="1"/>
      <c r="BH293" s="9"/>
      <c r="BI293" s="1"/>
      <c r="BJ293" s="9"/>
      <c r="BK293" s="28"/>
      <c r="BL293" s="27"/>
      <c r="BM293" s="1"/>
      <c r="BN293" s="9"/>
      <c r="BO293" s="1"/>
      <c r="BP293" s="27"/>
      <c r="BQ293" s="1">
        <v>1</v>
      </c>
      <c r="BR293" s="9"/>
      <c r="BS293" s="1"/>
      <c r="BT293" s="9"/>
      <c r="BU293" s="1"/>
      <c r="BV293" s="9"/>
      <c r="BW293" s="1"/>
      <c r="BX293" s="9"/>
      <c r="BY293" s="1"/>
      <c r="BZ293" s="9"/>
      <c r="CA293" s="1"/>
      <c r="CB293" s="9"/>
      <c r="CC293" s="28"/>
      <c r="CD293" s="9"/>
      <c r="CE293" s="1"/>
      <c r="CF293" s="9"/>
      <c r="CG293" s="1"/>
      <c r="CH293" s="27"/>
      <c r="CI293" s="1"/>
      <c r="CJ293" s="9">
        <v>0.24</v>
      </c>
      <c r="CK293" s="1"/>
      <c r="CL293" s="9"/>
      <c r="CM293" s="1"/>
      <c r="CN293" s="9"/>
      <c r="CO293" s="1"/>
      <c r="CP293" s="9"/>
      <c r="CQ293" s="1">
        <v>1</v>
      </c>
      <c r="CR293" s="9">
        <v>6</v>
      </c>
      <c r="CS293" s="1">
        <v>1</v>
      </c>
      <c r="CT293" s="9"/>
      <c r="CU293" s="1">
        <v>1</v>
      </c>
      <c r="CV293" s="9">
        <v>1</v>
      </c>
      <c r="CW293" s="1">
        <v>1</v>
      </c>
      <c r="CX293" s="9"/>
      <c r="CY293" s="1"/>
      <c r="CZ293" s="9"/>
      <c r="DA293" s="1"/>
      <c r="DB293" s="9">
        <v>2</v>
      </c>
      <c r="DC293" s="1"/>
      <c r="DD293" s="9">
        <v>10</v>
      </c>
      <c r="DE293" s="1"/>
      <c r="DF293" s="9">
        <v>2</v>
      </c>
      <c r="DG293" s="9">
        <v>15</v>
      </c>
      <c r="DH293" s="9"/>
      <c r="DI293" s="27"/>
      <c r="DJ293" s="9"/>
      <c r="DK293" s="1">
        <v>1</v>
      </c>
      <c r="DL293" s="9"/>
      <c r="DM293" s="28"/>
      <c r="DN293" s="9"/>
      <c r="DO293" s="1"/>
      <c r="DP293" s="9"/>
      <c r="DQ293" s="1"/>
      <c r="DR293" s="27"/>
      <c r="DS293" s="28"/>
      <c r="DT293" s="27"/>
      <c r="DU293" s="1"/>
      <c r="DV293" s="9"/>
      <c r="DW293" s="1"/>
      <c r="DX293" s="27"/>
      <c r="DY293" s="1"/>
      <c r="DZ293" s="9"/>
      <c r="EA293" s="28"/>
      <c r="EB293" s="9"/>
      <c r="EC293" s="1"/>
      <c r="ED293" s="9"/>
      <c r="EE293" s="1"/>
      <c r="EF293" s="9"/>
      <c r="EG293" s="1"/>
      <c r="EH293" s="9"/>
      <c r="EI293" s="28"/>
      <c r="EJ293" s="9"/>
      <c r="EK293" s="1"/>
      <c r="EL293" s="3" cm="1">
        <f t="array" ref="EL293">SUMPRODUCT(Planned[[#This Row],[GEN-1]:[EL-20]],TRANSPOSE(Arrangements[Unit Prices]))</f>
        <v>1150.05</v>
      </c>
    </row>
    <row r="294" spans="1:142" ht="14.4" x14ac:dyDescent="0.25">
      <c r="A294" s="1">
        <v>278</v>
      </c>
      <c r="B294" s="9">
        <v>249209</v>
      </c>
      <c r="C294" s="9" t="s">
        <v>1005</v>
      </c>
      <c r="D294" s="9" t="s">
        <v>271</v>
      </c>
      <c r="E294" s="9" t="s">
        <v>272</v>
      </c>
      <c r="F294" s="9"/>
      <c r="G294" s="9"/>
      <c r="H294" s="1" t="s">
        <v>1006</v>
      </c>
      <c r="I294" s="1" t="s">
        <v>275</v>
      </c>
      <c r="J294" s="1" t="s">
        <v>282</v>
      </c>
      <c r="K294" s="9">
        <v>78</v>
      </c>
      <c r="L294" s="1" t="s">
        <v>969</v>
      </c>
      <c r="M294" s="9" t="s">
        <v>278</v>
      </c>
      <c r="N294" s="9"/>
      <c r="O294" s="1"/>
      <c r="P294" s="9"/>
      <c r="Q294" s="1"/>
      <c r="R294" s="27"/>
      <c r="S294" s="1"/>
      <c r="T294" s="9"/>
      <c r="U294" s="1"/>
      <c r="V294" s="9"/>
      <c r="W294" s="1"/>
      <c r="X294" s="9"/>
      <c r="Y294" s="1"/>
      <c r="Z294" s="9"/>
      <c r="AA294" s="1"/>
      <c r="AB294" s="9"/>
      <c r="AC294" s="1"/>
      <c r="AD294" s="27"/>
      <c r="AE294" s="1"/>
      <c r="AF294" s="9"/>
      <c r="AG294" s="1"/>
      <c r="AH294" s="9"/>
      <c r="AI294" s="1"/>
      <c r="AJ294" s="27"/>
      <c r="AK294" s="1"/>
      <c r="AL294" s="27"/>
      <c r="AM294" s="1"/>
      <c r="AN294" s="9"/>
      <c r="AO294" s="28"/>
      <c r="AP294" s="9">
        <v>4</v>
      </c>
      <c r="AQ294" s="1"/>
      <c r="AR294" s="9"/>
      <c r="AS294" s="28"/>
      <c r="AT294" s="27"/>
      <c r="AU294" s="1"/>
      <c r="AV294" s="1"/>
      <c r="AW294" s="1"/>
      <c r="AX294" s="9"/>
      <c r="AY294" s="28"/>
      <c r="AZ294" s="9"/>
      <c r="BA294" s="1"/>
      <c r="BB294" s="27"/>
      <c r="BC294" s="1"/>
      <c r="BD294" s="9"/>
      <c r="BE294" s="28"/>
      <c r="BF294" s="9"/>
      <c r="BG294" s="1"/>
      <c r="BH294" s="9"/>
      <c r="BI294" s="1"/>
      <c r="BJ294" s="9"/>
      <c r="BK294" s="28"/>
      <c r="BL294" s="27"/>
      <c r="BM294" s="1"/>
      <c r="BN294" s="9"/>
      <c r="BO294" s="1"/>
      <c r="BP294" s="27"/>
      <c r="BQ294" s="1"/>
      <c r="BR294" s="9"/>
      <c r="BS294" s="1"/>
      <c r="BT294" s="9"/>
      <c r="BU294" s="1"/>
      <c r="BV294" s="9"/>
      <c r="BW294" s="1"/>
      <c r="BX294" s="9"/>
      <c r="BY294" s="1"/>
      <c r="BZ294" s="9"/>
      <c r="CA294" s="1"/>
      <c r="CB294" s="9"/>
      <c r="CC294" s="28"/>
      <c r="CD294" s="9"/>
      <c r="CE294" s="1"/>
      <c r="CF294" s="9"/>
      <c r="CG294" s="1"/>
      <c r="CH294" s="27"/>
      <c r="CI294" s="1"/>
      <c r="CJ294" s="9"/>
      <c r="CK294" s="1"/>
      <c r="CL294" s="9"/>
      <c r="CM294" s="1"/>
      <c r="CN294" s="9"/>
      <c r="CO294" s="1"/>
      <c r="CP294" s="9"/>
      <c r="CQ294" s="1">
        <v>4</v>
      </c>
      <c r="CR294" s="9">
        <v>5</v>
      </c>
      <c r="CS294" s="1"/>
      <c r="CT294" s="9"/>
      <c r="CU294" s="1">
        <v>2</v>
      </c>
      <c r="CV294" s="9">
        <v>1</v>
      </c>
      <c r="CW294" s="1"/>
      <c r="CX294" s="9"/>
      <c r="CY294" s="1"/>
      <c r="CZ294" s="9">
        <v>1</v>
      </c>
      <c r="DA294" s="1">
        <v>1</v>
      </c>
      <c r="DB294" s="9">
        <v>2</v>
      </c>
      <c r="DC294" s="1"/>
      <c r="DD294" s="9">
        <v>10</v>
      </c>
      <c r="DE294" s="1"/>
      <c r="DF294" s="9">
        <v>2</v>
      </c>
      <c r="DG294" s="9">
        <v>15</v>
      </c>
      <c r="DH294" s="9"/>
      <c r="DI294" s="27"/>
      <c r="DJ294" s="9"/>
      <c r="DK294" s="1"/>
      <c r="DL294" s="9"/>
      <c r="DM294" s="28"/>
      <c r="DN294" s="9"/>
      <c r="DO294" s="1"/>
      <c r="DP294" s="9"/>
      <c r="DQ294" s="1"/>
      <c r="DR294" s="27"/>
      <c r="DS294" s="28"/>
      <c r="DT294" s="27"/>
      <c r="DU294" s="1"/>
      <c r="DV294" s="9"/>
      <c r="DW294" s="1"/>
      <c r="DX294" s="27"/>
      <c r="DY294" s="1"/>
      <c r="DZ294" s="9"/>
      <c r="EA294" s="28"/>
      <c r="EB294" s="9"/>
      <c r="EC294" s="1"/>
      <c r="ED294" s="9"/>
      <c r="EE294" s="1"/>
      <c r="EF294" s="9"/>
      <c r="EG294" s="1"/>
      <c r="EH294" s="9"/>
      <c r="EI294" s="28"/>
      <c r="EJ294" s="9"/>
      <c r="EK294" s="1"/>
      <c r="EL294" s="3" cm="1">
        <f t="array" ref="EL294">SUMPRODUCT(Planned[[#This Row],[GEN-1]:[EL-20]],TRANSPOSE(Arrangements[Unit Prices]))</f>
        <v>498.95</v>
      </c>
    </row>
    <row r="295" spans="1:142" ht="14.4" x14ac:dyDescent="0.25">
      <c r="A295" s="1">
        <v>279</v>
      </c>
      <c r="B295" s="9">
        <v>160146</v>
      </c>
      <c r="C295" s="9" t="s">
        <v>1007</v>
      </c>
      <c r="D295" s="9" t="s">
        <v>271</v>
      </c>
      <c r="E295" s="9" t="s">
        <v>272</v>
      </c>
      <c r="F295" s="9"/>
      <c r="G295" s="9"/>
      <c r="H295" s="1" t="s">
        <v>1008</v>
      </c>
      <c r="I295" s="1" t="s">
        <v>275</v>
      </c>
      <c r="J295" s="1" t="s">
        <v>282</v>
      </c>
      <c r="K295" s="9">
        <v>78</v>
      </c>
      <c r="L295" s="1" t="s">
        <v>709</v>
      </c>
      <c r="M295" s="9" t="s">
        <v>278</v>
      </c>
      <c r="N295" s="9"/>
      <c r="O295" s="1"/>
      <c r="P295" s="9"/>
      <c r="Q295" s="1"/>
      <c r="R295" s="27"/>
      <c r="S295" s="1">
        <v>3</v>
      </c>
      <c r="T295" s="9"/>
      <c r="U295" s="1"/>
      <c r="V295" s="9"/>
      <c r="W295" s="1"/>
      <c r="X295" s="9"/>
      <c r="Y295" s="1"/>
      <c r="Z295" s="9"/>
      <c r="AA295" s="1"/>
      <c r="AB295" s="9"/>
      <c r="AC295" s="1"/>
      <c r="AD295" s="27"/>
      <c r="AE295" s="1"/>
      <c r="AF295" s="9">
        <v>200</v>
      </c>
      <c r="AG295" s="1"/>
      <c r="AH295" s="9"/>
      <c r="AI295" s="1"/>
      <c r="AJ295" s="27"/>
      <c r="AK295" s="1"/>
      <c r="AL295" s="27"/>
      <c r="AM295" s="1"/>
      <c r="AN295" s="9"/>
      <c r="AO295" s="28"/>
      <c r="AP295" s="9"/>
      <c r="AQ295" s="1"/>
      <c r="AR295" s="9"/>
      <c r="AS295" s="28"/>
      <c r="AT295" s="27"/>
      <c r="AU295" s="1"/>
      <c r="AV295" s="1"/>
      <c r="AW295" s="1"/>
      <c r="AX295" s="9"/>
      <c r="AY295" s="28"/>
      <c r="AZ295" s="9"/>
      <c r="BA295" s="1"/>
      <c r="BB295" s="27"/>
      <c r="BC295" s="1"/>
      <c r="BD295" s="9"/>
      <c r="BE295" s="28"/>
      <c r="BF295" s="9"/>
      <c r="BG295" s="1"/>
      <c r="BH295" s="9"/>
      <c r="BI295" s="1"/>
      <c r="BJ295" s="9"/>
      <c r="BK295" s="28"/>
      <c r="BL295" s="27"/>
      <c r="BM295" s="1">
        <v>1</v>
      </c>
      <c r="BN295" s="9"/>
      <c r="BO295" s="1"/>
      <c r="BP295" s="27"/>
      <c r="BQ295" s="1"/>
      <c r="BR295" s="9"/>
      <c r="BS295" s="1"/>
      <c r="BT295" s="9"/>
      <c r="BU295" s="1"/>
      <c r="BV295" s="9"/>
      <c r="BW295" s="1"/>
      <c r="BX295" s="9"/>
      <c r="BY295" s="1"/>
      <c r="BZ295" s="9"/>
      <c r="CA295" s="1"/>
      <c r="CB295" s="9"/>
      <c r="CC295" s="28"/>
      <c r="CD295" s="9"/>
      <c r="CE295" s="1"/>
      <c r="CF295" s="9"/>
      <c r="CG295" s="1"/>
      <c r="CH295" s="27"/>
      <c r="CI295" s="1"/>
      <c r="CJ295" s="9">
        <v>0</v>
      </c>
      <c r="CK295" s="1">
        <v>0.2</v>
      </c>
      <c r="CL295" s="9">
        <v>0.22</v>
      </c>
      <c r="CM295" s="1"/>
      <c r="CN295" s="9"/>
      <c r="CO295" s="1"/>
      <c r="CP295" s="9">
        <v>0</v>
      </c>
      <c r="CQ295" s="1">
        <v>3</v>
      </c>
      <c r="CR295" s="9">
        <v>5</v>
      </c>
      <c r="CS295" s="1">
        <v>1</v>
      </c>
      <c r="CT295" s="9"/>
      <c r="CU295" s="1">
        <v>1</v>
      </c>
      <c r="CV295" s="9">
        <v>1</v>
      </c>
      <c r="CW295" s="1">
        <v>1</v>
      </c>
      <c r="CX295" s="9">
        <v>1.2</v>
      </c>
      <c r="CY295" s="1"/>
      <c r="CZ295" s="9"/>
      <c r="DA295" s="1"/>
      <c r="DB295" s="9"/>
      <c r="DC295" s="1"/>
      <c r="DD295" s="9"/>
      <c r="DE295" s="1"/>
      <c r="DF295" s="9"/>
      <c r="DG295" s="9"/>
      <c r="DH295" s="9"/>
      <c r="DI295" s="27"/>
      <c r="DJ295" s="9"/>
      <c r="DK295" s="1">
        <v>1</v>
      </c>
      <c r="DL295" s="9"/>
      <c r="DM295" s="28"/>
      <c r="DN295" s="9"/>
      <c r="DO295" s="1"/>
      <c r="DP295" s="9"/>
      <c r="DQ295" s="1"/>
      <c r="DR295" s="27"/>
      <c r="DS295" s="28"/>
      <c r="DT295" s="27"/>
      <c r="DU295" s="1"/>
      <c r="DV295" s="9"/>
      <c r="DW295" s="1"/>
      <c r="DX295" s="27"/>
      <c r="DY295" s="1"/>
      <c r="DZ295" s="9"/>
      <c r="EA295" s="28"/>
      <c r="EB295" s="9"/>
      <c r="EC295" s="1"/>
      <c r="ED295" s="9"/>
      <c r="EE295" s="1"/>
      <c r="EF295" s="9"/>
      <c r="EG295" s="1"/>
      <c r="EH295" s="9"/>
      <c r="EI295" s="28"/>
      <c r="EJ295" s="9"/>
      <c r="EK295" s="1"/>
      <c r="EL295" s="3" cm="1">
        <f t="array" ref="EL295">SUMPRODUCT(Planned[[#This Row],[GEN-1]:[EL-20]],TRANSPOSE(Arrangements[Unit Prices]))</f>
        <v>1277.8</v>
      </c>
    </row>
    <row r="296" spans="1:142" ht="14.4" x14ac:dyDescent="0.25">
      <c r="A296" s="1">
        <v>280</v>
      </c>
      <c r="B296" s="9">
        <v>256517</v>
      </c>
      <c r="C296" s="9" t="s">
        <v>1009</v>
      </c>
      <c r="D296" s="9" t="s">
        <v>271</v>
      </c>
      <c r="E296" s="9" t="s">
        <v>272</v>
      </c>
      <c r="F296" s="9"/>
      <c r="G296" s="9"/>
      <c r="H296" s="1" t="s">
        <v>1010</v>
      </c>
      <c r="I296" s="1" t="s">
        <v>275</v>
      </c>
      <c r="J296" s="1" t="s">
        <v>282</v>
      </c>
      <c r="K296" s="9">
        <v>78</v>
      </c>
      <c r="L296" s="1" t="s">
        <v>283</v>
      </c>
      <c r="M296" s="9" t="s">
        <v>278</v>
      </c>
      <c r="N296" s="9"/>
      <c r="O296" s="1"/>
      <c r="P296" s="9"/>
      <c r="Q296" s="1"/>
      <c r="R296" s="27"/>
      <c r="S296" s="1">
        <v>1.8</v>
      </c>
      <c r="T296" s="9"/>
      <c r="U296" s="1"/>
      <c r="V296" s="9"/>
      <c r="W296" s="1"/>
      <c r="X296" s="9"/>
      <c r="Y296" s="1"/>
      <c r="Z296" s="9"/>
      <c r="AA296" s="1"/>
      <c r="AB296" s="9"/>
      <c r="AC296" s="1"/>
      <c r="AD296" s="27"/>
      <c r="AE296" s="1"/>
      <c r="AF296" s="9">
        <v>85</v>
      </c>
      <c r="AG296" s="1"/>
      <c r="AH296" s="9"/>
      <c r="AI296" s="1"/>
      <c r="AJ296" s="27"/>
      <c r="AK296" s="1"/>
      <c r="AL296" s="27"/>
      <c r="AM296" s="1"/>
      <c r="AN296" s="9"/>
      <c r="AO296" s="28"/>
      <c r="AP296" s="9">
        <v>35</v>
      </c>
      <c r="AQ296" s="1"/>
      <c r="AR296" s="9"/>
      <c r="AS296" s="28"/>
      <c r="AT296" s="27"/>
      <c r="AU296" s="1"/>
      <c r="AV296" s="1"/>
      <c r="AW296" s="1"/>
      <c r="AX296" s="9"/>
      <c r="AY296" s="28"/>
      <c r="AZ296" s="9"/>
      <c r="BA296" s="1"/>
      <c r="BB296" s="27"/>
      <c r="BC296" s="1"/>
      <c r="BD296" s="9"/>
      <c r="BE296" s="28"/>
      <c r="BF296" s="9"/>
      <c r="BG296" s="1"/>
      <c r="BH296" s="9"/>
      <c r="BI296" s="1"/>
      <c r="BJ296" s="9"/>
      <c r="BK296" s="28"/>
      <c r="BL296" s="27"/>
      <c r="BM296" s="1"/>
      <c r="BN296" s="9"/>
      <c r="BO296" s="1"/>
      <c r="BP296" s="27"/>
      <c r="BQ296" s="1"/>
      <c r="BR296" s="9"/>
      <c r="BS296" s="1"/>
      <c r="BT296" s="9"/>
      <c r="BU296" s="1"/>
      <c r="BV296" s="9"/>
      <c r="BW296" s="1"/>
      <c r="BX296" s="9"/>
      <c r="BY296" s="1"/>
      <c r="BZ296" s="9"/>
      <c r="CA296" s="1"/>
      <c r="CB296" s="9"/>
      <c r="CC296" s="28"/>
      <c r="CD296" s="9"/>
      <c r="CE296" s="1"/>
      <c r="CF296" s="9"/>
      <c r="CG296" s="1"/>
      <c r="CH296" s="27"/>
      <c r="CI296" s="1"/>
      <c r="CJ296" s="9">
        <v>0.4</v>
      </c>
      <c r="CK296" s="1"/>
      <c r="CL296" s="9"/>
      <c r="CM296" s="1"/>
      <c r="CN296" s="9"/>
      <c r="CO296" s="1"/>
      <c r="CP296" s="9"/>
      <c r="CQ296" s="1">
        <v>3</v>
      </c>
      <c r="CR296" s="9">
        <v>4</v>
      </c>
      <c r="CS296" s="1">
        <v>1</v>
      </c>
      <c r="CT296" s="9"/>
      <c r="CU296" s="1">
        <v>1</v>
      </c>
      <c r="CV296" s="9"/>
      <c r="CW296" s="1">
        <v>1</v>
      </c>
      <c r="CX296" s="9"/>
      <c r="CY296" s="1"/>
      <c r="CZ296" s="9">
        <v>1</v>
      </c>
      <c r="DA296" s="1">
        <v>1</v>
      </c>
      <c r="DB296" s="9">
        <v>2</v>
      </c>
      <c r="DC296" s="1"/>
      <c r="DD296" s="9">
        <v>10</v>
      </c>
      <c r="DE296" s="1"/>
      <c r="DF296" s="9">
        <v>2</v>
      </c>
      <c r="DG296" s="9">
        <v>15</v>
      </c>
      <c r="DH296" s="9"/>
      <c r="DI296" s="27"/>
      <c r="DJ296" s="9"/>
      <c r="DK296" s="1">
        <v>1</v>
      </c>
      <c r="DL296" s="9"/>
      <c r="DM296" s="28"/>
      <c r="DN296" s="9"/>
      <c r="DO296" s="1"/>
      <c r="DP296" s="9"/>
      <c r="DQ296" s="1"/>
      <c r="DR296" s="27"/>
      <c r="DS296" s="28"/>
      <c r="DT296" s="27"/>
      <c r="DU296" s="1"/>
      <c r="DV296" s="9"/>
      <c r="DW296" s="1"/>
      <c r="DX296" s="27"/>
      <c r="DY296" s="1"/>
      <c r="DZ296" s="9"/>
      <c r="EA296" s="28"/>
      <c r="EB296" s="9"/>
      <c r="EC296" s="1"/>
      <c r="ED296" s="9"/>
      <c r="EE296" s="1"/>
      <c r="EF296" s="9"/>
      <c r="EG296" s="1"/>
      <c r="EH296" s="9"/>
      <c r="EI296" s="28"/>
      <c r="EJ296" s="9"/>
      <c r="EK296" s="1"/>
      <c r="EL296" s="3" cm="1">
        <f t="array" ref="EL296">SUMPRODUCT(Planned[[#This Row],[GEN-1]:[EL-20]],TRANSPOSE(Arrangements[Unit Prices]))</f>
        <v>1122.6500000000001</v>
      </c>
    </row>
    <row r="297" spans="1:142" ht="14.4" x14ac:dyDescent="0.25">
      <c r="A297" s="1">
        <v>281</v>
      </c>
      <c r="B297" s="9">
        <v>249199</v>
      </c>
      <c r="C297" s="9" t="s">
        <v>1011</v>
      </c>
      <c r="D297" s="9" t="s">
        <v>271</v>
      </c>
      <c r="E297" s="9" t="s">
        <v>272</v>
      </c>
      <c r="F297" s="9"/>
      <c r="G297" s="9"/>
      <c r="H297" s="1" t="s">
        <v>1012</v>
      </c>
      <c r="I297" s="1" t="s">
        <v>275</v>
      </c>
      <c r="J297" s="1" t="s">
        <v>282</v>
      </c>
      <c r="K297" s="9">
        <v>78</v>
      </c>
      <c r="L297" s="1" t="s">
        <v>712</v>
      </c>
      <c r="M297" s="9" t="s">
        <v>278</v>
      </c>
      <c r="N297" s="9"/>
      <c r="O297" s="1"/>
      <c r="P297" s="9"/>
      <c r="Q297" s="1"/>
      <c r="R297" s="27"/>
      <c r="S297" s="1"/>
      <c r="T297" s="9"/>
      <c r="U297" s="1"/>
      <c r="V297" s="9"/>
      <c r="W297" s="1"/>
      <c r="X297" s="9"/>
      <c r="Y297" s="1"/>
      <c r="Z297" s="9"/>
      <c r="AA297" s="1"/>
      <c r="AB297" s="9"/>
      <c r="AC297" s="1"/>
      <c r="AD297" s="27"/>
      <c r="AE297" s="1"/>
      <c r="AF297" s="9"/>
      <c r="AG297" s="1"/>
      <c r="AH297" s="9"/>
      <c r="AI297" s="1"/>
      <c r="AJ297" s="27"/>
      <c r="AK297" s="1"/>
      <c r="AL297" s="27"/>
      <c r="AM297" s="1"/>
      <c r="AN297" s="9"/>
      <c r="AO297" s="28"/>
      <c r="AP297" s="9"/>
      <c r="AQ297" s="1"/>
      <c r="AR297" s="9"/>
      <c r="AS297" s="28"/>
      <c r="AT297" s="27"/>
      <c r="AU297" s="1"/>
      <c r="AV297" s="1"/>
      <c r="AW297" s="1"/>
      <c r="AX297" s="9"/>
      <c r="AY297" s="28"/>
      <c r="AZ297" s="9"/>
      <c r="BA297" s="1"/>
      <c r="BB297" s="27"/>
      <c r="BC297" s="1"/>
      <c r="BD297" s="9"/>
      <c r="BE297" s="28"/>
      <c r="BF297" s="9"/>
      <c r="BG297" s="1"/>
      <c r="BH297" s="9"/>
      <c r="BI297" s="1"/>
      <c r="BJ297" s="9"/>
      <c r="BK297" s="28"/>
      <c r="BL297" s="27"/>
      <c r="BM297" s="1"/>
      <c r="BN297" s="9"/>
      <c r="BO297" s="1"/>
      <c r="BP297" s="27"/>
      <c r="BQ297" s="1"/>
      <c r="BR297" s="9"/>
      <c r="BS297" s="1"/>
      <c r="BT297" s="9"/>
      <c r="BU297" s="1">
        <v>0.72</v>
      </c>
      <c r="BV297" s="9"/>
      <c r="BW297" s="1"/>
      <c r="BX297" s="9"/>
      <c r="BY297" s="1"/>
      <c r="BZ297" s="9"/>
      <c r="CA297" s="1"/>
      <c r="CB297" s="9"/>
      <c r="CC297" s="28"/>
      <c r="CD297" s="9"/>
      <c r="CE297" s="1"/>
      <c r="CF297" s="9"/>
      <c r="CG297" s="1"/>
      <c r="CH297" s="27"/>
      <c r="CI297" s="1"/>
      <c r="CJ297" s="9">
        <v>2.0699999999999998</v>
      </c>
      <c r="CK297" s="1"/>
      <c r="CL297" s="9"/>
      <c r="CM297" s="1"/>
      <c r="CN297" s="9"/>
      <c r="CO297" s="1"/>
      <c r="CP297" s="9"/>
      <c r="CQ297" s="1">
        <v>1</v>
      </c>
      <c r="CR297" s="9">
        <v>1</v>
      </c>
      <c r="CS297" s="1"/>
      <c r="CT297" s="9"/>
      <c r="CU297" s="1">
        <v>1</v>
      </c>
      <c r="CV297" s="9"/>
      <c r="CW297" s="1">
        <v>1</v>
      </c>
      <c r="CX297" s="9">
        <v>1.2</v>
      </c>
      <c r="CY297" s="1"/>
      <c r="CZ297" s="9"/>
      <c r="DA297" s="1"/>
      <c r="DB297" s="9"/>
      <c r="DC297" s="1"/>
      <c r="DD297" s="9"/>
      <c r="DE297" s="1"/>
      <c r="DF297" s="9"/>
      <c r="DG297" s="9"/>
      <c r="DH297" s="9"/>
      <c r="DI297" s="27"/>
      <c r="DJ297" s="9"/>
      <c r="DK297" s="1">
        <v>1</v>
      </c>
      <c r="DL297" s="9"/>
      <c r="DM297" s="28"/>
      <c r="DN297" s="9"/>
      <c r="DO297" s="1"/>
      <c r="DP297" s="9"/>
      <c r="DQ297" s="1"/>
      <c r="DR297" s="27"/>
      <c r="DS297" s="28"/>
      <c r="DT297" s="27"/>
      <c r="DU297" s="1"/>
      <c r="DV297" s="9"/>
      <c r="DW297" s="1"/>
      <c r="DX297" s="27"/>
      <c r="DY297" s="1"/>
      <c r="DZ297" s="9"/>
      <c r="EA297" s="28"/>
      <c r="EB297" s="9"/>
      <c r="EC297" s="1">
        <v>1</v>
      </c>
      <c r="ED297" s="9"/>
      <c r="EE297" s="1">
        <v>1</v>
      </c>
      <c r="EF297" s="9"/>
      <c r="EG297" s="1">
        <v>1</v>
      </c>
      <c r="EH297" s="9"/>
      <c r="EI297" s="28"/>
      <c r="EJ297" s="9"/>
      <c r="EK297" s="1">
        <v>10</v>
      </c>
      <c r="EL297" s="3" cm="1">
        <f t="array" ref="EL297">SUMPRODUCT(Planned[[#This Row],[GEN-1]:[EL-20]],TRANSPOSE(Arrangements[Unit Prices]))</f>
        <v>638.18000000000006</v>
      </c>
    </row>
    <row r="298" spans="1:142" ht="14.4" x14ac:dyDescent="0.25">
      <c r="A298" s="1">
        <v>283</v>
      </c>
      <c r="B298" s="9">
        <v>8929</v>
      </c>
      <c r="C298" s="9" t="s">
        <v>1013</v>
      </c>
      <c r="D298" s="9" t="s">
        <v>271</v>
      </c>
      <c r="E298" s="9" t="s">
        <v>272</v>
      </c>
      <c r="F298" s="9"/>
      <c r="G298" s="9"/>
      <c r="H298" s="1" t="s">
        <v>1014</v>
      </c>
      <c r="I298" s="1" t="s">
        <v>275</v>
      </c>
      <c r="J298" s="1" t="s">
        <v>282</v>
      </c>
      <c r="K298" s="9">
        <v>78</v>
      </c>
      <c r="L298" s="1" t="s">
        <v>969</v>
      </c>
      <c r="M298" s="9" t="s">
        <v>278</v>
      </c>
      <c r="N298" s="9"/>
      <c r="O298" s="1"/>
      <c r="P298" s="9"/>
      <c r="Q298" s="1"/>
      <c r="R298" s="27"/>
      <c r="S298" s="1"/>
      <c r="T298" s="9"/>
      <c r="U298" s="1"/>
      <c r="V298" s="9"/>
      <c r="W298" s="1"/>
      <c r="X298" s="9"/>
      <c r="Y298" s="1"/>
      <c r="Z298" s="9"/>
      <c r="AA298" s="1"/>
      <c r="AB298" s="9"/>
      <c r="AC298" s="1"/>
      <c r="AD298" s="27"/>
      <c r="AE298" s="1"/>
      <c r="AF298" s="9"/>
      <c r="AG298" s="1">
        <v>155</v>
      </c>
      <c r="AH298" s="9"/>
      <c r="AI298" s="1"/>
      <c r="AJ298" s="27"/>
      <c r="AK298" s="1"/>
      <c r="AL298" s="27"/>
      <c r="AM298" s="1"/>
      <c r="AN298" s="9"/>
      <c r="AO298" s="28"/>
      <c r="AP298" s="9">
        <v>4</v>
      </c>
      <c r="AQ298" s="1"/>
      <c r="AR298" s="9"/>
      <c r="AS298" s="28"/>
      <c r="AT298" s="27"/>
      <c r="AU298" s="1"/>
      <c r="AV298" s="1"/>
      <c r="AW298" s="1"/>
      <c r="AX298" s="9"/>
      <c r="AY298" s="28"/>
      <c r="AZ298" s="9"/>
      <c r="BA298" s="1"/>
      <c r="BB298" s="27"/>
      <c r="BC298" s="1"/>
      <c r="BD298" s="9"/>
      <c r="BE298" s="28"/>
      <c r="BF298" s="9"/>
      <c r="BG298" s="1"/>
      <c r="BH298" s="9"/>
      <c r="BI298" s="1"/>
      <c r="BJ298" s="9"/>
      <c r="BK298" s="28"/>
      <c r="BL298" s="27"/>
      <c r="BM298" s="1">
        <v>1</v>
      </c>
      <c r="BN298" s="9"/>
      <c r="BO298" s="1"/>
      <c r="BP298" s="27"/>
      <c r="BQ298" s="1"/>
      <c r="BR298" s="9"/>
      <c r="BS298" s="1"/>
      <c r="BT298" s="9"/>
      <c r="BU298" s="1"/>
      <c r="BV298" s="9">
        <v>0.8</v>
      </c>
      <c r="BW298" s="1"/>
      <c r="BX298" s="9"/>
      <c r="BY298" s="1"/>
      <c r="BZ298" s="9"/>
      <c r="CA298" s="1"/>
      <c r="CB298" s="9"/>
      <c r="CC298" s="28"/>
      <c r="CD298" s="9"/>
      <c r="CE298" s="1"/>
      <c r="CF298" s="9"/>
      <c r="CG298" s="1"/>
      <c r="CH298" s="27"/>
      <c r="CI298" s="1"/>
      <c r="CJ298" s="9">
        <v>0.8</v>
      </c>
      <c r="CK298" s="1"/>
      <c r="CL298" s="9"/>
      <c r="CM298" s="1"/>
      <c r="CN298" s="9"/>
      <c r="CO298" s="1"/>
      <c r="CP298" s="9"/>
      <c r="CQ298" s="1">
        <v>2</v>
      </c>
      <c r="CR298" s="9">
        <v>2</v>
      </c>
      <c r="CS298" s="1"/>
      <c r="CT298" s="9"/>
      <c r="CU298" s="1">
        <v>2</v>
      </c>
      <c r="CV298" s="9"/>
      <c r="CW298" s="1"/>
      <c r="CX298" s="9">
        <v>1</v>
      </c>
      <c r="CY298" s="1"/>
      <c r="CZ298" s="9">
        <v>1</v>
      </c>
      <c r="DA298" s="1">
        <v>1</v>
      </c>
      <c r="DB298" s="9"/>
      <c r="DC298" s="1"/>
      <c r="DD298" s="9"/>
      <c r="DE298" s="1"/>
      <c r="DF298" s="9"/>
      <c r="DG298" s="9"/>
      <c r="DH298" s="9"/>
      <c r="DI298" s="27"/>
      <c r="DJ298" s="9"/>
      <c r="DK298" s="1"/>
      <c r="DL298" s="9"/>
      <c r="DM298" s="28"/>
      <c r="DN298" s="9"/>
      <c r="DO298" s="1"/>
      <c r="DP298" s="9"/>
      <c r="DQ298" s="1"/>
      <c r="DR298" s="27"/>
      <c r="DS298" s="28"/>
      <c r="DT298" s="27"/>
      <c r="DU298" s="1"/>
      <c r="DV298" s="9"/>
      <c r="DW298" s="1"/>
      <c r="DX298" s="27"/>
      <c r="DY298" s="1"/>
      <c r="DZ298" s="9"/>
      <c r="EA298" s="28"/>
      <c r="EB298" s="9"/>
      <c r="EC298" s="1"/>
      <c r="ED298" s="9"/>
      <c r="EE298" s="1"/>
      <c r="EF298" s="9"/>
      <c r="EG298" s="1"/>
      <c r="EH298" s="9"/>
      <c r="EI298" s="28"/>
      <c r="EJ298" s="9"/>
      <c r="EK298" s="1"/>
      <c r="EL298" s="3" cm="1">
        <f t="array" ref="EL298">SUMPRODUCT(Planned[[#This Row],[GEN-1]:[EL-20]],TRANSPOSE(Arrangements[Unit Prices]))</f>
        <v>696.80000000000007</v>
      </c>
    </row>
    <row r="299" spans="1:142" ht="14.4" x14ac:dyDescent="0.25">
      <c r="A299" s="1">
        <v>284</v>
      </c>
      <c r="B299" s="9">
        <v>181658</v>
      </c>
      <c r="C299" s="9" t="s">
        <v>1015</v>
      </c>
      <c r="D299" s="9" t="s">
        <v>271</v>
      </c>
      <c r="E299" s="9" t="s">
        <v>272</v>
      </c>
      <c r="F299" s="9"/>
      <c r="G299" s="9"/>
      <c r="H299" s="1" t="s">
        <v>1016</v>
      </c>
      <c r="I299" s="1" t="s">
        <v>275</v>
      </c>
      <c r="J299" s="1" t="s">
        <v>282</v>
      </c>
      <c r="K299" s="9">
        <v>78</v>
      </c>
      <c r="L299" s="1" t="s">
        <v>995</v>
      </c>
      <c r="M299" s="9" t="s">
        <v>278</v>
      </c>
      <c r="N299" s="9"/>
      <c r="O299" s="1"/>
      <c r="P299" s="9"/>
      <c r="Q299" s="1"/>
      <c r="R299" s="27"/>
      <c r="S299" s="1"/>
      <c r="T299" s="9"/>
      <c r="U299" s="1"/>
      <c r="V299" s="9"/>
      <c r="W299" s="1"/>
      <c r="X299" s="9"/>
      <c r="Y299" s="1"/>
      <c r="Z299" s="9"/>
      <c r="AA299" s="1">
        <v>240</v>
      </c>
      <c r="AB299" s="9"/>
      <c r="AC299" s="1"/>
      <c r="AD299" s="27"/>
      <c r="AE299" s="1"/>
      <c r="AF299" s="9">
        <v>3</v>
      </c>
      <c r="AG299" s="1"/>
      <c r="AH299" s="9"/>
      <c r="AI299" s="1"/>
      <c r="AJ299" s="27"/>
      <c r="AK299" s="1"/>
      <c r="AL299" s="27"/>
      <c r="AM299" s="1"/>
      <c r="AN299" s="9"/>
      <c r="AO299" s="28"/>
      <c r="AP299" s="9"/>
      <c r="AQ299" s="1"/>
      <c r="AR299" s="9"/>
      <c r="AS299" s="28"/>
      <c r="AT299" s="27"/>
      <c r="AU299" s="1"/>
      <c r="AV299" s="1"/>
      <c r="AW299" s="1"/>
      <c r="AX299" s="9"/>
      <c r="AY299" s="28"/>
      <c r="AZ299" s="9"/>
      <c r="BA299" s="1"/>
      <c r="BB299" s="27"/>
      <c r="BC299" s="1"/>
      <c r="BD299" s="9"/>
      <c r="BE299" s="28"/>
      <c r="BF299" s="9"/>
      <c r="BG299" s="1"/>
      <c r="BH299" s="9"/>
      <c r="BI299" s="1"/>
      <c r="BJ299" s="9"/>
      <c r="BK299" s="28"/>
      <c r="BL299" s="27"/>
      <c r="BM299" s="1">
        <v>1</v>
      </c>
      <c r="BN299" s="9"/>
      <c r="BO299" s="1"/>
      <c r="BP299" s="27"/>
      <c r="BQ299" s="1"/>
      <c r="BR299" s="9"/>
      <c r="BS299" s="1"/>
      <c r="BT299" s="9"/>
      <c r="BU299" s="1"/>
      <c r="BV299" s="9"/>
      <c r="BW299" s="1"/>
      <c r="BX299" s="9"/>
      <c r="BY299" s="1"/>
      <c r="BZ299" s="9"/>
      <c r="CA299" s="1"/>
      <c r="CB299" s="9"/>
      <c r="CC299" s="28"/>
      <c r="CD299" s="9"/>
      <c r="CE299" s="1"/>
      <c r="CF299" s="9"/>
      <c r="CG299" s="1"/>
      <c r="CH299" s="27"/>
      <c r="CI299" s="1"/>
      <c r="CJ299" s="9"/>
      <c r="CK299" s="1"/>
      <c r="CL299" s="9"/>
      <c r="CM299" s="1"/>
      <c r="CN299" s="9"/>
      <c r="CO299" s="1"/>
      <c r="CP299" s="9"/>
      <c r="CQ299" s="1">
        <v>2</v>
      </c>
      <c r="CR299" s="9">
        <v>1</v>
      </c>
      <c r="CS299" s="1">
        <v>1</v>
      </c>
      <c r="CT299" s="9"/>
      <c r="CU299" s="1">
        <v>3</v>
      </c>
      <c r="CV299" s="9">
        <v>3</v>
      </c>
      <c r="CW299" s="1">
        <v>1</v>
      </c>
      <c r="CX299" s="9">
        <v>1.2</v>
      </c>
      <c r="CY299" s="1"/>
      <c r="CZ299" s="9"/>
      <c r="DA299" s="1">
        <v>1</v>
      </c>
      <c r="DB299" s="9"/>
      <c r="DC299" s="1"/>
      <c r="DD299" s="9"/>
      <c r="DE299" s="1"/>
      <c r="DF299" s="9"/>
      <c r="DG299" s="9">
        <v>8</v>
      </c>
      <c r="DH299" s="9"/>
      <c r="DI299" s="27"/>
      <c r="DJ299" s="9"/>
      <c r="DK299" s="1">
        <v>1</v>
      </c>
      <c r="DL299" s="9"/>
      <c r="DM299" s="28"/>
      <c r="DN299" s="9"/>
      <c r="DO299" s="1"/>
      <c r="DP299" s="9"/>
      <c r="DQ299" s="1"/>
      <c r="DR299" s="27"/>
      <c r="DS299" s="28"/>
      <c r="DT299" s="27"/>
      <c r="DU299" s="1"/>
      <c r="DV299" s="9"/>
      <c r="DW299" s="1"/>
      <c r="DX299" s="27"/>
      <c r="DY299" s="1"/>
      <c r="DZ299" s="9"/>
      <c r="EA299" s="28"/>
      <c r="EB299" s="9"/>
      <c r="EC299" s="1"/>
      <c r="ED299" s="9"/>
      <c r="EE299" s="1"/>
      <c r="EF299" s="9"/>
      <c r="EG299" s="1"/>
      <c r="EH299" s="9"/>
      <c r="EI299" s="28"/>
      <c r="EJ299" s="9"/>
      <c r="EK299" s="1"/>
      <c r="EL299" s="3" cm="1">
        <f t="array" ref="EL299">SUMPRODUCT(Planned[[#This Row],[GEN-1]:[EL-20]],TRANSPOSE(Arrangements[Unit Prices]))</f>
        <v>658</v>
      </c>
    </row>
    <row r="300" spans="1:142" ht="14.4" x14ac:dyDescent="0.25">
      <c r="A300" s="1">
        <v>285</v>
      </c>
      <c r="B300" s="9">
        <v>313321</v>
      </c>
      <c r="C300" s="9" t="s">
        <v>1017</v>
      </c>
      <c r="D300" s="9" t="s">
        <v>271</v>
      </c>
      <c r="E300" s="9" t="s">
        <v>272</v>
      </c>
      <c r="F300" s="9"/>
      <c r="G300" s="9"/>
      <c r="H300" s="1" t="s">
        <v>1018</v>
      </c>
      <c r="I300" s="1" t="s">
        <v>275</v>
      </c>
      <c r="J300" s="1" t="s">
        <v>282</v>
      </c>
      <c r="K300" s="9">
        <v>78</v>
      </c>
      <c r="L300" s="1" t="s">
        <v>964</v>
      </c>
      <c r="M300" s="9" t="s">
        <v>278</v>
      </c>
      <c r="N300" s="9"/>
      <c r="O300" s="1"/>
      <c r="P300" s="9"/>
      <c r="Q300" s="1"/>
      <c r="R300" s="27"/>
      <c r="S300" s="1"/>
      <c r="T300" s="9"/>
      <c r="U300" s="1"/>
      <c r="V300" s="9"/>
      <c r="W300" s="1"/>
      <c r="X300" s="9"/>
      <c r="Y300" s="1"/>
      <c r="Z300" s="9"/>
      <c r="AA300" s="1"/>
      <c r="AB300" s="9"/>
      <c r="AC300" s="1"/>
      <c r="AD300" s="27"/>
      <c r="AE300" s="1"/>
      <c r="AF300" s="9">
        <v>181</v>
      </c>
      <c r="AG300" s="1"/>
      <c r="AH300" s="9"/>
      <c r="AI300" s="1"/>
      <c r="AJ300" s="27"/>
      <c r="AK300" s="1"/>
      <c r="AL300" s="27"/>
      <c r="AM300" s="1"/>
      <c r="AN300" s="9"/>
      <c r="AO300" s="28"/>
      <c r="AP300" s="9">
        <v>12</v>
      </c>
      <c r="AQ300" s="1"/>
      <c r="AR300" s="9"/>
      <c r="AS300" s="28"/>
      <c r="AT300" s="27"/>
      <c r="AU300" s="1"/>
      <c r="AV300" s="1"/>
      <c r="AW300" s="1"/>
      <c r="AX300" s="9"/>
      <c r="AY300" s="28"/>
      <c r="AZ300" s="9"/>
      <c r="BA300" s="1"/>
      <c r="BB300" s="27"/>
      <c r="BC300" s="1"/>
      <c r="BD300" s="9"/>
      <c r="BE300" s="28"/>
      <c r="BF300" s="9"/>
      <c r="BG300" s="1"/>
      <c r="BH300" s="9"/>
      <c r="BI300" s="1"/>
      <c r="BJ300" s="9"/>
      <c r="BK300" s="28"/>
      <c r="BL300" s="27"/>
      <c r="BM300" s="1">
        <v>1</v>
      </c>
      <c r="BN300" s="9"/>
      <c r="BO300" s="1"/>
      <c r="BP300" s="27"/>
      <c r="BQ300" s="1"/>
      <c r="BR300" s="9"/>
      <c r="BS300" s="1"/>
      <c r="BT300" s="9"/>
      <c r="BU300" s="1"/>
      <c r="BV300" s="9"/>
      <c r="BW300" s="1"/>
      <c r="BX300" s="9"/>
      <c r="BY300" s="1"/>
      <c r="BZ300" s="9"/>
      <c r="CA300" s="1"/>
      <c r="CB300" s="9"/>
      <c r="CC300" s="28"/>
      <c r="CD300" s="9"/>
      <c r="CE300" s="1"/>
      <c r="CF300" s="9"/>
      <c r="CG300" s="1"/>
      <c r="CH300" s="27"/>
      <c r="CI300" s="1"/>
      <c r="CJ300" s="9"/>
      <c r="CK300" s="1"/>
      <c r="CL300" s="9"/>
      <c r="CM300" s="1"/>
      <c r="CN300" s="9"/>
      <c r="CO300" s="1"/>
      <c r="CP300" s="9"/>
      <c r="CQ300" s="1">
        <v>5</v>
      </c>
      <c r="CR300" s="9">
        <v>3</v>
      </c>
      <c r="CS300" s="1">
        <v>1</v>
      </c>
      <c r="CT300" s="9"/>
      <c r="CU300" s="1">
        <v>3</v>
      </c>
      <c r="CV300" s="9">
        <v>1</v>
      </c>
      <c r="CW300" s="1">
        <v>1</v>
      </c>
      <c r="CX300" s="9">
        <v>1</v>
      </c>
      <c r="CY300" s="1">
        <v>1</v>
      </c>
      <c r="CZ300" s="9"/>
      <c r="DA300" s="1">
        <v>1</v>
      </c>
      <c r="DB300" s="9">
        <v>2</v>
      </c>
      <c r="DC300" s="1"/>
      <c r="DD300" s="9">
        <v>10</v>
      </c>
      <c r="DE300" s="1"/>
      <c r="DF300" s="9">
        <v>3</v>
      </c>
      <c r="DG300" s="9">
        <v>25</v>
      </c>
      <c r="DH300" s="9"/>
      <c r="DI300" s="27"/>
      <c r="DJ300" s="9"/>
      <c r="DK300" s="1">
        <v>1</v>
      </c>
      <c r="DL300" s="9"/>
      <c r="DM300" s="28"/>
      <c r="DN300" s="9"/>
      <c r="DO300" s="1"/>
      <c r="DP300" s="9"/>
      <c r="DQ300" s="1"/>
      <c r="DR300" s="27"/>
      <c r="DS300" s="28"/>
      <c r="DT300" s="27"/>
      <c r="DU300" s="1"/>
      <c r="DV300" s="9"/>
      <c r="DW300" s="1"/>
      <c r="DX300" s="27"/>
      <c r="DY300" s="1"/>
      <c r="DZ300" s="9"/>
      <c r="EA300" s="28"/>
      <c r="EB300" s="9"/>
      <c r="EC300" s="1"/>
      <c r="ED300" s="9"/>
      <c r="EE300" s="1"/>
      <c r="EF300" s="9"/>
      <c r="EG300" s="1"/>
      <c r="EH300" s="9"/>
      <c r="EI300" s="28"/>
      <c r="EJ300" s="9"/>
      <c r="EK300" s="1"/>
      <c r="EL300" s="3" cm="1">
        <f t="array" ref="EL300">SUMPRODUCT(Planned[[#This Row],[GEN-1]:[EL-20]],TRANSPOSE(Arrangements[Unit Prices]))</f>
        <v>1289.2499999999998</v>
      </c>
    </row>
    <row r="301" spans="1:142" ht="14.4" x14ac:dyDescent="0.25">
      <c r="A301" s="1">
        <v>286</v>
      </c>
      <c r="B301" s="9">
        <v>99243</v>
      </c>
      <c r="C301" s="9" t="s">
        <v>1019</v>
      </c>
      <c r="D301" s="9" t="s">
        <v>271</v>
      </c>
      <c r="E301" s="9" t="s">
        <v>272</v>
      </c>
      <c r="F301" s="9"/>
      <c r="G301" s="9"/>
      <c r="H301" s="1" t="s">
        <v>1020</v>
      </c>
      <c r="I301" s="1" t="s">
        <v>275</v>
      </c>
      <c r="J301" s="1" t="s">
        <v>282</v>
      </c>
      <c r="K301" s="9">
        <v>78</v>
      </c>
      <c r="L301" s="1" t="s">
        <v>283</v>
      </c>
      <c r="M301" s="9" t="s">
        <v>278</v>
      </c>
      <c r="N301" s="9"/>
      <c r="O301" s="1"/>
      <c r="P301" s="9"/>
      <c r="Q301" s="1"/>
      <c r="R301" s="27"/>
      <c r="S301" s="1">
        <v>0.15</v>
      </c>
      <c r="T301" s="9"/>
      <c r="U301" s="1"/>
      <c r="V301" s="9"/>
      <c r="W301" s="1"/>
      <c r="X301" s="9"/>
      <c r="Y301" s="1"/>
      <c r="Z301" s="9"/>
      <c r="AA301" s="1">
        <v>2</v>
      </c>
      <c r="AB301" s="9"/>
      <c r="AC301" s="1"/>
      <c r="AD301" s="27"/>
      <c r="AE301" s="1"/>
      <c r="AF301" s="9">
        <v>249</v>
      </c>
      <c r="AG301" s="1"/>
      <c r="AH301" s="9"/>
      <c r="AI301" s="1"/>
      <c r="AJ301" s="27"/>
      <c r="AK301" s="1"/>
      <c r="AL301" s="27"/>
      <c r="AM301" s="1"/>
      <c r="AN301" s="9"/>
      <c r="AO301" s="28"/>
      <c r="AP301" s="9">
        <v>8</v>
      </c>
      <c r="AQ301" s="1"/>
      <c r="AR301" s="9"/>
      <c r="AS301" s="28"/>
      <c r="AT301" s="27"/>
      <c r="AU301" s="1"/>
      <c r="AV301" s="1"/>
      <c r="AW301" s="1"/>
      <c r="AX301" s="9"/>
      <c r="AY301" s="28"/>
      <c r="AZ301" s="9"/>
      <c r="BA301" s="1"/>
      <c r="BB301" s="27"/>
      <c r="BC301" s="1"/>
      <c r="BD301" s="9"/>
      <c r="BE301" s="28"/>
      <c r="BF301" s="9"/>
      <c r="BG301" s="1"/>
      <c r="BH301" s="9"/>
      <c r="BI301" s="1"/>
      <c r="BJ301" s="9"/>
      <c r="BK301" s="28"/>
      <c r="BL301" s="27"/>
      <c r="BM301" s="1">
        <v>1</v>
      </c>
      <c r="BN301" s="9"/>
      <c r="BO301" s="1"/>
      <c r="BP301" s="27"/>
      <c r="BQ301" s="1"/>
      <c r="BR301" s="9"/>
      <c r="BS301" s="1"/>
      <c r="BT301" s="9"/>
      <c r="BU301" s="1"/>
      <c r="BV301" s="9"/>
      <c r="BW301" s="1"/>
      <c r="BX301" s="9"/>
      <c r="BY301" s="1"/>
      <c r="BZ301" s="9"/>
      <c r="CA301" s="1"/>
      <c r="CB301" s="9"/>
      <c r="CC301" s="28"/>
      <c r="CD301" s="9"/>
      <c r="CE301" s="1"/>
      <c r="CF301" s="9"/>
      <c r="CG301" s="1"/>
      <c r="CH301" s="27"/>
      <c r="CI301" s="1"/>
      <c r="CJ301" s="9">
        <v>0.5</v>
      </c>
      <c r="CK301" s="1"/>
      <c r="CL301" s="9"/>
      <c r="CM301" s="1"/>
      <c r="CN301" s="9"/>
      <c r="CO301" s="1"/>
      <c r="CP301" s="9"/>
      <c r="CQ301" s="1">
        <v>3</v>
      </c>
      <c r="CR301" s="9">
        <v>7</v>
      </c>
      <c r="CS301" s="1"/>
      <c r="CT301" s="9"/>
      <c r="CU301" s="1"/>
      <c r="CV301" s="9"/>
      <c r="CW301" s="1">
        <v>1</v>
      </c>
      <c r="CX301" s="9"/>
      <c r="CY301" s="1"/>
      <c r="CZ301" s="9"/>
      <c r="DA301" s="1"/>
      <c r="DB301" s="9">
        <v>2</v>
      </c>
      <c r="DC301" s="1"/>
      <c r="DD301" s="9">
        <v>10</v>
      </c>
      <c r="DE301" s="1"/>
      <c r="DF301" s="9">
        <v>2</v>
      </c>
      <c r="DG301" s="9">
        <v>15</v>
      </c>
      <c r="DH301" s="9"/>
      <c r="DI301" s="27"/>
      <c r="DJ301" s="9"/>
      <c r="DK301" s="1">
        <v>1</v>
      </c>
      <c r="DL301" s="9"/>
      <c r="DM301" s="28"/>
      <c r="DN301" s="9"/>
      <c r="DO301" s="1"/>
      <c r="DP301" s="9"/>
      <c r="DQ301" s="1"/>
      <c r="DR301" s="27"/>
      <c r="DS301" s="28"/>
      <c r="DT301" s="27"/>
      <c r="DU301" s="1"/>
      <c r="DV301" s="9"/>
      <c r="DW301" s="1"/>
      <c r="DX301" s="27"/>
      <c r="DY301" s="1"/>
      <c r="DZ301" s="9"/>
      <c r="EA301" s="28"/>
      <c r="EB301" s="9"/>
      <c r="EC301" s="1"/>
      <c r="ED301" s="9"/>
      <c r="EE301" s="1"/>
      <c r="EF301" s="9"/>
      <c r="EG301" s="1"/>
      <c r="EH301" s="9"/>
      <c r="EI301" s="28"/>
      <c r="EJ301" s="9"/>
      <c r="EK301" s="1"/>
      <c r="EL301" s="3" cm="1">
        <f t="array" ref="EL301">SUMPRODUCT(Planned[[#This Row],[GEN-1]:[EL-20]],TRANSPOSE(Arrangements[Unit Prices]))</f>
        <v>1372.59</v>
      </c>
    </row>
    <row r="302" spans="1:142" ht="14.4" x14ac:dyDescent="0.25">
      <c r="A302" s="1">
        <v>287</v>
      </c>
      <c r="B302" s="9">
        <v>296522</v>
      </c>
      <c r="C302" s="9" t="s">
        <v>1021</v>
      </c>
      <c r="D302" s="9" t="s">
        <v>271</v>
      </c>
      <c r="E302" s="9" t="s">
        <v>312</v>
      </c>
      <c r="F302" s="9"/>
      <c r="G302" s="9"/>
      <c r="H302" s="1" t="s">
        <v>1022</v>
      </c>
      <c r="I302" s="1" t="s">
        <v>275</v>
      </c>
      <c r="J302" s="1" t="s">
        <v>1023</v>
      </c>
      <c r="K302" s="9">
        <v>80</v>
      </c>
      <c r="L302" s="1" t="s">
        <v>413</v>
      </c>
      <c r="M302" s="9" t="s">
        <v>278</v>
      </c>
      <c r="N302" s="9">
        <v>0</v>
      </c>
      <c r="O302" s="1">
        <v>0</v>
      </c>
      <c r="P302" s="9">
        <v>0</v>
      </c>
      <c r="Q302" s="1">
        <v>0</v>
      </c>
      <c r="R302" s="27">
        <v>0</v>
      </c>
      <c r="S302" s="1">
        <v>0</v>
      </c>
      <c r="T302" s="9">
        <v>0</v>
      </c>
      <c r="U302" s="1">
        <v>0</v>
      </c>
      <c r="V302" s="9">
        <v>0</v>
      </c>
      <c r="W302" s="1">
        <v>0</v>
      </c>
      <c r="X302" s="9">
        <v>0</v>
      </c>
      <c r="Y302" s="1">
        <v>0</v>
      </c>
      <c r="Z302" s="9">
        <v>0</v>
      </c>
      <c r="AA302" s="1">
        <v>0</v>
      </c>
      <c r="AB302" s="9">
        <v>0</v>
      </c>
      <c r="AC302" s="1">
        <v>0</v>
      </c>
      <c r="AD302" s="27">
        <v>0</v>
      </c>
      <c r="AE302" s="1">
        <v>5</v>
      </c>
      <c r="AF302" s="9">
        <v>0</v>
      </c>
      <c r="AG302" s="1">
        <v>0</v>
      </c>
      <c r="AH302" s="9">
        <v>0</v>
      </c>
      <c r="AI302" s="1">
        <v>0</v>
      </c>
      <c r="AJ302" s="27">
        <v>0</v>
      </c>
      <c r="AK302" s="1">
        <v>0</v>
      </c>
      <c r="AL302" s="27">
        <v>0</v>
      </c>
      <c r="AM302" s="1">
        <v>0</v>
      </c>
      <c r="AN302" s="9">
        <v>0</v>
      </c>
      <c r="AO302" s="28">
        <v>0</v>
      </c>
      <c r="AP302" s="9">
        <v>17.2</v>
      </c>
      <c r="AQ302" s="1">
        <v>0</v>
      </c>
      <c r="AR302" s="9">
        <v>0</v>
      </c>
      <c r="AS302" s="28">
        <v>0</v>
      </c>
      <c r="AT302" s="27">
        <v>0</v>
      </c>
      <c r="AU302" s="1">
        <v>0</v>
      </c>
      <c r="AV302" s="1"/>
      <c r="AW302" s="1"/>
      <c r="AX302" s="9">
        <v>0</v>
      </c>
      <c r="AY302" s="28">
        <v>0</v>
      </c>
      <c r="AZ302" s="9">
        <v>0</v>
      </c>
      <c r="BA302" s="1">
        <v>0</v>
      </c>
      <c r="BB302" s="27">
        <v>0</v>
      </c>
      <c r="BC302" s="1">
        <v>0</v>
      </c>
      <c r="BD302" s="9">
        <v>0</v>
      </c>
      <c r="BE302" s="28">
        <v>0</v>
      </c>
      <c r="BF302" s="9">
        <v>0</v>
      </c>
      <c r="BG302" s="1">
        <v>0</v>
      </c>
      <c r="BH302" s="9">
        <v>0</v>
      </c>
      <c r="BI302" s="1">
        <v>0</v>
      </c>
      <c r="BJ302" s="9">
        <v>0</v>
      </c>
      <c r="BK302" s="28">
        <v>0</v>
      </c>
      <c r="BL302" s="27">
        <v>0</v>
      </c>
      <c r="BM302" s="1">
        <v>0</v>
      </c>
      <c r="BN302" s="9">
        <v>0</v>
      </c>
      <c r="BO302" s="1">
        <v>0</v>
      </c>
      <c r="BP302" s="27">
        <v>0</v>
      </c>
      <c r="BQ302" s="1">
        <v>0</v>
      </c>
      <c r="BR302" s="9">
        <v>0</v>
      </c>
      <c r="BS302" s="1">
        <v>0</v>
      </c>
      <c r="BT302" s="9">
        <v>0</v>
      </c>
      <c r="BU302" s="1">
        <v>0</v>
      </c>
      <c r="BV302" s="9">
        <v>0</v>
      </c>
      <c r="BW302" s="1">
        <v>0</v>
      </c>
      <c r="BX302" s="9">
        <v>0</v>
      </c>
      <c r="BY302" s="1">
        <v>0</v>
      </c>
      <c r="BZ302" s="9">
        <v>0</v>
      </c>
      <c r="CA302" s="1">
        <v>0</v>
      </c>
      <c r="CB302" s="9">
        <v>0</v>
      </c>
      <c r="CC302" s="28">
        <v>0</v>
      </c>
      <c r="CD302" s="9">
        <v>0</v>
      </c>
      <c r="CE302" s="1">
        <v>0</v>
      </c>
      <c r="CF302" s="9">
        <v>0</v>
      </c>
      <c r="CG302" s="1">
        <v>0</v>
      </c>
      <c r="CH302" s="27">
        <v>0</v>
      </c>
      <c r="CI302" s="1">
        <v>0</v>
      </c>
      <c r="CJ302" s="9">
        <v>1.9</v>
      </c>
      <c r="CK302" s="1">
        <v>0</v>
      </c>
      <c r="CL302" s="9">
        <v>0.2</v>
      </c>
      <c r="CM302" s="1">
        <v>0</v>
      </c>
      <c r="CN302" s="9">
        <v>1.3</v>
      </c>
      <c r="CO302" s="1">
        <v>3</v>
      </c>
      <c r="CP302" s="9">
        <v>3.85</v>
      </c>
      <c r="CQ302" s="1">
        <v>1</v>
      </c>
      <c r="CR302" s="9">
        <v>0</v>
      </c>
      <c r="CS302" s="1">
        <v>1</v>
      </c>
      <c r="CT302" s="9">
        <v>0</v>
      </c>
      <c r="CU302" s="1">
        <v>2</v>
      </c>
      <c r="CV302" s="9">
        <v>2</v>
      </c>
      <c r="CW302" s="1">
        <v>1</v>
      </c>
      <c r="CX302" s="9">
        <v>1.2</v>
      </c>
      <c r="CY302" s="1">
        <v>0</v>
      </c>
      <c r="CZ302" s="9">
        <v>0</v>
      </c>
      <c r="DA302" s="1">
        <v>0</v>
      </c>
      <c r="DB302" s="9">
        <v>0</v>
      </c>
      <c r="DC302" s="1">
        <v>0</v>
      </c>
      <c r="DD302" s="9">
        <v>4</v>
      </c>
      <c r="DE302" s="1">
        <v>0</v>
      </c>
      <c r="DF302" s="9">
        <v>2</v>
      </c>
      <c r="DG302" s="9">
        <v>0</v>
      </c>
      <c r="DH302" s="9">
        <v>0</v>
      </c>
      <c r="DI302" s="27">
        <v>0</v>
      </c>
      <c r="DJ302" s="9">
        <v>0</v>
      </c>
      <c r="DK302" s="1">
        <v>1</v>
      </c>
      <c r="DL302" s="9">
        <v>0</v>
      </c>
      <c r="DM302" s="28">
        <v>0</v>
      </c>
      <c r="DN302" s="9">
        <v>0</v>
      </c>
      <c r="DO302" s="1">
        <v>0</v>
      </c>
      <c r="DP302" s="9">
        <v>0</v>
      </c>
      <c r="DQ302" s="1">
        <v>0</v>
      </c>
      <c r="DR302" s="27">
        <v>0</v>
      </c>
      <c r="DS302" s="28">
        <v>0</v>
      </c>
      <c r="DT302" s="27">
        <v>0</v>
      </c>
      <c r="DU302" s="1">
        <v>0</v>
      </c>
      <c r="DV302" s="9">
        <v>0</v>
      </c>
      <c r="DW302" s="1">
        <v>0</v>
      </c>
      <c r="DX302" s="27">
        <v>0</v>
      </c>
      <c r="DY302" s="1">
        <v>0</v>
      </c>
      <c r="DZ302" s="9">
        <v>0</v>
      </c>
      <c r="EA302" s="28">
        <v>0</v>
      </c>
      <c r="EB302" s="9">
        <v>0</v>
      </c>
      <c r="EC302" s="1">
        <v>0</v>
      </c>
      <c r="ED302" s="9">
        <v>0</v>
      </c>
      <c r="EE302" s="1">
        <v>0</v>
      </c>
      <c r="EF302" s="9">
        <v>0</v>
      </c>
      <c r="EG302" s="1">
        <v>0</v>
      </c>
      <c r="EH302" s="9">
        <v>0</v>
      </c>
      <c r="EI302" s="28">
        <v>0</v>
      </c>
      <c r="EJ302" s="9">
        <v>0</v>
      </c>
      <c r="EK302" s="1">
        <v>0</v>
      </c>
      <c r="EL302" s="3" cm="1">
        <f t="array" ref="EL302">SUMPRODUCT(Planned[[#This Row],[GEN-1]:[EL-20]],TRANSPOSE(Arrangements[Unit Prices]))</f>
        <v>809.05000000000007</v>
      </c>
    </row>
    <row r="303" spans="1:142" ht="14.4" x14ac:dyDescent="0.25">
      <c r="A303" s="1">
        <v>288</v>
      </c>
      <c r="B303" s="9">
        <v>152060</v>
      </c>
      <c r="C303" s="9" t="s">
        <v>1024</v>
      </c>
      <c r="D303" s="9" t="s">
        <v>271</v>
      </c>
      <c r="E303" s="9" t="s">
        <v>312</v>
      </c>
      <c r="F303" s="9"/>
      <c r="G303" s="9"/>
      <c r="H303" s="1" t="s">
        <v>1025</v>
      </c>
      <c r="I303" s="1" t="s">
        <v>275</v>
      </c>
      <c r="J303" s="1" t="s">
        <v>1023</v>
      </c>
      <c r="K303" s="9">
        <v>80</v>
      </c>
      <c r="L303" s="1" t="s">
        <v>413</v>
      </c>
      <c r="M303" s="9" t="s">
        <v>278</v>
      </c>
      <c r="N303" s="9">
        <v>0</v>
      </c>
      <c r="O303" s="1">
        <v>0</v>
      </c>
      <c r="P303" s="9">
        <v>0</v>
      </c>
      <c r="Q303" s="1">
        <v>0</v>
      </c>
      <c r="R303" s="27">
        <v>0</v>
      </c>
      <c r="S303" s="1">
        <v>0.8</v>
      </c>
      <c r="T303" s="9">
        <v>0</v>
      </c>
      <c r="U303" s="1">
        <v>0</v>
      </c>
      <c r="V303" s="9">
        <v>0</v>
      </c>
      <c r="W303" s="1">
        <v>1</v>
      </c>
      <c r="X303" s="9">
        <v>0</v>
      </c>
      <c r="Y303" s="1">
        <v>0</v>
      </c>
      <c r="Z303" s="9">
        <v>0</v>
      </c>
      <c r="AA303" s="1">
        <v>180</v>
      </c>
      <c r="AB303" s="9">
        <v>0</v>
      </c>
      <c r="AC303" s="1">
        <v>0</v>
      </c>
      <c r="AD303" s="27">
        <v>0</v>
      </c>
      <c r="AE303" s="1">
        <v>0</v>
      </c>
      <c r="AF303" s="9">
        <v>43</v>
      </c>
      <c r="AG303" s="1">
        <v>0</v>
      </c>
      <c r="AH303" s="9">
        <v>0</v>
      </c>
      <c r="AI303" s="1">
        <v>0</v>
      </c>
      <c r="AJ303" s="27">
        <v>0</v>
      </c>
      <c r="AK303" s="1">
        <v>0</v>
      </c>
      <c r="AL303" s="27">
        <v>0</v>
      </c>
      <c r="AM303" s="1">
        <v>0</v>
      </c>
      <c r="AN303" s="9">
        <v>20</v>
      </c>
      <c r="AO303" s="28">
        <v>0</v>
      </c>
      <c r="AP303" s="9">
        <v>0</v>
      </c>
      <c r="AQ303" s="1">
        <v>0</v>
      </c>
      <c r="AR303" s="9">
        <v>0</v>
      </c>
      <c r="AS303" s="28">
        <v>0</v>
      </c>
      <c r="AT303" s="27">
        <v>0</v>
      </c>
      <c r="AU303" s="1">
        <v>0</v>
      </c>
      <c r="AV303" s="1"/>
      <c r="AW303" s="1"/>
      <c r="AX303" s="9">
        <v>0</v>
      </c>
      <c r="AY303" s="28">
        <v>0</v>
      </c>
      <c r="AZ303" s="9">
        <v>0</v>
      </c>
      <c r="BA303" s="1">
        <v>0</v>
      </c>
      <c r="BB303" s="27">
        <v>0</v>
      </c>
      <c r="BC303" s="1">
        <v>0</v>
      </c>
      <c r="BD303" s="9">
        <v>0</v>
      </c>
      <c r="BE303" s="28">
        <v>0</v>
      </c>
      <c r="BF303" s="9">
        <v>0</v>
      </c>
      <c r="BG303" s="1">
        <v>0</v>
      </c>
      <c r="BH303" s="9">
        <v>0</v>
      </c>
      <c r="BI303" s="1">
        <v>0</v>
      </c>
      <c r="BJ303" s="9">
        <v>0</v>
      </c>
      <c r="BK303" s="28">
        <v>0</v>
      </c>
      <c r="BL303" s="27">
        <v>0</v>
      </c>
      <c r="BM303" s="1">
        <v>0</v>
      </c>
      <c r="BN303" s="9">
        <v>0</v>
      </c>
      <c r="BO303" s="1">
        <v>0</v>
      </c>
      <c r="BP303" s="27">
        <v>0</v>
      </c>
      <c r="BQ303" s="1">
        <v>1</v>
      </c>
      <c r="BR303" s="9">
        <v>0</v>
      </c>
      <c r="BS303" s="1">
        <v>1</v>
      </c>
      <c r="BT303" s="9">
        <v>0</v>
      </c>
      <c r="BU303" s="1">
        <v>3.5</v>
      </c>
      <c r="BV303" s="9">
        <v>0</v>
      </c>
      <c r="BW303" s="1">
        <v>0</v>
      </c>
      <c r="BX303" s="9">
        <v>0</v>
      </c>
      <c r="BY303" s="1">
        <v>25</v>
      </c>
      <c r="BZ303" s="9">
        <v>0</v>
      </c>
      <c r="CA303" s="1">
        <v>0</v>
      </c>
      <c r="CB303" s="9">
        <v>0</v>
      </c>
      <c r="CC303" s="28">
        <v>0</v>
      </c>
      <c r="CD303" s="9">
        <v>0</v>
      </c>
      <c r="CE303" s="1">
        <v>0</v>
      </c>
      <c r="CF303" s="9">
        <v>0</v>
      </c>
      <c r="CG303" s="1">
        <v>0</v>
      </c>
      <c r="CH303" s="27">
        <v>0</v>
      </c>
      <c r="CI303" s="1">
        <v>0</v>
      </c>
      <c r="CJ303" s="9">
        <v>0</v>
      </c>
      <c r="CK303" s="1">
        <v>0.5</v>
      </c>
      <c r="CL303" s="9">
        <v>0.16</v>
      </c>
      <c r="CM303" s="1">
        <v>0</v>
      </c>
      <c r="CN303" s="9">
        <v>0</v>
      </c>
      <c r="CO303" s="1">
        <v>0</v>
      </c>
      <c r="CP303" s="9">
        <v>0</v>
      </c>
      <c r="CQ303" s="1">
        <v>2</v>
      </c>
      <c r="CR303" s="9">
        <v>1</v>
      </c>
      <c r="CS303" s="1">
        <v>1</v>
      </c>
      <c r="CT303" s="9">
        <v>0</v>
      </c>
      <c r="CU303" s="1">
        <v>3</v>
      </c>
      <c r="CV303" s="9">
        <v>0</v>
      </c>
      <c r="CW303" s="1">
        <v>1</v>
      </c>
      <c r="CX303" s="9">
        <v>1.2</v>
      </c>
      <c r="CY303" s="1">
        <v>0</v>
      </c>
      <c r="CZ303" s="9">
        <v>0</v>
      </c>
      <c r="DA303" s="1">
        <v>0</v>
      </c>
      <c r="DB303" s="9">
        <v>2</v>
      </c>
      <c r="DC303" s="1">
        <v>0</v>
      </c>
      <c r="DD303" s="9">
        <v>10</v>
      </c>
      <c r="DE303" s="1">
        <v>0</v>
      </c>
      <c r="DF303" s="9">
        <v>2</v>
      </c>
      <c r="DG303" s="9">
        <v>9</v>
      </c>
      <c r="DH303" s="9">
        <v>0</v>
      </c>
      <c r="DI303" s="27">
        <v>0</v>
      </c>
      <c r="DJ303" s="9">
        <v>0</v>
      </c>
      <c r="DK303" s="1">
        <v>1</v>
      </c>
      <c r="DL303" s="9">
        <v>0</v>
      </c>
      <c r="DM303" s="28">
        <v>0</v>
      </c>
      <c r="DN303" s="9">
        <v>0</v>
      </c>
      <c r="DO303" s="1">
        <v>0</v>
      </c>
      <c r="DP303" s="9">
        <v>0</v>
      </c>
      <c r="DQ303" s="1">
        <v>0</v>
      </c>
      <c r="DR303" s="27">
        <v>0</v>
      </c>
      <c r="DS303" s="28">
        <v>0</v>
      </c>
      <c r="DT303" s="27">
        <v>0</v>
      </c>
      <c r="DU303" s="1">
        <v>0</v>
      </c>
      <c r="DV303" s="9">
        <v>0</v>
      </c>
      <c r="DW303" s="1">
        <v>0</v>
      </c>
      <c r="DX303" s="27">
        <v>0</v>
      </c>
      <c r="DY303" s="1">
        <v>0</v>
      </c>
      <c r="DZ303" s="9">
        <v>0</v>
      </c>
      <c r="EA303" s="28">
        <v>0</v>
      </c>
      <c r="EB303" s="9">
        <v>0</v>
      </c>
      <c r="EC303" s="1">
        <v>0</v>
      </c>
      <c r="ED303" s="9">
        <v>0</v>
      </c>
      <c r="EE303" s="1">
        <v>0</v>
      </c>
      <c r="EF303" s="9">
        <v>0</v>
      </c>
      <c r="EG303" s="1">
        <v>0</v>
      </c>
      <c r="EH303" s="9">
        <v>0</v>
      </c>
      <c r="EI303" s="28">
        <v>0</v>
      </c>
      <c r="EJ303" s="9">
        <v>0</v>
      </c>
      <c r="EK303" s="1">
        <v>0</v>
      </c>
      <c r="EL303" s="3" cm="1">
        <f t="array" ref="EL303">SUMPRODUCT(Planned[[#This Row],[GEN-1]:[EL-20]],TRANSPOSE(Arrangements[Unit Prices]))</f>
        <v>898.65</v>
      </c>
    </row>
    <row r="304" spans="1:142" ht="14.4" x14ac:dyDescent="0.25">
      <c r="A304" s="1">
        <v>289</v>
      </c>
      <c r="B304" s="9">
        <v>257115</v>
      </c>
      <c r="C304" s="9" t="s">
        <v>1026</v>
      </c>
      <c r="D304" s="9" t="s">
        <v>271</v>
      </c>
      <c r="E304" s="9" t="s">
        <v>312</v>
      </c>
      <c r="F304" s="9"/>
      <c r="G304" s="9"/>
      <c r="H304" s="1" t="s">
        <v>1027</v>
      </c>
      <c r="I304" s="1" t="s">
        <v>275</v>
      </c>
      <c r="J304" s="1" t="s">
        <v>1023</v>
      </c>
      <c r="K304" s="9">
        <v>80</v>
      </c>
      <c r="L304" s="1" t="s">
        <v>413</v>
      </c>
      <c r="M304" s="9" t="s">
        <v>278</v>
      </c>
      <c r="N304" s="9">
        <v>0</v>
      </c>
      <c r="O304" s="1">
        <v>0</v>
      </c>
      <c r="P304" s="9">
        <v>0</v>
      </c>
      <c r="Q304" s="1">
        <v>0</v>
      </c>
      <c r="R304" s="27">
        <v>0</v>
      </c>
      <c r="S304" s="1">
        <v>0</v>
      </c>
      <c r="T304" s="9">
        <v>0</v>
      </c>
      <c r="U304" s="1">
        <v>0</v>
      </c>
      <c r="V304" s="9">
        <v>0</v>
      </c>
      <c r="W304" s="1">
        <v>0</v>
      </c>
      <c r="X304" s="9">
        <v>0</v>
      </c>
      <c r="Y304" s="1">
        <v>0</v>
      </c>
      <c r="Z304" s="9">
        <v>0</v>
      </c>
      <c r="AA304" s="1">
        <v>0</v>
      </c>
      <c r="AB304" s="9">
        <v>0</v>
      </c>
      <c r="AC304" s="1">
        <v>0</v>
      </c>
      <c r="AD304" s="27">
        <v>0</v>
      </c>
      <c r="AE304" s="1">
        <v>0</v>
      </c>
      <c r="AF304" s="9">
        <v>0</v>
      </c>
      <c r="AG304" s="1">
        <v>0</v>
      </c>
      <c r="AH304" s="9">
        <v>0</v>
      </c>
      <c r="AI304" s="1">
        <v>0</v>
      </c>
      <c r="AJ304" s="27">
        <v>0</v>
      </c>
      <c r="AK304" s="1">
        <v>0</v>
      </c>
      <c r="AL304" s="27">
        <v>0</v>
      </c>
      <c r="AM304" s="1">
        <v>0</v>
      </c>
      <c r="AN304" s="9">
        <v>0</v>
      </c>
      <c r="AO304" s="28">
        <v>0</v>
      </c>
      <c r="AP304" s="9">
        <v>20</v>
      </c>
      <c r="AQ304" s="1">
        <v>47.5</v>
      </c>
      <c r="AR304" s="9">
        <v>0</v>
      </c>
      <c r="AS304" s="28">
        <v>0</v>
      </c>
      <c r="AT304" s="27">
        <v>0</v>
      </c>
      <c r="AU304" s="1">
        <v>0</v>
      </c>
      <c r="AV304" s="1"/>
      <c r="AW304" s="1"/>
      <c r="AX304" s="9">
        <v>0</v>
      </c>
      <c r="AY304" s="28">
        <v>0</v>
      </c>
      <c r="AZ304" s="9">
        <v>0</v>
      </c>
      <c r="BA304" s="1">
        <v>0</v>
      </c>
      <c r="BB304" s="27">
        <v>0</v>
      </c>
      <c r="BC304" s="1">
        <v>0</v>
      </c>
      <c r="BD304" s="9">
        <v>0</v>
      </c>
      <c r="BE304" s="28">
        <v>0</v>
      </c>
      <c r="BF304" s="9">
        <v>0</v>
      </c>
      <c r="BG304" s="1">
        <v>0</v>
      </c>
      <c r="BH304" s="9">
        <v>0</v>
      </c>
      <c r="BI304" s="1">
        <v>0</v>
      </c>
      <c r="BJ304" s="9">
        <v>0</v>
      </c>
      <c r="BK304" s="28">
        <v>0</v>
      </c>
      <c r="BL304" s="27">
        <v>0</v>
      </c>
      <c r="BM304" s="1">
        <v>0</v>
      </c>
      <c r="BN304" s="9">
        <v>0</v>
      </c>
      <c r="BO304" s="1">
        <v>0</v>
      </c>
      <c r="BP304" s="27">
        <v>0</v>
      </c>
      <c r="BQ304" s="1">
        <v>0</v>
      </c>
      <c r="BR304" s="9">
        <v>0</v>
      </c>
      <c r="BS304" s="1">
        <v>0</v>
      </c>
      <c r="BT304" s="9">
        <v>0</v>
      </c>
      <c r="BU304" s="1">
        <v>0</v>
      </c>
      <c r="BV304" s="9">
        <v>0</v>
      </c>
      <c r="BW304" s="1">
        <v>0</v>
      </c>
      <c r="BX304" s="9">
        <v>0</v>
      </c>
      <c r="BY304" s="1">
        <v>20</v>
      </c>
      <c r="BZ304" s="9">
        <v>0</v>
      </c>
      <c r="CA304" s="1">
        <v>0</v>
      </c>
      <c r="CB304" s="9">
        <v>0</v>
      </c>
      <c r="CC304" s="28">
        <v>0</v>
      </c>
      <c r="CD304" s="9">
        <v>0</v>
      </c>
      <c r="CE304" s="1">
        <v>0</v>
      </c>
      <c r="CF304" s="9">
        <v>0</v>
      </c>
      <c r="CG304" s="1">
        <v>0</v>
      </c>
      <c r="CH304" s="27">
        <v>0</v>
      </c>
      <c r="CI304" s="1">
        <v>0</v>
      </c>
      <c r="CJ304" s="9">
        <v>0</v>
      </c>
      <c r="CK304" s="1">
        <v>0</v>
      </c>
      <c r="CL304" s="9">
        <v>0.35</v>
      </c>
      <c r="CM304" s="1">
        <v>0</v>
      </c>
      <c r="CN304" s="9">
        <v>0</v>
      </c>
      <c r="CO304" s="1">
        <v>0</v>
      </c>
      <c r="CP304" s="9">
        <v>0</v>
      </c>
      <c r="CQ304" s="1">
        <v>4</v>
      </c>
      <c r="CR304" s="9">
        <v>6</v>
      </c>
      <c r="CS304" s="1">
        <v>1</v>
      </c>
      <c r="CT304" s="9">
        <v>0</v>
      </c>
      <c r="CU304" s="1">
        <v>0</v>
      </c>
      <c r="CV304" s="9">
        <v>1</v>
      </c>
      <c r="CW304" s="1">
        <v>1</v>
      </c>
      <c r="CX304" s="9">
        <v>1.2</v>
      </c>
      <c r="CY304" s="1">
        <v>0</v>
      </c>
      <c r="CZ304" s="9">
        <v>0</v>
      </c>
      <c r="DA304" s="1">
        <v>0</v>
      </c>
      <c r="DB304" s="9">
        <v>0</v>
      </c>
      <c r="DC304" s="1">
        <v>0</v>
      </c>
      <c r="DD304" s="9">
        <v>0</v>
      </c>
      <c r="DE304" s="1">
        <v>0</v>
      </c>
      <c r="DF304" s="9">
        <v>0</v>
      </c>
      <c r="DG304" s="9">
        <v>0</v>
      </c>
      <c r="DH304" s="9">
        <v>0</v>
      </c>
      <c r="DI304" s="27">
        <v>0</v>
      </c>
      <c r="DJ304" s="9">
        <v>0</v>
      </c>
      <c r="DK304" s="1">
        <v>0</v>
      </c>
      <c r="DL304" s="9">
        <v>0</v>
      </c>
      <c r="DM304" s="28">
        <v>0</v>
      </c>
      <c r="DN304" s="9">
        <v>0</v>
      </c>
      <c r="DO304" s="1">
        <v>0</v>
      </c>
      <c r="DP304" s="9">
        <v>0</v>
      </c>
      <c r="DQ304" s="1">
        <v>0</v>
      </c>
      <c r="DR304" s="27">
        <v>0</v>
      </c>
      <c r="DS304" s="28">
        <v>0</v>
      </c>
      <c r="DT304" s="27">
        <v>0</v>
      </c>
      <c r="DU304" s="1">
        <v>0</v>
      </c>
      <c r="DV304" s="9">
        <v>0</v>
      </c>
      <c r="DW304" s="1">
        <v>0</v>
      </c>
      <c r="DX304" s="27">
        <v>0</v>
      </c>
      <c r="DY304" s="1">
        <v>0</v>
      </c>
      <c r="DZ304" s="9">
        <v>0</v>
      </c>
      <c r="EA304" s="28">
        <v>0</v>
      </c>
      <c r="EB304" s="9">
        <v>0</v>
      </c>
      <c r="EC304" s="1">
        <v>0</v>
      </c>
      <c r="ED304" s="9">
        <v>0</v>
      </c>
      <c r="EE304" s="1">
        <v>0</v>
      </c>
      <c r="EF304" s="9">
        <v>0</v>
      </c>
      <c r="EG304" s="1">
        <v>0</v>
      </c>
      <c r="EH304" s="9">
        <v>0</v>
      </c>
      <c r="EI304" s="28">
        <v>0</v>
      </c>
      <c r="EJ304" s="9">
        <v>0</v>
      </c>
      <c r="EK304" s="1">
        <v>0</v>
      </c>
      <c r="EL304" s="3" cm="1">
        <f t="array" ref="EL304">SUMPRODUCT(Planned[[#This Row],[GEN-1]:[EL-20]],TRANSPOSE(Arrangements[Unit Prices]))</f>
        <v>970.3</v>
      </c>
    </row>
    <row r="305" spans="1:142" ht="14.4" x14ac:dyDescent="0.25">
      <c r="A305" s="1">
        <v>290</v>
      </c>
      <c r="B305" s="9">
        <v>283359</v>
      </c>
      <c r="C305" s="9" t="s">
        <v>1028</v>
      </c>
      <c r="D305" s="9" t="s">
        <v>271</v>
      </c>
      <c r="E305" s="9" t="s">
        <v>312</v>
      </c>
      <c r="F305" s="9"/>
      <c r="G305" s="9"/>
      <c r="H305" s="1" t="s">
        <v>1029</v>
      </c>
      <c r="I305" s="1" t="s">
        <v>275</v>
      </c>
      <c r="J305" s="1" t="s">
        <v>1023</v>
      </c>
      <c r="K305" s="9">
        <v>80</v>
      </c>
      <c r="L305" s="1" t="s">
        <v>413</v>
      </c>
      <c r="M305" s="9" t="s">
        <v>278</v>
      </c>
      <c r="N305" s="9">
        <v>0</v>
      </c>
      <c r="O305" s="1">
        <v>0</v>
      </c>
      <c r="P305" s="9">
        <v>0</v>
      </c>
      <c r="Q305" s="1">
        <v>0</v>
      </c>
      <c r="R305" s="27">
        <v>0</v>
      </c>
      <c r="S305" s="1">
        <v>1.6</v>
      </c>
      <c r="T305" s="9">
        <v>0</v>
      </c>
      <c r="U305" s="1">
        <v>0</v>
      </c>
      <c r="V305" s="9">
        <v>0</v>
      </c>
      <c r="W305" s="1">
        <v>0</v>
      </c>
      <c r="X305" s="9">
        <v>0</v>
      </c>
      <c r="Y305" s="1">
        <v>0</v>
      </c>
      <c r="Z305" s="9">
        <v>0</v>
      </c>
      <c r="AA305" s="1">
        <v>0</v>
      </c>
      <c r="AB305" s="9">
        <v>0</v>
      </c>
      <c r="AC305" s="1">
        <v>0</v>
      </c>
      <c r="AD305" s="27">
        <v>0</v>
      </c>
      <c r="AE305" s="1">
        <v>0</v>
      </c>
      <c r="AF305" s="9">
        <v>224.5</v>
      </c>
      <c r="AG305" s="1">
        <v>0</v>
      </c>
      <c r="AH305" s="9">
        <v>0</v>
      </c>
      <c r="AI305" s="1">
        <v>0</v>
      </c>
      <c r="AJ305" s="27">
        <v>0</v>
      </c>
      <c r="AK305" s="1">
        <v>0</v>
      </c>
      <c r="AL305" s="27">
        <v>0</v>
      </c>
      <c r="AM305" s="1">
        <v>0</v>
      </c>
      <c r="AN305" s="9">
        <v>0</v>
      </c>
      <c r="AO305" s="28">
        <v>0</v>
      </c>
      <c r="AP305" s="9">
        <v>0</v>
      </c>
      <c r="AQ305" s="1">
        <v>0</v>
      </c>
      <c r="AR305" s="9">
        <v>0</v>
      </c>
      <c r="AS305" s="28">
        <v>0</v>
      </c>
      <c r="AT305" s="27">
        <v>0</v>
      </c>
      <c r="AU305" s="1">
        <v>0</v>
      </c>
      <c r="AV305" s="1"/>
      <c r="AW305" s="1"/>
      <c r="AX305" s="9">
        <v>0</v>
      </c>
      <c r="AY305" s="28">
        <v>0</v>
      </c>
      <c r="AZ305" s="9">
        <v>0</v>
      </c>
      <c r="BA305" s="1">
        <v>0</v>
      </c>
      <c r="BB305" s="27">
        <v>0</v>
      </c>
      <c r="BC305" s="1">
        <v>0</v>
      </c>
      <c r="BD305" s="9">
        <v>0</v>
      </c>
      <c r="BE305" s="28">
        <v>0</v>
      </c>
      <c r="BF305" s="9">
        <v>0</v>
      </c>
      <c r="BG305" s="1">
        <v>0</v>
      </c>
      <c r="BH305" s="9">
        <v>0</v>
      </c>
      <c r="BI305" s="1">
        <v>0</v>
      </c>
      <c r="BJ305" s="9">
        <v>0</v>
      </c>
      <c r="BK305" s="28">
        <v>0</v>
      </c>
      <c r="BL305" s="27">
        <v>0</v>
      </c>
      <c r="BM305" s="1">
        <v>0</v>
      </c>
      <c r="BN305" s="9">
        <v>0</v>
      </c>
      <c r="BO305" s="1">
        <v>0</v>
      </c>
      <c r="BP305" s="27">
        <v>0</v>
      </c>
      <c r="BQ305" s="1">
        <v>0</v>
      </c>
      <c r="BR305" s="9">
        <v>0</v>
      </c>
      <c r="BS305" s="1">
        <v>0</v>
      </c>
      <c r="BT305" s="9">
        <v>0</v>
      </c>
      <c r="BU305" s="1">
        <v>0</v>
      </c>
      <c r="BV305" s="9">
        <v>0</v>
      </c>
      <c r="BW305" s="1">
        <v>0</v>
      </c>
      <c r="BX305" s="9">
        <v>0</v>
      </c>
      <c r="BY305" s="1">
        <v>0</v>
      </c>
      <c r="BZ305" s="9">
        <v>0</v>
      </c>
      <c r="CA305" s="1">
        <v>0</v>
      </c>
      <c r="CB305" s="9">
        <v>0</v>
      </c>
      <c r="CC305" s="28">
        <v>0</v>
      </c>
      <c r="CD305" s="9">
        <v>0</v>
      </c>
      <c r="CE305" s="1">
        <v>0</v>
      </c>
      <c r="CF305" s="9">
        <v>0</v>
      </c>
      <c r="CG305" s="1">
        <v>0</v>
      </c>
      <c r="CH305" s="27">
        <v>0</v>
      </c>
      <c r="CI305" s="1">
        <v>10</v>
      </c>
      <c r="CJ305" s="9">
        <v>0</v>
      </c>
      <c r="CK305" s="1">
        <v>0</v>
      </c>
      <c r="CL305" s="9">
        <v>0.32</v>
      </c>
      <c r="CM305" s="1">
        <v>0</v>
      </c>
      <c r="CN305" s="9">
        <v>0</v>
      </c>
      <c r="CO305" s="1">
        <v>0</v>
      </c>
      <c r="CP305" s="9">
        <v>0</v>
      </c>
      <c r="CQ305" s="1">
        <v>4</v>
      </c>
      <c r="CR305" s="9">
        <v>6</v>
      </c>
      <c r="CS305" s="1">
        <v>1</v>
      </c>
      <c r="CT305" s="9">
        <v>0</v>
      </c>
      <c r="CU305" s="1">
        <v>3</v>
      </c>
      <c r="CV305" s="9">
        <v>0</v>
      </c>
      <c r="CW305" s="1">
        <v>1</v>
      </c>
      <c r="CX305" s="9">
        <v>1.2</v>
      </c>
      <c r="CY305" s="1">
        <v>0</v>
      </c>
      <c r="CZ305" s="9">
        <v>0</v>
      </c>
      <c r="DA305" s="1">
        <v>0</v>
      </c>
      <c r="DB305" s="9">
        <v>3</v>
      </c>
      <c r="DC305" s="1">
        <v>0</v>
      </c>
      <c r="DD305" s="9">
        <v>11</v>
      </c>
      <c r="DE305" s="1">
        <v>0</v>
      </c>
      <c r="DF305" s="9">
        <v>2</v>
      </c>
      <c r="DG305" s="9">
        <v>9</v>
      </c>
      <c r="DH305" s="9">
        <v>0</v>
      </c>
      <c r="DI305" s="27">
        <v>0</v>
      </c>
      <c r="DJ305" s="9">
        <v>0</v>
      </c>
      <c r="DK305" s="1">
        <v>0</v>
      </c>
      <c r="DL305" s="9">
        <v>0</v>
      </c>
      <c r="DM305" s="28">
        <v>0</v>
      </c>
      <c r="DN305" s="9">
        <v>0</v>
      </c>
      <c r="DO305" s="1">
        <v>0</v>
      </c>
      <c r="DP305" s="9">
        <v>0</v>
      </c>
      <c r="DQ305" s="1">
        <v>0</v>
      </c>
      <c r="DR305" s="27">
        <v>0</v>
      </c>
      <c r="DS305" s="28">
        <v>0</v>
      </c>
      <c r="DT305" s="27">
        <v>0</v>
      </c>
      <c r="DU305" s="1">
        <v>0</v>
      </c>
      <c r="DV305" s="9">
        <v>0</v>
      </c>
      <c r="DW305" s="1">
        <v>0</v>
      </c>
      <c r="DX305" s="27">
        <v>0</v>
      </c>
      <c r="DY305" s="1">
        <v>0</v>
      </c>
      <c r="DZ305" s="9">
        <v>0</v>
      </c>
      <c r="EA305" s="28">
        <v>0</v>
      </c>
      <c r="EB305" s="9">
        <v>0</v>
      </c>
      <c r="EC305" s="1">
        <v>0</v>
      </c>
      <c r="ED305" s="9">
        <v>0</v>
      </c>
      <c r="EE305" s="1">
        <v>0</v>
      </c>
      <c r="EF305" s="9">
        <v>0</v>
      </c>
      <c r="EG305" s="1">
        <v>0</v>
      </c>
      <c r="EH305" s="9">
        <v>0</v>
      </c>
      <c r="EI305" s="28">
        <v>0</v>
      </c>
      <c r="EJ305" s="9">
        <v>0</v>
      </c>
      <c r="EK305" s="1">
        <v>0</v>
      </c>
      <c r="EL305" s="3" cm="1">
        <f t="array" ref="EL305">SUMPRODUCT(Planned[[#This Row],[GEN-1]:[EL-20]],TRANSPOSE(Arrangements[Unit Prices]))</f>
        <v>1169.3999999999999</v>
      </c>
    </row>
    <row r="306" spans="1:142" ht="14.4" x14ac:dyDescent="0.25">
      <c r="A306" s="1">
        <v>291</v>
      </c>
      <c r="B306" s="9">
        <v>302363</v>
      </c>
      <c r="C306" s="9" t="s">
        <v>1030</v>
      </c>
      <c r="D306" s="9" t="s">
        <v>271</v>
      </c>
      <c r="E306" s="9" t="s">
        <v>312</v>
      </c>
      <c r="F306" s="9"/>
      <c r="G306" s="9"/>
      <c r="H306" s="1" t="s">
        <v>1031</v>
      </c>
      <c r="I306" s="1" t="s">
        <v>275</v>
      </c>
      <c r="J306" s="1" t="s">
        <v>1023</v>
      </c>
      <c r="K306" s="9">
        <v>80</v>
      </c>
      <c r="L306" s="1" t="s">
        <v>570</v>
      </c>
      <c r="M306" s="9" t="s">
        <v>278</v>
      </c>
      <c r="N306" s="9"/>
      <c r="O306" s="1"/>
      <c r="P306" s="9"/>
      <c r="Q306" s="1"/>
      <c r="R306" s="27"/>
      <c r="S306" s="1"/>
      <c r="T306" s="9"/>
      <c r="U306" s="1"/>
      <c r="V306" s="9"/>
      <c r="W306" s="1"/>
      <c r="X306" s="9"/>
      <c r="Y306" s="1"/>
      <c r="Z306" s="9"/>
      <c r="AA306" s="1"/>
      <c r="AB306" s="9"/>
      <c r="AC306" s="1"/>
      <c r="AD306" s="27"/>
      <c r="AE306" s="1"/>
      <c r="AF306" s="9">
        <v>230</v>
      </c>
      <c r="AG306" s="1"/>
      <c r="AH306" s="9"/>
      <c r="AI306" s="1"/>
      <c r="AJ306" s="27"/>
      <c r="AK306" s="1"/>
      <c r="AL306" s="27"/>
      <c r="AM306" s="1"/>
      <c r="AN306" s="9"/>
      <c r="AO306" s="28"/>
      <c r="AP306" s="9"/>
      <c r="AQ306" s="1"/>
      <c r="AR306" s="9"/>
      <c r="AS306" s="28"/>
      <c r="AT306" s="27"/>
      <c r="AU306" s="1"/>
      <c r="AV306" s="1"/>
      <c r="AW306" s="1"/>
      <c r="AX306" s="9"/>
      <c r="AY306" s="28"/>
      <c r="AZ306" s="9"/>
      <c r="BA306" s="1"/>
      <c r="BB306" s="27"/>
      <c r="BC306" s="1"/>
      <c r="BD306" s="9"/>
      <c r="BE306" s="28"/>
      <c r="BF306" s="9"/>
      <c r="BG306" s="1"/>
      <c r="BH306" s="9"/>
      <c r="BI306" s="1"/>
      <c r="BJ306" s="9"/>
      <c r="BK306" s="28"/>
      <c r="BL306" s="27"/>
      <c r="BM306" s="1"/>
      <c r="BN306" s="9"/>
      <c r="BO306" s="1"/>
      <c r="BP306" s="27"/>
      <c r="BQ306" s="1"/>
      <c r="BR306" s="9"/>
      <c r="BS306" s="1"/>
      <c r="BT306" s="9"/>
      <c r="BU306" s="1"/>
      <c r="BV306" s="9"/>
      <c r="BW306" s="1"/>
      <c r="BX306" s="9"/>
      <c r="BY306" s="1"/>
      <c r="BZ306" s="9"/>
      <c r="CA306" s="1"/>
      <c r="CB306" s="9"/>
      <c r="CC306" s="28"/>
      <c r="CD306" s="9"/>
      <c r="CE306" s="1"/>
      <c r="CF306" s="9"/>
      <c r="CG306" s="1"/>
      <c r="CH306" s="27"/>
      <c r="CI306" s="1"/>
      <c r="CJ306" s="9"/>
      <c r="CK306" s="1"/>
      <c r="CL306" s="9"/>
      <c r="CM306" s="1"/>
      <c r="CN306" s="9"/>
      <c r="CO306" s="1"/>
      <c r="CP306" s="9"/>
      <c r="CQ306" s="1">
        <v>3</v>
      </c>
      <c r="CR306" s="9">
        <v>3</v>
      </c>
      <c r="CS306" s="1">
        <v>1</v>
      </c>
      <c r="CT306" s="9"/>
      <c r="CU306" s="1">
        <v>2</v>
      </c>
      <c r="CV306" s="9"/>
      <c r="CW306" s="1">
        <v>1</v>
      </c>
      <c r="CX306" s="9">
        <v>1</v>
      </c>
      <c r="CY306" s="1"/>
      <c r="CZ306" s="9"/>
      <c r="DA306" s="1"/>
      <c r="DB306" s="9"/>
      <c r="DC306" s="1">
        <v>10</v>
      </c>
      <c r="DD306" s="9"/>
      <c r="DE306" s="1"/>
      <c r="DF306" s="9"/>
      <c r="DG306" s="9"/>
      <c r="DH306" s="9"/>
      <c r="DI306" s="27"/>
      <c r="DJ306" s="9"/>
      <c r="DK306" s="1">
        <v>1</v>
      </c>
      <c r="DL306" s="9"/>
      <c r="DM306" s="28"/>
      <c r="DN306" s="9"/>
      <c r="DO306" s="1"/>
      <c r="DP306" s="9"/>
      <c r="DQ306" s="1"/>
      <c r="DR306" s="27"/>
      <c r="DS306" s="28"/>
      <c r="DT306" s="27"/>
      <c r="DU306" s="1"/>
      <c r="DV306" s="9"/>
      <c r="DW306" s="1"/>
      <c r="DX306" s="27"/>
      <c r="DY306" s="1"/>
      <c r="DZ306" s="9"/>
      <c r="EA306" s="28"/>
      <c r="EB306" s="9"/>
      <c r="EC306" s="1"/>
      <c r="ED306" s="9"/>
      <c r="EE306" s="1"/>
      <c r="EF306" s="9"/>
      <c r="EG306" s="1"/>
      <c r="EH306" s="9"/>
      <c r="EI306" s="28"/>
      <c r="EJ306" s="9"/>
      <c r="EK306" s="1"/>
      <c r="EL306" s="3" cm="1">
        <f t="array" ref="EL306">SUMPRODUCT(Planned[[#This Row],[GEN-1]:[EL-20]],TRANSPOSE(Arrangements[Unit Prices]))</f>
        <v>1001.9</v>
      </c>
    </row>
    <row r="307" spans="1:142" ht="14.4" x14ac:dyDescent="0.25">
      <c r="A307" s="1">
        <v>292</v>
      </c>
      <c r="B307" s="9">
        <v>21483</v>
      </c>
      <c r="C307" s="9" t="s">
        <v>1032</v>
      </c>
      <c r="D307" s="9" t="s">
        <v>271</v>
      </c>
      <c r="E307" s="9" t="s">
        <v>312</v>
      </c>
      <c r="F307" s="9"/>
      <c r="G307" s="9"/>
      <c r="H307" s="1" t="s">
        <v>1033</v>
      </c>
      <c r="I307" s="1" t="s">
        <v>325</v>
      </c>
      <c r="J307" s="1" t="s">
        <v>1023</v>
      </c>
      <c r="K307" s="9">
        <v>80</v>
      </c>
      <c r="L307" s="1" t="s">
        <v>570</v>
      </c>
      <c r="M307" s="9" t="s">
        <v>278</v>
      </c>
      <c r="N307" s="9"/>
      <c r="O307" s="1"/>
      <c r="P307" s="9"/>
      <c r="Q307" s="1"/>
      <c r="R307" s="27"/>
      <c r="S307" s="1"/>
      <c r="T307" s="9">
        <v>2</v>
      </c>
      <c r="U307" s="1"/>
      <c r="V307" s="9"/>
      <c r="W307" s="1"/>
      <c r="X307" s="9"/>
      <c r="Y307" s="1"/>
      <c r="Z307" s="9"/>
      <c r="AA307" s="1"/>
      <c r="AB307" s="9"/>
      <c r="AC307" s="1"/>
      <c r="AD307" s="27"/>
      <c r="AE307" s="1"/>
      <c r="AF307" s="9">
        <v>60</v>
      </c>
      <c r="AG307" s="1"/>
      <c r="AH307" s="9"/>
      <c r="AI307" s="1"/>
      <c r="AJ307" s="27"/>
      <c r="AK307" s="1"/>
      <c r="AL307" s="27"/>
      <c r="AM307" s="1"/>
      <c r="AN307" s="9"/>
      <c r="AO307" s="28"/>
      <c r="AP307" s="9"/>
      <c r="AQ307" s="1"/>
      <c r="AR307" s="9"/>
      <c r="AS307" s="28"/>
      <c r="AT307" s="27"/>
      <c r="AU307" s="1"/>
      <c r="AV307" s="1"/>
      <c r="AW307" s="1"/>
      <c r="AX307" s="9"/>
      <c r="AY307" s="28"/>
      <c r="AZ307" s="9"/>
      <c r="BA307" s="1"/>
      <c r="BB307" s="27"/>
      <c r="BC307" s="1"/>
      <c r="BD307" s="9"/>
      <c r="BE307" s="28"/>
      <c r="BF307" s="9"/>
      <c r="BG307" s="1"/>
      <c r="BH307" s="9"/>
      <c r="BI307" s="1"/>
      <c r="BJ307" s="9"/>
      <c r="BK307" s="28"/>
      <c r="BL307" s="27"/>
      <c r="BM307" s="1">
        <v>1</v>
      </c>
      <c r="BN307" s="9"/>
      <c r="BO307" s="1"/>
      <c r="BP307" s="27"/>
      <c r="BQ307" s="1"/>
      <c r="BR307" s="9"/>
      <c r="BS307" s="1"/>
      <c r="BT307" s="9"/>
      <c r="BU307" s="1"/>
      <c r="BV307" s="9"/>
      <c r="BW307" s="1"/>
      <c r="BX307" s="9"/>
      <c r="BY307" s="1"/>
      <c r="BZ307" s="9"/>
      <c r="CA307" s="1"/>
      <c r="CB307" s="9"/>
      <c r="CC307" s="28"/>
      <c r="CD307" s="9"/>
      <c r="CE307" s="1"/>
      <c r="CF307" s="9"/>
      <c r="CG307" s="1"/>
      <c r="CH307" s="27"/>
      <c r="CI307" s="1"/>
      <c r="CJ307" s="9"/>
      <c r="CK307" s="1"/>
      <c r="CL307" s="9"/>
      <c r="CM307" s="1"/>
      <c r="CN307" s="9"/>
      <c r="CO307" s="1"/>
      <c r="CP307" s="9"/>
      <c r="CQ307" s="1">
        <v>5</v>
      </c>
      <c r="CR307" s="9">
        <v>2</v>
      </c>
      <c r="CS307" s="1"/>
      <c r="CT307" s="9"/>
      <c r="CU307" s="1"/>
      <c r="CV307" s="9"/>
      <c r="CW307" s="1"/>
      <c r="CX307" s="9"/>
      <c r="CY307" s="1"/>
      <c r="CZ307" s="9"/>
      <c r="DA307" s="1"/>
      <c r="DB307" s="9"/>
      <c r="DC307" s="1"/>
      <c r="DD307" s="9"/>
      <c r="DE307" s="1"/>
      <c r="DF307" s="9"/>
      <c r="DG307" s="9"/>
      <c r="DH307" s="9"/>
      <c r="DI307" s="27"/>
      <c r="DJ307" s="9"/>
      <c r="DK307" s="1">
        <v>1</v>
      </c>
      <c r="DL307" s="9"/>
      <c r="DM307" s="28"/>
      <c r="DN307" s="9"/>
      <c r="DO307" s="1"/>
      <c r="DP307" s="9"/>
      <c r="DQ307" s="1"/>
      <c r="DR307" s="27"/>
      <c r="DS307" s="28"/>
      <c r="DT307" s="27"/>
      <c r="DU307" s="1"/>
      <c r="DV307" s="9"/>
      <c r="DW307" s="1"/>
      <c r="DX307" s="27"/>
      <c r="DY307" s="1"/>
      <c r="DZ307" s="9"/>
      <c r="EA307" s="28"/>
      <c r="EB307" s="9"/>
      <c r="EC307" s="1">
        <v>1</v>
      </c>
      <c r="ED307" s="9"/>
      <c r="EE307" s="1"/>
      <c r="EF307" s="9"/>
      <c r="EG307" s="1">
        <v>1</v>
      </c>
      <c r="EH307" s="9"/>
      <c r="EI307" s="28"/>
      <c r="EJ307" s="9"/>
      <c r="EK307" s="1">
        <v>15</v>
      </c>
      <c r="EL307" s="3" cm="1">
        <f t="array" ref="EL307">SUMPRODUCT(Planned[[#This Row],[GEN-1]:[EL-20]],TRANSPOSE(Arrangements[Unit Prices]))</f>
        <v>933.6</v>
      </c>
    </row>
    <row r="308" spans="1:142" ht="14.4" x14ac:dyDescent="0.25">
      <c r="A308" s="1">
        <v>293</v>
      </c>
      <c r="B308" s="9">
        <v>320570</v>
      </c>
      <c r="C308" s="9" t="s">
        <v>1034</v>
      </c>
      <c r="D308" s="9" t="s">
        <v>271</v>
      </c>
      <c r="E308" s="9" t="s">
        <v>312</v>
      </c>
      <c r="F308" s="9"/>
      <c r="G308" s="9"/>
      <c r="H308" s="1" t="s">
        <v>1035</v>
      </c>
      <c r="I308" s="1" t="s">
        <v>275</v>
      </c>
      <c r="J308" s="1" t="s">
        <v>1023</v>
      </c>
      <c r="K308" s="9">
        <v>80</v>
      </c>
      <c r="L308" s="1" t="s">
        <v>570</v>
      </c>
      <c r="M308" s="9" t="s">
        <v>278</v>
      </c>
      <c r="N308" s="9"/>
      <c r="O308" s="1"/>
      <c r="P308" s="9"/>
      <c r="Q308" s="1"/>
      <c r="R308" s="27"/>
      <c r="S308" s="1"/>
      <c r="T308" s="9">
        <v>4</v>
      </c>
      <c r="U308" s="1"/>
      <c r="V308" s="9"/>
      <c r="W308" s="1"/>
      <c r="X308" s="9"/>
      <c r="Y308" s="1"/>
      <c r="Z308" s="9"/>
      <c r="AA308" s="1"/>
      <c r="AB308" s="9"/>
      <c r="AC308" s="1"/>
      <c r="AD308" s="27"/>
      <c r="AE308" s="1"/>
      <c r="AF308" s="9">
        <v>200</v>
      </c>
      <c r="AG308" s="1"/>
      <c r="AH308" s="9"/>
      <c r="AI308" s="1"/>
      <c r="AJ308" s="27"/>
      <c r="AK308" s="1"/>
      <c r="AL308" s="27"/>
      <c r="AM308" s="1"/>
      <c r="AN308" s="9"/>
      <c r="AO308" s="28"/>
      <c r="AP308" s="9"/>
      <c r="AQ308" s="1"/>
      <c r="AR308" s="9"/>
      <c r="AS308" s="28"/>
      <c r="AT308" s="27"/>
      <c r="AU308" s="1"/>
      <c r="AV308" s="1"/>
      <c r="AW308" s="1"/>
      <c r="AX308" s="9"/>
      <c r="AY308" s="28"/>
      <c r="AZ308" s="9"/>
      <c r="BA308" s="1"/>
      <c r="BB308" s="27"/>
      <c r="BC308" s="1"/>
      <c r="BD308" s="9"/>
      <c r="BE308" s="28"/>
      <c r="BF308" s="9"/>
      <c r="BG308" s="1"/>
      <c r="BH308" s="9"/>
      <c r="BI308" s="1"/>
      <c r="BJ308" s="9"/>
      <c r="BK308" s="28"/>
      <c r="BL308" s="27"/>
      <c r="BM308" s="1"/>
      <c r="BN308" s="9"/>
      <c r="BO308" s="1"/>
      <c r="BP308" s="27"/>
      <c r="BQ308" s="1"/>
      <c r="BR308" s="9"/>
      <c r="BS308" s="1"/>
      <c r="BT308" s="9"/>
      <c r="BU308" s="1"/>
      <c r="BV308" s="9"/>
      <c r="BW308" s="1"/>
      <c r="BX308" s="9"/>
      <c r="BY308" s="1"/>
      <c r="BZ308" s="9"/>
      <c r="CA308" s="1"/>
      <c r="CB308" s="9"/>
      <c r="CC308" s="28"/>
      <c r="CD308" s="9"/>
      <c r="CE308" s="1"/>
      <c r="CF308" s="9"/>
      <c r="CG308" s="1"/>
      <c r="CH308" s="27"/>
      <c r="CI308" s="1"/>
      <c r="CJ308" s="9"/>
      <c r="CK308" s="1"/>
      <c r="CL308" s="9"/>
      <c r="CM308" s="1"/>
      <c r="CN308" s="9"/>
      <c r="CO308" s="1"/>
      <c r="CP308" s="9"/>
      <c r="CQ308" s="1">
        <v>3</v>
      </c>
      <c r="CR308" s="9">
        <v>3</v>
      </c>
      <c r="CS308" s="1"/>
      <c r="CT308" s="9"/>
      <c r="CU308" s="1"/>
      <c r="CV308" s="9"/>
      <c r="CW308" s="1">
        <v>1</v>
      </c>
      <c r="CX308" s="9">
        <v>1</v>
      </c>
      <c r="CY308" s="1"/>
      <c r="CZ308" s="9"/>
      <c r="DA308" s="1"/>
      <c r="DB308" s="9"/>
      <c r="DC308" s="1"/>
      <c r="DD308" s="9"/>
      <c r="DE308" s="1"/>
      <c r="DF308" s="9"/>
      <c r="DG308" s="9"/>
      <c r="DH308" s="9"/>
      <c r="DI308" s="27"/>
      <c r="DJ308" s="9"/>
      <c r="DK308" s="1">
        <v>1</v>
      </c>
      <c r="DL308" s="9"/>
      <c r="DM308" s="28"/>
      <c r="DN308" s="9"/>
      <c r="DO308" s="1"/>
      <c r="DP308" s="9"/>
      <c r="DQ308" s="1"/>
      <c r="DR308" s="27"/>
      <c r="DS308" s="28"/>
      <c r="DT308" s="27"/>
      <c r="DU308" s="1"/>
      <c r="DV308" s="9"/>
      <c r="DW308" s="1"/>
      <c r="DX308" s="27"/>
      <c r="DY308" s="1"/>
      <c r="DZ308" s="9"/>
      <c r="EA308" s="28"/>
      <c r="EB308" s="9"/>
      <c r="EC308" s="1">
        <v>1</v>
      </c>
      <c r="ED308" s="9"/>
      <c r="EE308" s="1"/>
      <c r="EF308" s="9"/>
      <c r="EG308" s="1">
        <v>1</v>
      </c>
      <c r="EH308" s="9"/>
      <c r="EI308" s="28"/>
      <c r="EJ308" s="9"/>
      <c r="EK308" s="1">
        <v>15</v>
      </c>
      <c r="EL308" s="3" cm="1">
        <f t="array" ref="EL308">SUMPRODUCT(Planned[[#This Row],[GEN-1]:[EL-20]],TRANSPOSE(Arrangements[Unit Prices]))</f>
        <v>1247.4000000000001</v>
      </c>
    </row>
    <row r="309" spans="1:142" ht="14.4" x14ac:dyDescent="0.25">
      <c r="A309" s="1">
        <v>294</v>
      </c>
      <c r="B309" s="9">
        <v>23734</v>
      </c>
      <c r="C309" s="9" t="s">
        <v>1036</v>
      </c>
      <c r="D309" s="9" t="s">
        <v>271</v>
      </c>
      <c r="E309" s="9" t="s">
        <v>312</v>
      </c>
      <c r="F309" s="9"/>
      <c r="G309" s="9"/>
      <c r="H309" s="1" t="s">
        <v>1037</v>
      </c>
      <c r="I309" s="1" t="s">
        <v>325</v>
      </c>
      <c r="J309" s="1" t="s">
        <v>1023</v>
      </c>
      <c r="K309" s="9">
        <v>80</v>
      </c>
      <c r="L309" s="1" t="s">
        <v>581</v>
      </c>
      <c r="M309" s="9" t="s">
        <v>278</v>
      </c>
      <c r="N309" s="9"/>
      <c r="O309" s="1"/>
      <c r="P309" s="9"/>
      <c r="Q309" s="1"/>
      <c r="R309" s="27"/>
      <c r="S309" s="1"/>
      <c r="T309" s="9"/>
      <c r="U309" s="1"/>
      <c r="V309" s="9"/>
      <c r="W309" s="1">
        <v>2</v>
      </c>
      <c r="X309" s="9"/>
      <c r="Y309" s="1"/>
      <c r="Z309" s="9">
        <v>90</v>
      </c>
      <c r="AA309" s="1"/>
      <c r="AB309" s="9"/>
      <c r="AC309" s="1"/>
      <c r="AD309" s="27"/>
      <c r="AE309" s="1"/>
      <c r="AF309" s="9">
        <v>85</v>
      </c>
      <c r="AG309" s="1"/>
      <c r="AH309" s="9"/>
      <c r="AI309" s="1"/>
      <c r="AJ309" s="27"/>
      <c r="AK309" s="1"/>
      <c r="AL309" s="27"/>
      <c r="AM309" s="1"/>
      <c r="AN309" s="9"/>
      <c r="AO309" s="28"/>
      <c r="AP309" s="9"/>
      <c r="AQ309" s="1"/>
      <c r="AR309" s="9"/>
      <c r="AS309" s="28"/>
      <c r="AT309" s="27"/>
      <c r="AU309" s="1"/>
      <c r="AV309" s="1"/>
      <c r="AW309" s="1"/>
      <c r="AX309" s="9"/>
      <c r="AY309" s="28"/>
      <c r="AZ309" s="9"/>
      <c r="BA309" s="1"/>
      <c r="BB309" s="27"/>
      <c r="BC309" s="1"/>
      <c r="BD309" s="9"/>
      <c r="BE309" s="28"/>
      <c r="BF309" s="9"/>
      <c r="BG309" s="1"/>
      <c r="BH309" s="9"/>
      <c r="BI309" s="1"/>
      <c r="BJ309" s="9"/>
      <c r="BK309" s="28"/>
      <c r="BL309" s="27"/>
      <c r="BM309" s="1"/>
      <c r="BN309" s="9"/>
      <c r="BO309" s="1"/>
      <c r="BP309" s="27"/>
      <c r="BQ309" s="1"/>
      <c r="BR309" s="9"/>
      <c r="BS309" s="1"/>
      <c r="BT309" s="9"/>
      <c r="BU309" s="1"/>
      <c r="BV309" s="9"/>
      <c r="BW309" s="1"/>
      <c r="BX309" s="9"/>
      <c r="BY309" s="1"/>
      <c r="BZ309" s="9"/>
      <c r="CA309" s="1"/>
      <c r="CB309" s="9"/>
      <c r="CC309" s="28"/>
      <c r="CD309" s="9"/>
      <c r="CE309" s="1"/>
      <c r="CF309" s="9"/>
      <c r="CG309" s="1"/>
      <c r="CH309" s="27"/>
      <c r="CI309" s="1"/>
      <c r="CJ309" s="9"/>
      <c r="CK309" s="1"/>
      <c r="CL309" s="9"/>
      <c r="CM309" s="1"/>
      <c r="CN309" s="9"/>
      <c r="CO309" s="1"/>
      <c r="CP309" s="9"/>
      <c r="CQ309" s="1">
        <v>2</v>
      </c>
      <c r="CR309" s="9">
        <v>1</v>
      </c>
      <c r="CS309" s="1"/>
      <c r="CT309" s="9"/>
      <c r="CU309" s="1">
        <v>2</v>
      </c>
      <c r="CV309" s="9"/>
      <c r="CW309" s="1">
        <v>1</v>
      </c>
      <c r="CX309" s="9">
        <v>1</v>
      </c>
      <c r="CY309" s="1"/>
      <c r="CZ309" s="9"/>
      <c r="DA309" s="1"/>
      <c r="DB309" s="9"/>
      <c r="DC309" s="1">
        <v>15</v>
      </c>
      <c r="DD309" s="9"/>
      <c r="DE309" s="1"/>
      <c r="DF309" s="9"/>
      <c r="DG309" s="9"/>
      <c r="DH309" s="9"/>
      <c r="DI309" s="27"/>
      <c r="DJ309" s="9"/>
      <c r="DK309" s="1">
        <v>1</v>
      </c>
      <c r="DL309" s="9"/>
      <c r="DM309" s="28"/>
      <c r="DN309" s="9"/>
      <c r="DO309" s="1"/>
      <c r="DP309" s="9"/>
      <c r="DQ309" s="1"/>
      <c r="DR309" s="27"/>
      <c r="DS309" s="28"/>
      <c r="DT309" s="27"/>
      <c r="DU309" s="1"/>
      <c r="DV309" s="9"/>
      <c r="DW309" s="1"/>
      <c r="DX309" s="27"/>
      <c r="DY309" s="1"/>
      <c r="DZ309" s="9"/>
      <c r="EA309" s="28"/>
      <c r="EB309" s="9"/>
      <c r="EC309" s="1"/>
      <c r="ED309" s="9"/>
      <c r="EE309" s="1"/>
      <c r="EF309" s="9"/>
      <c r="EG309" s="1"/>
      <c r="EH309" s="9"/>
      <c r="EI309" s="28"/>
      <c r="EJ309" s="9"/>
      <c r="EK309" s="1"/>
      <c r="EL309" s="3" cm="1">
        <f t="array" ref="EL309">SUMPRODUCT(Planned[[#This Row],[GEN-1]:[EL-20]],TRANSPOSE(Arrangements[Unit Prices]))</f>
        <v>775.84999999999991</v>
      </c>
    </row>
    <row r="310" spans="1:142" ht="14.4" x14ac:dyDescent="0.25">
      <c r="A310" s="1">
        <v>295</v>
      </c>
      <c r="B310" s="9">
        <v>25631</v>
      </c>
      <c r="C310" s="9" t="s">
        <v>1038</v>
      </c>
      <c r="D310" s="9" t="s">
        <v>271</v>
      </c>
      <c r="E310" s="9" t="s">
        <v>312</v>
      </c>
      <c r="F310" s="9"/>
      <c r="G310" s="9"/>
      <c r="H310" s="1" t="s">
        <v>1039</v>
      </c>
      <c r="I310" s="1" t="s">
        <v>325</v>
      </c>
      <c r="J310" s="1" t="s">
        <v>1023</v>
      </c>
      <c r="K310" s="9">
        <v>80</v>
      </c>
      <c r="L310" s="1" t="s">
        <v>581</v>
      </c>
      <c r="M310" s="9" t="s">
        <v>278</v>
      </c>
      <c r="N310" s="9"/>
      <c r="O310" s="1"/>
      <c r="P310" s="9"/>
      <c r="Q310" s="1"/>
      <c r="R310" s="27"/>
      <c r="S310" s="1"/>
      <c r="T310" s="9">
        <v>6.6</v>
      </c>
      <c r="U310" s="1"/>
      <c r="V310" s="9"/>
      <c r="W310" s="1"/>
      <c r="X310" s="9"/>
      <c r="Y310" s="1"/>
      <c r="Z310" s="9"/>
      <c r="AA310" s="1"/>
      <c r="AB310" s="9"/>
      <c r="AC310" s="1"/>
      <c r="AD310" s="27"/>
      <c r="AE310" s="1"/>
      <c r="AF310" s="9">
        <v>110</v>
      </c>
      <c r="AG310" s="1"/>
      <c r="AH310" s="9"/>
      <c r="AI310" s="1"/>
      <c r="AJ310" s="27"/>
      <c r="AK310" s="1"/>
      <c r="AL310" s="27"/>
      <c r="AM310" s="1"/>
      <c r="AN310" s="9"/>
      <c r="AO310" s="28"/>
      <c r="AP310" s="9"/>
      <c r="AQ310" s="1"/>
      <c r="AR310" s="9"/>
      <c r="AS310" s="28"/>
      <c r="AT310" s="27"/>
      <c r="AU310" s="1"/>
      <c r="AV310" s="1"/>
      <c r="AW310" s="1"/>
      <c r="AX310" s="9"/>
      <c r="AY310" s="28"/>
      <c r="AZ310" s="9"/>
      <c r="BA310" s="1"/>
      <c r="BB310" s="27"/>
      <c r="BC310" s="1"/>
      <c r="BD310" s="9"/>
      <c r="BE310" s="28"/>
      <c r="BF310" s="9"/>
      <c r="BG310" s="1"/>
      <c r="BH310" s="9"/>
      <c r="BI310" s="1"/>
      <c r="BJ310" s="9"/>
      <c r="BK310" s="28"/>
      <c r="BL310" s="27"/>
      <c r="BM310" s="1"/>
      <c r="BN310" s="9"/>
      <c r="BO310" s="1"/>
      <c r="BP310" s="27"/>
      <c r="BQ310" s="1"/>
      <c r="BR310" s="9"/>
      <c r="BS310" s="1"/>
      <c r="BT310" s="9"/>
      <c r="BU310" s="1"/>
      <c r="BV310" s="9"/>
      <c r="BW310" s="1"/>
      <c r="BX310" s="9"/>
      <c r="BY310" s="1"/>
      <c r="BZ310" s="9"/>
      <c r="CA310" s="1"/>
      <c r="CB310" s="9"/>
      <c r="CC310" s="28"/>
      <c r="CD310" s="9"/>
      <c r="CE310" s="1"/>
      <c r="CF310" s="9"/>
      <c r="CG310" s="1"/>
      <c r="CH310" s="27"/>
      <c r="CI310" s="1"/>
      <c r="CJ310" s="9"/>
      <c r="CK310" s="1"/>
      <c r="CL310" s="9"/>
      <c r="CM310" s="1"/>
      <c r="CN310" s="9"/>
      <c r="CO310" s="1"/>
      <c r="CP310" s="9"/>
      <c r="CQ310" s="1">
        <v>2</v>
      </c>
      <c r="CR310" s="9">
        <v>2</v>
      </c>
      <c r="CS310" s="1"/>
      <c r="CT310" s="9"/>
      <c r="CU310" s="1">
        <v>3</v>
      </c>
      <c r="CV310" s="9"/>
      <c r="CW310" s="1">
        <v>1</v>
      </c>
      <c r="CX310" s="9">
        <v>1</v>
      </c>
      <c r="CY310" s="1"/>
      <c r="CZ310" s="9"/>
      <c r="DA310" s="1">
        <v>1</v>
      </c>
      <c r="DB310" s="9"/>
      <c r="DC310" s="1">
        <v>10</v>
      </c>
      <c r="DD310" s="9"/>
      <c r="DE310" s="1"/>
      <c r="DF310" s="9"/>
      <c r="DG310" s="9"/>
      <c r="DH310" s="9"/>
      <c r="DI310" s="27"/>
      <c r="DJ310" s="9"/>
      <c r="DK310" s="1">
        <v>1</v>
      </c>
      <c r="DL310" s="9"/>
      <c r="DM310" s="28"/>
      <c r="DN310" s="9"/>
      <c r="DO310" s="1"/>
      <c r="DP310" s="9"/>
      <c r="DQ310" s="1"/>
      <c r="DR310" s="27"/>
      <c r="DS310" s="28"/>
      <c r="DT310" s="27"/>
      <c r="DU310" s="1"/>
      <c r="DV310" s="9"/>
      <c r="DW310" s="1"/>
      <c r="DX310" s="27"/>
      <c r="DY310" s="1"/>
      <c r="DZ310" s="9"/>
      <c r="EA310" s="28"/>
      <c r="EB310" s="9"/>
      <c r="EC310" s="1"/>
      <c r="ED310" s="9"/>
      <c r="EE310" s="1"/>
      <c r="EF310" s="9"/>
      <c r="EG310" s="1"/>
      <c r="EH310" s="9"/>
      <c r="EI310" s="28"/>
      <c r="EJ310" s="9"/>
      <c r="EK310" s="1"/>
      <c r="EL310" s="3" cm="1">
        <f t="array" ref="EL310">SUMPRODUCT(Planned[[#This Row],[GEN-1]:[EL-20]],TRANSPOSE(Arrangements[Unit Prices]))</f>
        <v>828.6</v>
      </c>
    </row>
    <row r="311" spans="1:142" ht="14.4" x14ac:dyDescent="0.25">
      <c r="A311" s="1">
        <v>296</v>
      </c>
      <c r="B311" s="9">
        <v>224293</v>
      </c>
      <c r="C311" s="9" t="s">
        <v>1040</v>
      </c>
      <c r="D311" s="9" t="s">
        <v>271</v>
      </c>
      <c r="E311" s="9" t="s">
        <v>312</v>
      </c>
      <c r="F311" s="9"/>
      <c r="G311" s="9"/>
      <c r="H311" s="1" t="s">
        <v>1041</v>
      </c>
      <c r="I311" s="1" t="s">
        <v>275</v>
      </c>
      <c r="J311" s="1" t="s">
        <v>1023</v>
      </c>
      <c r="K311" s="9">
        <v>80</v>
      </c>
      <c r="L311" s="1" t="s">
        <v>1042</v>
      </c>
      <c r="M311" s="9" t="s">
        <v>278</v>
      </c>
      <c r="N311" s="9">
        <v>6</v>
      </c>
      <c r="O311" s="1"/>
      <c r="P311" s="9"/>
      <c r="Q311" s="1"/>
      <c r="R311" s="27"/>
      <c r="S311" s="1"/>
      <c r="T311" s="9"/>
      <c r="U311" s="1"/>
      <c r="V311" s="9">
        <v>0.5</v>
      </c>
      <c r="W311" s="1">
        <v>0.2</v>
      </c>
      <c r="X311" s="9"/>
      <c r="Y311" s="1"/>
      <c r="Z311" s="9"/>
      <c r="AA311" s="1"/>
      <c r="AB311" s="9"/>
      <c r="AC311" s="1">
        <v>12</v>
      </c>
      <c r="AD311" s="27"/>
      <c r="AE311" s="1"/>
      <c r="AF311" s="9">
        <v>30</v>
      </c>
      <c r="AG311" s="1"/>
      <c r="AH311" s="9"/>
      <c r="AI311" s="1"/>
      <c r="AJ311" s="27"/>
      <c r="AK311" s="1"/>
      <c r="AL311" s="27"/>
      <c r="AM311" s="1"/>
      <c r="AN311" s="9"/>
      <c r="AO311" s="28"/>
      <c r="AP311" s="9">
        <v>4</v>
      </c>
      <c r="AQ311" s="1"/>
      <c r="AR311" s="9"/>
      <c r="AS311" s="28"/>
      <c r="AT311" s="27"/>
      <c r="AU311" s="1"/>
      <c r="AV311" s="1"/>
      <c r="AW311" s="1"/>
      <c r="AX311" s="9"/>
      <c r="AY311" s="28"/>
      <c r="AZ311" s="9"/>
      <c r="BA311" s="1"/>
      <c r="BB311" s="27"/>
      <c r="BC311" s="1"/>
      <c r="BD311" s="9"/>
      <c r="BE311" s="28"/>
      <c r="BF311" s="9"/>
      <c r="BG311" s="1"/>
      <c r="BH311" s="9"/>
      <c r="BI311" s="1"/>
      <c r="BJ311" s="9"/>
      <c r="BK311" s="28"/>
      <c r="BL311" s="27"/>
      <c r="BM311" s="1"/>
      <c r="BN311" s="9"/>
      <c r="BO311" s="1"/>
      <c r="BP311" s="27"/>
      <c r="BQ311" s="1"/>
      <c r="BR311" s="9"/>
      <c r="BS311" s="1"/>
      <c r="BT311" s="9"/>
      <c r="BU311" s="1"/>
      <c r="BV311" s="9"/>
      <c r="BW311" s="1"/>
      <c r="BX311" s="9"/>
      <c r="BY311" s="1"/>
      <c r="BZ311" s="9"/>
      <c r="CA311" s="1"/>
      <c r="CB311" s="9"/>
      <c r="CC311" s="28"/>
      <c r="CD311" s="9"/>
      <c r="CE311" s="1"/>
      <c r="CF311" s="9"/>
      <c r="CG311" s="1"/>
      <c r="CH311" s="27"/>
      <c r="CI311" s="1"/>
      <c r="CJ311" s="9"/>
      <c r="CK311" s="1"/>
      <c r="CL311" s="9">
        <v>0.2</v>
      </c>
      <c r="CM311" s="1"/>
      <c r="CN311" s="9"/>
      <c r="CO311" s="1"/>
      <c r="CP311" s="9"/>
      <c r="CQ311" s="1">
        <v>2</v>
      </c>
      <c r="CR311" s="9">
        <v>3</v>
      </c>
      <c r="CS311" s="1"/>
      <c r="CT311" s="9"/>
      <c r="CU311" s="1">
        <v>3</v>
      </c>
      <c r="CV311" s="9"/>
      <c r="CW311" s="1">
        <v>1</v>
      </c>
      <c r="CX311" s="9">
        <v>1</v>
      </c>
      <c r="CY311" s="1"/>
      <c r="CZ311" s="9"/>
      <c r="DA311" s="1"/>
      <c r="DB311" s="9"/>
      <c r="DC311" s="1"/>
      <c r="DD311" s="9">
        <v>20</v>
      </c>
      <c r="DE311" s="1"/>
      <c r="DF311" s="9"/>
      <c r="DG311" s="9">
        <v>10</v>
      </c>
      <c r="DH311" s="9"/>
      <c r="DI311" s="27"/>
      <c r="DJ311" s="9"/>
      <c r="DK311" s="1">
        <v>1</v>
      </c>
      <c r="DL311" s="9"/>
      <c r="DM311" s="28"/>
      <c r="DN311" s="9"/>
      <c r="DO311" s="1"/>
      <c r="DP311" s="9"/>
      <c r="DQ311" s="1"/>
      <c r="DR311" s="27"/>
      <c r="DS311" s="28"/>
      <c r="DT311" s="27"/>
      <c r="DU311" s="1"/>
      <c r="DV311" s="9"/>
      <c r="DW311" s="1"/>
      <c r="DX311" s="27"/>
      <c r="DY311" s="1"/>
      <c r="DZ311" s="9"/>
      <c r="EA311" s="28"/>
      <c r="EB311" s="9"/>
      <c r="EC311" s="1"/>
      <c r="ED311" s="9"/>
      <c r="EE311" s="1"/>
      <c r="EF311" s="9"/>
      <c r="EG311" s="1"/>
      <c r="EH311" s="9"/>
      <c r="EI311" s="28"/>
      <c r="EJ311" s="9"/>
      <c r="EK311" s="1"/>
      <c r="EL311" s="3" cm="1">
        <f t="array" ref="EL311">SUMPRODUCT(Planned[[#This Row],[GEN-1]:[EL-20]],TRANSPOSE(Arrangements[Unit Prices]))</f>
        <v>730.9</v>
      </c>
    </row>
    <row r="312" spans="1:142" ht="14.4" x14ac:dyDescent="0.25">
      <c r="A312" s="1">
        <v>297</v>
      </c>
      <c r="B312" s="9">
        <v>4291</v>
      </c>
      <c r="C312" s="9" t="s">
        <v>1043</v>
      </c>
      <c r="D312" s="9" t="s">
        <v>271</v>
      </c>
      <c r="E312" s="9" t="s">
        <v>312</v>
      </c>
      <c r="F312" s="9"/>
      <c r="G312" s="9"/>
      <c r="H312" s="1" t="s">
        <v>1044</v>
      </c>
      <c r="I312" s="1" t="s">
        <v>325</v>
      </c>
      <c r="J312" s="1" t="s">
        <v>1023</v>
      </c>
      <c r="K312" s="9">
        <v>80</v>
      </c>
      <c r="L312" s="1" t="s">
        <v>581</v>
      </c>
      <c r="M312" s="9" t="s">
        <v>278</v>
      </c>
      <c r="N312" s="9"/>
      <c r="O312" s="1"/>
      <c r="P312" s="9"/>
      <c r="Q312" s="1"/>
      <c r="R312" s="27"/>
      <c r="S312" s="1"/>
      <c r="T312" s="9"/>
      <c r="U312" s="1"/>
      <c r="V312" s="9"/>
      <c r="W312" s="1"/>
      <c r="X312" s="9"/>
      <c r="Y312" s="1"/>
      <c r="Z312" s="9"/>
      <c r="AA312" s="1"/>
      <c r="AB312" s="9"/>
      <c r="AC312" s="1"/>
      <c r="AD312" s="27"/>
      <c r="AE312" s="1"/>
      <c r="AF312" s="9">
        <v>175</v>
      </c>
      <c r="AG312" s="1"/>
      <c r="AH312" s="9"/>
      <c r="AI312" s="1"/>
      <c r="AJ312" s="27"/>
      <c r="AK312" s="1"/>
      <c r="AL312" s="27"/>
      <c r="AM312" s="1"/>
      <c r="AN312" s="9"/>
      <c r="AO312" s="28"/>
      <c r="AP312" s="9"/>
      <c r="AQ312" s="1"/>
      <c r="AR312" s="9"/>
      <c r="AS312" s="28"/>
      <c r="AT312" s="27"/>
      <c r="AU312" s="1"/>
      <c r="AV312" s="1"/>
      <c r="AW312" s="1"/>
      <c r="AX312" s="9"/>
      <c r="AY312" s="28"/>
      <c r="AZ312" s="9"/>
      <c r="BA312" s="1"/>
      <c r="BB312" s="27"/>
      <c r="BC312" s="1"/>
      <c r="BD312" s="9"/>
      <c r="BE312" s="28"/>
      <c r="BF312" s="9"/>
      <c r="BG312" s="1"/>
      <c r="BH312" s="9"/>
      <c r="BI312" s="1"/>
      <c r="BJ312" s="9"/>
      <c r="BK312" s="28"/>
      <c r="BL312" s="27"/>
      <c r="BM312" s="1">
        <v>1</v>
      </c>
      <c r="BN312" s="9"/>
      <c r="BO312" s="1"/>
      <c r="BP312" s="27"/>
      <c r="BQ312" s="1"/>
      <c r="BR312" s="9"/>
      <c r="BS312" s="1"/>
      <c r="BT312" s="9"/>
      <c r="BU312" s="1"/>
      <c r="BV312" s="9"/>
      <c r="BW312" s="1"/>
      <c r="BX312" s="9"/>
      <c r="BY312" s="1"/>
      <c r="BZ312" s="9"/>
      <c r="CA312" s="1"/>
      <c r="CB312" s="9"/>
      <c r="CC312" s="28"/>
      <c r="CD312" s="9"/>
      <c r="CE312" s="1"/>
      <c r="CF312" s="9"/>
      <c r="CG312" s="1"/>
      <c r="CH312" s="27"/>
      <c r="CI312" s="1"/>
      <c r="CJ312" s="9"/>
      <c r="CK312" s="1"/>
      <c r="CL312" s="9"/>
      <c r="CM312" s="1"/>
      <c r="CN312" s="9"/>
      <c r="CO312" s="1"/>
      <c r="CP312" s="9"/>
      <c r="CQ312" s="1">
        <v>1</v>
      </c>
      <c r="CR312" s="9">
        <v>2</v>
      </c>
      <c r="CS312" s="1"/>
      <c r="CT312" s="9"/>
      <c r="CU312" s="1"/>
      <c r="CV312" s="9"/>
      <c r="CW312" s="1"/>
      <c r="CX312" s="9"/>
      <c r="CY312" s="1"/>
      <c r="CZ312" s="9">
        <v>1</v>
      </c>
      <c r="DA312" s="1"/>
      <c r="DB312" s="9"/>
      <c r="DC312" s="1"/>
      <c r="DD312" s="9"/>
      <c r="DE312" s="1"/>
      <c r="DF312" s="9"/>
      <c r="DG312" s="9"/>
      <c r="DH312" s="9"/>
      <c r="DI312" s="27"/>
      <c r="DJ312" s="9">
        <v>1</v>
      </c>
      <c r="DK312" s="1"/>
      <c r="DL312" s="9"/>
      <c r="DM312" s="28"/>
      <c r="DN312" s="9"/>
      <c r="DO312" s="1"/>
      <c r="DP312" s="9"/>
      <c r="DQ312" s="1"/>
      <c r="DR312" s="27"/>
      <c r="DS312" s="28"/>
      <c r="DT312" s="27"/>
      <c r="DU312" s="1"/>
      <c r="DV312" s="9"/>
      <c r="DW312" s="1"/>
      <c r="DX312" s="27"/>
      <c r="DY312" s="1"/>
      <c r="DZ312" s="9"/>
      <c r="EA312" s="28"/>
      <c r="EB312" s="9"/>
      <c r="EC312" s="1"/>
      <c r="ED312" s="9"/>
      <c r="EE312" s="1"/>
      <c r="EF312" s="9"/>
      <c r="EG312" s="1"/>
      <c r="EH312" s="9"/>
      <c r="EI312" s="28"/>
      <c r="EJ312" s="9"/>
      <c r="EK312" s="1"/>
      <c r="EL312" s="3" cm="1">
        <f t="array" ref="EL312">SUMPRODUCT(Planned[[#This Row],[GEN-1]:[EL-20]],TRANSPOSE(Arrangements[Unit Prices]))</f>
        <v>731.1</v>
      </c>
    </row>
    <row r="313" spans="1:142" ht="14.4" x14ac:dyDescent="0.25">
      <c r="A313" s="1">
        <v>298</v>
      </c>
      <c r="B313" s="9">
        <v>28068</v>
      </c>
      <c r="C313" s="9" t="s">
        <v>1045</v>
      </c>
      <c r="D313" s="9" t="s">
        <v>271</v>
      </c>
      <c r="E313" s="9" t="s">
        <v>312</v>
      </c>
      <c r="F313" s="9"/>
      <c r="G313" s="9"/>
      <c r="H313" s="1" t="s">
        <v>1046</v>
      </c>
      <c r="I313" s="1" t="s">
        <v>325</v>
      </c>
      <c r="J313" s="1" t="s">
        <v>1023</v>
      </c>
      <c r="K313" s="9">
        <v>80</v>
      </c>
      <c r="L313" s="1" t="s">
        <v>581</v>
      </c>
      <c r="M313" s="9" t="s">
        <v>278</v>
      </c>
      <c r="N313" s="9"/>
      <c r="O313" s="1"/>
      <c r="P313" s="9"/>
      <c r="Q313" s="1"/>
      <c r="R313" s="27"/>
      <c r="S313" s="1"/>
      <c r="T313" s="9">
        <v>1.4</v>
      </c>
      <c r="U313" s="1"/>
      <c r="V313" s="9"/>
      <c r="W313" s="1"/>
      <c r="X313" s="9"/>
      <c r="Y313" s="1"/>
      <c r="Z313" s="9">
        <v>80</v>
      </c>
      <c r="AA313" s="1"/>
      <c r="AB313" s="9"/>
      <c r="AC313" s="1"/>
      <c r="AD313" s="27"/>
      <c r="AE313" s="1"/>
      <c r="AF313" s="9">
        <v>90</v>
      </c>
      <c r="AG313" s="1"/>
      <c r="AH313" s="9"/>
      <c r="AI313" s="1"/>
      <c r="AJ313" s="27"/>
      <c r="AK313" s="1"/>
      <c r="AL313" s="27"/>
      <c r="AM313" s="1"/>
      <c r="AN313" s="9"/>
      <c r="AO313" s="28"/>
      <c r="AP313" s="9"/>
      <c r="AQ313" s="1"/>
      <c r="AR313" s="9"/>
      <c r="AS313" s="28"/>
      <c r="AT313" s="27"/>
      <c r="AU313" s="1"/>
      <c r="AV313" s="1"/>
      <c r="AW313" s="1"/>
      <c r="AX313" s="9"/>
      <c r="AY313" s="28"/>
      <c r="AZ313" s="9"/>
      <c r="BA313" s="1"/>
      <c r="BB313" s="27"/>
      <c r="BC313" s="1"/>
      <c r="BD313" s="9"/>
      <c r="BE313" s="28"/>
      <c r="BF313" s="9"/>
      <c r="BG313" s="1"/>
      <c r="BH313" s="9"/>
      <c r="BI313" s="1"/>
      <c r="BJ313" s="9"/>
      <c r="BK313" s="28"/>
      <c r="BL313" s="27"/>
      <c r="BM313" s="1">
        <v>1</v>
      </c>
      <c r="BN313" s="9"/>
      <c r="BO313" s="1"/>
      <c r="BP313" s="27"/>
      <c r="BQ313" s="1"/>
      <c r="BR313" s="9"/>
      <c r="BS313" s="1"/>
      <c r="BT313" s="9"/>
      <c r="BU313" s="1"/>
      <c r="BV313" s="9"/>
      <c r="BW313" s="1"/>
      <c r="BX313" s="9"/>
      <c r="BY313" s="1"/>
      <c r="BZ313" s="9"/>
      <c r="CA313" s="1"/>
      <c r="CB313" s="9"/>
      <c r="CC313" s="28"/>
      <c r="CD313" s="9"/>
      <c r="CE313" s="1"/>
      <c r="CF313" s="9"/>
      <c r="CG313" s="1"/>
      <c r="CH313" s="27"/>
      <c r="CI313" s="1"/>
      <c r="CJ313" s="9"/>
      <c r="CK313" s="1"/>
      <c r="CL313" s="9"/>
      <c r="CM313" s="1"/>
      <c r="CN313" s="9"/>
      <c r="CO313" s="1"/>
      <c r="CP313" s="9"/>
      <c r="CQ313" s="1">
        <v>1</v>
      </c>
      <c r="CR313" s="9">
        <v>1</v>
      </c>
      <c r="CS313" s="1"/>
      <c r="CT313" s="9"/>
      <c r="CU313" s="1">
        <v>1</v>
      </c>
      <c r="CV313" s="9"/>
      <c r="CW313" s="1">
        <v>1</v>
      </c>
      <c r="CX313" s="9">
        <v>1</v>
      </c>
      <c r="CY313" s="1"/>
      <c r="CZ313" s="9"/>
      <c r="DA313" s="1"/>
      <c r="DB313" s="9"/>
      <c r="DC313" s="1">
        <v>10</v>
      </c>
      <c r="DD313" s="9"/>
      <c r="DE313" s="1"/>
      <c r="DF313" s="9"/>
      <c r="DG313" s="9"/>
      <c r="DH313" s="9"/>
      <c r="DI313" s="27"/>
      <c r="DJ313" s="9"/>
      <c r="DK313" s="1">
        <v>1</v>
      </c>
      <c r="DL313" s="9"/>
      <c r="DM313" s="28"/>
      <c r="DN313" s="9"/>
      <c r="DO313" s="1"/>
      <c r="DP313" s="9"/>
      <c r="DQ313" s="1"/>
      <c r="DR313" s="27"/>
      <c r="DS313" s="28"/>
      <c r="DT313" s="27"/>
      <c r="DU313" s="1"/>
      <c r="DV313" s="9"/>
      <c r="DW313" s="1"/>
      <c r="DX313" s="27"/>
      <c r="DY313" s="1"/>
      <c r="DZ313" s="9"/>
      <c r="EA313" s="28"/>
      <c r="EB313" s="9"/>
      <c r="EC313" s="1"/>
      <c r="ED313" s="9"/>
      <c r="EE313" s="1"/>
      <c r="EF313" s="9"/>
      <c r="EG313" s="1"/>
      <c r="EH313" s="9"/>
      <c r="EI313" s="28"/>
      <c r="EJ313" s="9"/>
      <c r="EK313" s="1"/>
      <c r="EL313" s="3" cm="1">
        <f t="array" ref="EL313">SUMPRODUCT(Planned[[#This Row],[GEN-1]:[EL-20]],TRANSPOSE(Arrangements[Unit Prices]))</f>
        <v>700.9</v>
      </c>
    </row>
    <row r="314" spans="1:142" ht="14.4" x14ac:dyDescent="0.25">
      <c r="A314" s="1">
        <v>299</v>
      </c>
      <c r="B314" s="9">
        <v>304486</v>
      </c>
      <c r="C314" s="9" t="s">
        <v>1047</v>
      </c>
      <c r="D314" s="9" t="s">
        <v>271</v>
      </c>
      <c r="E314" s="9" t="s">
        <v>312</v>
      </c>
      <c r="F314" s="9"/>
      <c r="G314" s="9"/>
      <c r="H314" s="1" t="s">
        <v>1048</v>
      </c>
      <c r="I314" s="1" t="s">
        <v>325</v>
      </c>
      <c r="J314" s="1" t="s">
        <v>1023</v>
      </c>
      <c r="K314" s="9">
        <v>80</v>
      </c>
      <c r="L314" s="1" t="s">
        <v>581</v>
      </c>
      <c r="M314" s="9" t="s">
        <v>278</v>
      </c>
      <c r="N314" s="9"/>
      <c r="O314" s="1"/>
      <c r="P314" s="9"/>
      <c r="Q314" s="1"/>
      <c r="R314" s="27"/>
      <c r="S314" s="1"/>
      <c r="T314" s="9"/>
      <c r="U314" s="1"/>
      <c r="V314" s="9"/>
      <c r="W314" s="1"/>
      <c r="X314" s="9"/>
      <c r="Y314" s="1"/>
      <c r="Z314" s="9"/>
      <c r="AA314" s="1"/>
      <c r="AB314" s="9"/>
      <c r="AC314" s="1"/>
      <c r="AD314" s="27"/>
      <c r="AE314" s="1"/>
      <c r="AF314" s="9">
        <v>20</v>
      </c>
      <c r="AG314" s="1"/>
      <c r="AH314" s="9"/>
      <c r="AI314" s="1"/>
      <c r="AJ314" s="27"/>
      <c r="AK314" s="1"/>
      <c r="AL314" s="27"/>
      <c r="AM314" s="1"/>
      <c r="AN314" s="9"/>
      <c r="AO314" s="28"/>
      <c r="AP314" s="9"/>
      <c r="AQ314" s="1"/>
      <c r="AR314" s="9"/>
      <c r="AS314" s="28"/>
      <c r="AT314" s="27"/>
      <c r="AU314" s="1"/>
      <c r="AV314" s="1"/>
      <c r="AW314" s="1"/>
      <c r="AX314" s="9"/>
      <c r="AY314" s="28"/>
      <c r="AZ314" s="9"/>
      <c r="BA314" s="1"/>
      <c r="BB314" s="27"/>
      <c r="BC314" s="1"/>
      <c r="BD314" s="9"/>
      <c r="BE314" s="28"/>
      <c r="BF314" s="9"/>
      <c r="BG314" s="1"/>
      <c r="BH314" s="9"/>
      <c r="BI314" s="1"/>
      <c r="BJ314" s="9"/>
      <c r="BK314" s="28"/>
      <c r="BL314" s="27"/>
      <c r="BM314" s="1"/>
      <c r="BN314" s="9"/>
      <c r="BO314" s="1"/>
      <c r="BP314" s="27"/>
      <c r="BQ314" s="1"/>
      <c r="BR314" s="9"/>
      <c r="BS314" s="1"/>
      <c r="BT314" s="9"/>
      <c r="BU314" s="1"/>
      <c r="BV314" s="9"/>
      <c r="BW314" s="1"/>
      <c r="BX314" s="9"/>
      <c r="BY314" s="1"/>
      <c r="BZ314" s="9"/>
      <c r="CA314" s="1"/>
      <c r="CB314" s="9"/>
      <c r="CC314" s="28"/>
      <c r="CD314" s="9"/>
      <c r="CE314" s="1"/>
      <c r="CF314" s="9"/>
      <c r="CG314" s="1"/>
      <c r="CH314" s="27"/>
      <c r="CI314" s="1"/>
      <c r="CJ314" s="9"/>
      <c r="CK314" s="1"/>
      <c r="CL314" s="9"/>
      <c r="CM314" s="1"/>
      <c r="CN314" s="9"/>
      <c r="CO314" s="1"/>
      <c r="CP314" s="9"/>
      <c r="CQ314" s="1"/>
      <c r="CR314" s="9">
        <v>2</v>
      </c>
      <c r="CS314" s="1"/>
      <c r="CT314" s="9"/>
      <c r="CU314" s="1"/>
      <c r="CV314" s="9"/>
      <c r="CW314" s="1">
        <v>1</v>
      </c>
      <c r="CX314" s="9">
        <v>0.5</v>
      </c>
      <c r="CY314" s="1"/>
      <c r="CZ314" s="9"/>
      <c r="DA314" s="1"/>
      <c r="DB314" s="9"/>
      <c r="DC314" s="1">
        <v>5</v>
      </c>
      <c r="DD314" s="9"/>
      <c r="DE314" s="1"/>
      <c r="DF314" s="9"/>
      <c r="DG314" s="9"/>
      <c r="DH314" s="9"/>
      <c r="DI314" s="27"/>
      <c r="DJ314" s="9"/>
      <c r="DK314" s="1">
        <v>1</v>
      </c>
      <c r="DL314" s="9"/>
      <c r="DM314" s="28"/>
      <c r="DN314" s="9"/>
      <c r="DO314" s="1"/>
      <c r="DP314" s="9"/>
      <c r="DQ314" s="1"/>
      <c r="DR314" s="27"/>
      <c r="DS314" s="28"/>
      <c r="DT314" s="27"/>
      <c r="DU314" s="1"/>
      <c r="DV314" s="9"/>
      <c r="DW314" s="1"/>
      <c r="DX314" s="27"/>
      <c r="DY314" s="1"/>
      <c r="DZ314" s="9">
        <v>1</v>
      </c>
      <c r="EA314" s="28"/>
      <c r="EB314" s="9"/>
      <c r="EC314" s="1">
        <v>1</v>
      </c>
      <c r="ED314" s="9"/>
      <c r="EE314" s="1"/>
      <c r="EF314" s="9"/>
      <c r="EG314" s="1">
        <v>1</v>
      </c>
      <c r="EH314" s="9"/>
      <c r="EI314" s="28"/>
      <c r="EJ314" s="9"/>
      <c r="EK314" s="1">
        <v>10</v>
      </c>
      <c r="EL314" s="3" cm="1">
        <f t="array" ref="EL314">SUMPRODUCT(Planned[[#This Row],[GEN-1]:[EL-20]],TRANSPOSE(Arrangements[Unit Prices]))</f>
        <v>532.35</v>
      </c>
    </row>
    <row r="315" spans="1:142" ht="14.4" x14ac:dyDescent="0.25">
      <c r="A315" s="1">
        <v>300</v>
      </c>
      <c r="B315" s="9">
        <v>257132</v>
      </c>
      <c r="C315" s="9" t="s">
        <v>1049</v>
      </c>
      <c r="D315" s="9" t="s">
        <v>271</v>
      </c>
      <c r="E315" s="9" t="s">
        <v>312</v>
      </c>
      <c r="F315" s="9"/>
      <c r="G315" s="9"/>
      <c r="H315" s="1" t="s">
        <v>1050</v>
      </c>
      <c r="I315" s="1" t="s">
        <v>275</v>
      </c>
      <c r="J315" s="1" t="s">
        <v>1023</v>
      </c>
      <c r="K315" s="9">
        <v>80</v>
      </c>
      <c r="L315" s="1" t="s">
        <v>570</v>
      </c>
      <c r="M315" s="9" t="s">
        <v>278</v>
      </c>
      <c r="N315" s="9"/>
      <c r="O315" s="1"/>
      <c r="P315" s="9"/>
      <c r="Q315" s="1"/>
      <c r="R315" s="27"/>
      <c r="S315" s="1"/>
      <c r="T315" s="9"/>
      <c r="U315" s="1"/>
      <c r="V315" s="9"/>
      <c r="W315" s="1"/>
      <c r="X315" s="9"/>
      <c r="Y315" s="1"/>
      <c r="Z315" s="9"/>
      <c r="AA315" s="1"/>
      <c r="AB315" s="9"/>
      <c r="AC315" s="1"/>
      <c r="AD315" s="27"/>
      <c r="AE315" s="1"/>
      <c r="AF315" s="9">
        <v>150</v>
      </c>
      <c r="AG315" s="1"/>
      <c r="AH315" s="9"/>
      <c r="AI315" s="1"/>
      <c r="AJ315" s="27"/>
      <c r="AK315" s="1"/>
      <c r="AL315" s="27"/>
      <c r="AM315" s="1"/>
      <c r="AN315" s="9"/>
      <c r="AO315" s="28"/>
      <c r="AP315" s="9"/>
      <c r="AQ315" s="1"/>
      <c r="AR315" s="9"/>
      <c r="AS315" s="28"/>
      <c r="AT315" s="27"/>
      <c r="AU315" s="1"/>
      <c r="AV315" s="1"/>
      <c r="AW315" s="1"/>
      <c r="AX315" s="9"/>
      <c r="AY315" s="28"/>
      <c r="AZ315" s="9"/>
      <c r="BA315" s="1"/>
      <c r="BB315" s="27"/>
      <c r="BC315" s="1"/>
      <c r="BD315" s="9"/>
      <c r="BE315" s="28"/>
      <c r="BF315" s="9"/>
      <c r="BG315" s="1"/>
      <c r="BH315" s="9"/>
      <c r="BI315" s="1"/>
      <c r="BJ315" s="9"/>
      <c r="BK315" s="28"/>
      <c r="BL315" s="27"/>
      <c r="BM315" s="1"/>
      <c r="BN315" s="9"/>
      <c r="BO315" s="1"/>
      <c r="BP315" s="27"/>
      <c r="BQ315" s="1"/>
      <c r="BR315" s="9"/>
      <c r="BS315" s="1"/>
      <c r="BT315" s="9"/>
      <c r="BU315" s="1"/>
      <c r="BV315" s="9"/>
      <c r="BW315" s="1"/>
      <c r="BX315" s="9"/>
      <c r="BY315" s="1"/>
      <c r="BZ315" s="9"/>
      <c r="CA315" s="1"/>
      <c r="CB315" s="9"/>
      <c r="CC315" s="28"/>
      <c r="CD315" s="9"/>
      <c r="CE315" s="1"/>
      <c r="CF315" s="9"/>
      <c r="CG315" s="1"/>
      <c r="CH315" s="27"/>
      <c r="CI315" s="1"/>
      <c r="CJ315" s="9"/>
      <c r="CK315" s="1"/>
      <c r="CL315" s="9"/>
      <c r="CM315" s="1"/>
      <c r="CN315" s="9"/>
      <c r="CO315" s="1"/>
      <c r="CP315" s="9"/>
      <c r="CQ315" s="1">
        <v>3</v>
      </c>
      <c r="CR315" s="9">
        <v>2</v>
      </c>
      <c r="CS315" s="1"/>
      <c r="CT315" s="9"/>
      <c r="CU315" s="1">
        <v>2</v>
      </c>
      <c r="CV315" s="9"/>
      <c r="CW315" s="1">
        <v>1</v>
      </c>
      <c r="CX315" s="9">
        <v>1</v>
      </c>
      <c r="CY315" s="1"/>
      <c r="CZ315" s="9"/>
      <c r="DA315" s="1"/>
      <c r="DB315" s="9"/>
      <c r="DC315" s="1"/>
      <c r="DD315" s="9"/>
      <c r="DE315" s="1"/>
      <c r="DF315" s="9"/>
      <c r="DG315" s="9"/>
      <c r="DH315" s="9"/>
      <c r="DI315" s="27"/>
      <c r="DJ315" s="9"/>
      <c r="DK315" s="1">
        <v>1</v>
      </c>
      <c r="DL315" s="9"/>
      <c r="DM315" s="28"/>
      <c r="DN315" s="9"/>
      <c r="DO315" s="1"/>
      <c r="DP315" s="9"/>
      <c r="DQ315" s="1"/>
      <c r="DR315" s="27"/>
      <c r="DS315" s="28"/>
      <c r="DT315" s="27"/>
      <c r="DU315" s="1"/>
      <c r="DV315" s="9"/>
      <c r="DW315" s="1"/>
      <c r="DX315" s="27"/>
      <c r="DY315" s="1"/>
      <c r="DZ315" s="9"/>
      <c r="EA315" s="28"/>
      <c r="EB315" s="9"/>
      <c r="EC315" s="1"/>
      <c r="ED315" s="9"/>
      <c r="EE315" s="1"/>
      <c r="EF315" s="9"/>
      <c r="EG315" s="1"/>
      <c r="EH315" s="9"/>
      <c r="EI315" s="28"/>
      <c r="EJ315" s="9"/>
      <c r="EK315" s="1"/>
      <c r="EL315" s="3" cm="1">
        <f t="array" ref="EL315">SUMPRODUCT(Planned[[#This Row],[GEN-1]:[EL-20]],TRANSPOSE(Arrangements[Unit Prices]))</f>
        <v>748.6</v>
      </c>
    </row>
    <row r="316" spans="1:142" ht="14.4" x14ac:dyDescent="0.25">
      <c r="A316" s="1">
        <v>301</v>
      </c>
      <c r="B316" s="9">
        <v>7871</v>
      </c>
      <c r="C316" s="9" t="s">
        <v>1051</v>
      </c>
      <c r="D316" s="9" t="s">
        <v>271</v>
      </c>
      <c r="E316" s="9" t="s">
        <v>312</v>
      </c>
      <c r="F316" s="9"/>
      <c r="G316" s="9"/>
      <c r="H316" s="1" t="s">
        <v>1052</v>
      </c>
      <c r="I316" s="1" t="s">
        <v>325</v>
      </c>
      <c r="J316" s="1" t="s">
        <v>1023</v>
      </c>
      <c r="K316" s="9">
        <v>80</v>
      </c>
      <c r="L316" s="1" t="s">
        <v>570</v>
      </c>
      <c r="M316" s="9" t="s">
        <v>278</v>
      </c>
      <c r="N316" s="9"/>
      <c r="O316" s="1"/>
      <c r="P316" s="9"/>
      <c r="Q316" s="1"/>
      <c r="R316" s="27"/>
      <c r="S316" s="1"/>
      <c r="T316" s="9"/>
      <c r="U316" s="1"/>
      <c r="V316" s="9"/>
      <c r="W316" s="1">
        <v>1</v>
      </c>
      <c r="X316" s="9"/>
      <c r="Y316" s="1"/>
      <c r="Z316" s="9"/>
      <c r="AA316" s="1"/>
      <c r="AB316" s="9"/>
      <c r="AC316" s="1"/>
      <c r="AD316" s="27"/>
      <c r="AE316" s="1"/>
      <c r="AF316" s="9">
        <v>50</v>
      </c>
      <c r="AG316" s="1"/>
      <c r="AH316" s="9"/>
      <c r="AI316" s="1"/>
      <c r="AJ316" s="27"/>
      <c r="AK316" s="1"/>
      <c r="AL316" s="27"/>
      <c r="AM316" s="1"/>
      <c r="AN316" s="9"/>
      <c r="AO316" s="28"/>
      <c r="AP316" s="9"/>
      <c r="AQ316" s="1"/>
      <c r="AR316" s="9"/>
      <c r="AS316" s="28"/>
      <c r="AT316" s="27"/>
      <c r="AU316" s="1"/>
      <c r="AV316" s="1"/>
      <c r="AW316" s="1"/>
      <c r="AX316" s="9"/>
      <c r="AY316" s="28"/>
      <c r="AZ316" s="9"/>
      <c r="BA316" s="1"/>
      <c r="BB316" s="27"/>
      <c r="BC316" s="1"/>
      <c r="BD316" s="9"/>
      <c r="BE316" s="28"/>
      <c r="BF316" s="9"/>
      <c r="BG316" s="1"/>
      <c r="BH316" s="9"/>
      <c r="BI316" s="1"/>
      <c r="BJ316" s="9"/>
      <c r="BK316" s="28"/>
      <c r="BL316" s="27"/>
      <c r="BM316" s="1">
        <v>1</v>
      </c>
      <c r="BN316" s="9"/>
      <c r="BO316" s="1"/>
      <c r="BP316" s="27"/>
      <c r="BQ316" s="1"/>
      <c r="BR316" s="9"/>
      <c r="BS316" s="1"/>
      <c r="BT316" s="9"/>
      <c r="BU316" s="1"/>
      <c r="BV316" s="9"/>
      <c r="BW316" s="1"/>
      <c r="BX316" s="9"/>
      <c r="BY316" s="1"/>
      <c r="BZ316" s="9"/>
      <c r="CA316" s="1"/>
      <c r="CB316" s="9"/>
      <c r="CC316" s="28"/>
      <c r="CD316" s="9"/>
      <c r="CE316" s="1"/>
      <c r="CF316" s="9"/>
      <c r="CG316" s="1"/>
      <c r="CH316" s="27"/>
      <c r="CI316" s="1"/>
      <c r="CJ316" s="9"/>
      <c r="CK316" s="1"/>
      <c r="CL316" s="9"/>
      <c r="CM316" s="1"/>
      <c r="CN316" s="9"/>
      <c r="CO316" s="1"/>
      <c r="CP316" s="9"/>
      <c r="CQ316" s="1">
        <v>2</v>
      </c>
      <c r="CR316" s="9">
        <v>3</v>
      </c>
      <c r="CS316" s="1"/>
      <c r="CT316" s="9"/>
      <c r="CU316" s="1">
        <v>1</v>
      </c>
      <c r="CV316" s="9"/>
      <c r="CW316" s="1">
        <v>1</v>
      </c>
      <c r="CX316" s="9">
        <v>1</v>
      </c>
      <c r="CY316" s="1"/>
      <c r="CZ316" s="9"/>
      <c r="DA316" s="1"/>
      <c r="DB316" s="9"/>
      <c r="DC316" s="1"/>
      <c r="DD316" s="9"/>
      <c r="DE316" s="1"/>
      <c r="DF316" s="9"/>
      <c r="DG316" s="9"/>
      <c r="DH316" s="9"/>
      <c r="DI316" s="27"/>
      <c r="DJ316" s="9"/>
      <c r="DK316" s="1">
        <v>1</v>
      </c>
      <c r="DL316" s="9"/>
      <c r="DM316" s="28"/>
      <c r="DN316" s="9"/>
      <c r="DO316" s="1"/>
      <c r="DP316" s="9"/>
      <c r="DQ316" s="1"/>
      <c r="DR316" s="27"/>
      <c r="DS316" s="28"/>
      <c r="DT316" s="27"/>
      <c r="DU316" s="1"/>
      <c r="DV316" s="9"/>
      <c r="DW316" s="1"/>
      <c r="DX316" s="27"/>
      <c r="DY316" s="1"/>
      <c r="DZ316" s="9"/>
      <c r="EA316" s="28"/>
      <c r="EB316" s="9"/>
      <c r="EC316" s="1">
        <v>1</v>
      </c>
      <c r="ED316" s="9"/>
      <c r="EE316" s="1"/>
      <c r="EF316" s="9"/>
      <c r="EG316" s="1">
        <v>1</v>
      </c>
      <c r="EH316" s="9"/>
      <c r="EI316" s="28"/>
      <c r="EJ316" s="9"/>
      <c r="EK316" s="1">
        <v>15</v>
      </c>
      <c r="EL316" s="3" cm="1">
        <f t="array" ref="EL316">SUMPRODUCT(Planned[[#This Row],[GEN-1]:[EL-20]],TRANSPOSE(Arrangements[Unit Prices]))</f>
        <v>972.4</v>
      </c>
    </row>
    <row r="317" spans="1:142" ht="14.4" x14ac:dyDescent="0.25">
      <c r="A317" s="1">
        <v>302</v>
      </c>
      <c r="B317" s="9">
        <v>10031</v>
      </c>
      <c r="C317" s="9" t="s">
        <v>1053</v>
      </c>
      <c r="D317" s="9" t="s">
        <v>271</v>
      </c>
      <c r="E317" s="9" t="s">
        <v>312</v>
      </c>
      <c r="F317" s="9"/>
      <c r="G317" s="9"/>
      <c r="H317" s="1" t="s">
        <v>1054</v>
      </c>
      <c r="I317" s="1" t="s">
        <v>325</v>
      </c>
      <c r="J317" s="1" t="s">
        <v>1023</v>
      </c>
      <c r="K317" s="9">
        <v>80</v>
      </c>
      <c r="L317" s="1" t="s">
        <v>570</v>
      </c>
      <c r="M317" s="9" t="s">
        <v>278</v>
      </c>
      <c r="N317" s="9"/>
      <c r="O317" s="1"/>
      <c r="P317" s="9"/>
      <c r="Q317" s="1"/>
      <c r="R317" s="27"/>
      <c r="S317" s="1"/>
      <c r="T317" s="9">
        <v>2</v>
      </c>
      <c r="U317" s="1"/>
      <c r="V317" s="9"/>
      <c r="W317" s="1"/>
      <c r="X317" s="9"/>
      <c r="Y317" s="1"/>
      <c r="Z317" s="9"/>
      <c r="AA317" s="1"/>
      <c r="AB317" s="9"/>
      <c r="AC317" s="1"/>
      <c r="AD317" s="27"/>
      <c r="AE317" s="1"/>
      <c r="AF317" s="9">
        <v>50</v>
      </c>
      <c r="AG317" s="1"/>
      <c r="AH317" s="9"/>
      <c r="AI317" s="1"/>
      <c r="AJ317" s="27"/>
      <c r="AK317" s="1"/>
      <c r="AL317" s="27"/>
      <c r="AM317" s="1"/>
      <c r="AN317" s="9"/>
      <c r="AO317" s="28"/>
      <c r="AP317" s="9"/>
      <c r="AQ317" s="1"/>
      <c r="AR317" s="9"/>
      <c r="AS317" s="28"/>
      <c r="AT317" s="27"/>
      <c r="AU317" s="1"/>
      <c r="AV317" s="1"/>
      <c r="AW317" s="1"/>
      <c r="AX317" s="9"/>
      <c r="AY317" s="28"/>
      <c r="AZ317" s="9"/>
      <c r="BA317" s="1"/>
      <c r="BB317" s="27"/>
      <c r="BC317" s="1"/>
      <c r="BD317" s="9"/>
      <c r="BE317" s="28"/>
      <c r="BF317" s="9"/>
      <c r="BG317" s="1"/>
      <c r="BH317" s="9"/>
      <c r="BI317" s="1"/>
      <c r="BJ317" s="9"/>
      <c r="BK317" s="28"/>
      <c r="BL317" s="27"/>
      <c r="BM317" s="1"/>
      <c r="BN317" s="9"/>
      <c r="BO317" s="1"/>
      <c r="BP317" s="27"/>
      <c r="BQ317" s="1"/>
      <c r="BR317" s="9"/>
      <c r="BS317" s="1"/>
      <c r="BT317" s="9"/>
      <c r="BU317" s="1"/>
      <c r="BV317" s="9"/>
      <c r="BW317" s="1"/>
      <c r="BX317" s="9"/>
      <c r="BY317" s="1"/>
      <c r="BZ317" s="9"/>
      <c r="CA317" s="1"/>
      <c r="CB317" s="9"/>
      <c r="CC317" s="28"/>
      <c r="CD317" s="9"/>
      <c r="CE317" s="1"/>
      <c r="CF317" s="9"/>
      <c r="CG317" s="1"/>
      <c r="CH317" s="27"/>
      <c r="CI317" s="1"/>
      <c r="CJ317" s="9"/>
      <c r="CK317" s="1"/>
      <c r="CL317" s="9"/>
      <c r="CM317" s="1"/>
      <c r="CN317" s="9"/>
      <c r="CO317" s="1"/>
      <c r="CP317" s="9"/>
      <c r="CQ317" s="1">
        <v>5</v>
      </c>
      <c r="CR317" s="9">
        <v>5</v>
      </c>
      <c r="CS317" s="1"/>
      <c r="CT317" s="9"/>
      <c r="CU317" s="1">
        <v>2</v>
      </c>
      <c r="CV317" s="9"/>
      <c r="CW317" s="1"/>
      <c r="CX317" s="9"/>
      <c r="CY317" s="1"/>
      <c r="CZ317" s="9"/>
      <c r="DA317" s="1"/>
      <c r="DB317" s="9"/>
      <c r="DC317" s="1"/>
      <c r="DD317" s="9"/>
      <c r="DE317" s="1"/>
      <c r="DF317" s="9"/>
      <c r="DG317" s="9"/>
      <c r="DH317" s="9"/>
      <c r="DI317" s="27"/>
      <c r="DJ317" s="9"/>
      <c r="DK317" s="1">
        <v>1</v>
      </c>
      <c r="DL317" s="9"/>
      <c r="DM317" s="28"/>
      <c r="DN317" s="9"/>
      <c r="DO317" s="1"/>
      <c r="DP317" s="9"/>
      <c r="DQ317" s="1"/>
      <c r="DR317" s="27"/>
      <c r="DS317" s="28"/>
      <c r="DT317" s="27"/>
      <c r="DU317" s="1"/>
      <c r="DV317" s="9"/>
      <c r="DW317" s="1"/>
      <c r="DX317" s="27"/>
      <c r="DY317" s="1"/>
      <c r="DZ317" s="9"/>
      <c r="EA317" s="28"/>
      <c r="EB317" s="9"/>
      <c r="EC317" s="1">
        <v>1</v>
      </c>
      <c r="ED317" s="9"/>
      <c r="EE317" s="1"/>
      <c r="EF317" s="9"/>
      <c r="EG317" s="1">
        <v>1</v>
      </c>
      <c r="EH317" s="9"/>
      <c r="EI317" s="28"/>
      <c r="EJ317" s="9"/>
      <c r="EK317" s="1">
        <v>15</v>
      </c>
      <c r="EL317" s="3" cm="1">
        <f t="array" ref="EL317">SUMPRODUCT(Planned[[#This Row],[GEN-1]:[EL-20]],TRANSPOSE(Arrangements[Unit Prices]))</f>
        <v>906</v>
      </c>
    </row>
    <row r="318" spans="1:142" ht="14.4" x14ac:dyDescent="0.25">
      <c r="A318" s="1">
        <v>303</v>
      </c>
      <c r="B318" s="9">
        <v>25618</v>
      </c>
      <c r="C318" s="9" t="s">
        <v>1055</v>
      </c>
      <c r="D318" s="9" t="s">
        <v>271</v>
      </c>
      <c r="E318" s="9" t="s">
        <v>312</v>
      </c>
      <c r="F318" s="9"/>
      <c r="G318" s="9"/>
      <c r="H318" s="1" t="s">
        <v>1056</v>
      </c>
      <c r="I318" s="1" t="s">
        <v>275</v>
      </c>
      <c r="J318" s="1" t="s">
        <v>1023</v>
      </c>
      <c r="K318" s="9">
        <v>80</v>
      </c>
      <c r="L318" s="1" t="s">
        <v>1057</v>
      </c>
      <c r="M318" s="9" t="s">
        <v>278</v>
      </c>
      <c r="N318" s="9"/>
      <c r="O318" s="1"/>
      <c r="P318" s="9"/>
      <c r="Q318" s="1"/>
      <c r="R318" s="27"/>
      <c r="S318" s="1"/>
      <c r="T318" s="9"/>
      <c r="U318" s="1"/>
      <c r="V318" s="9"/>
      <c r="W318" s="1">
        <v>1</v>
      </c>
      <c r="X318" s="9"/>
      <c r="Y318" s="1"/>
      <c r="Z318" s="9">
        <v>300</v>
      </c>
      <c r="AA318" s="1"/>
      <c r="AB318" s="9"/>
      <c r="AC318" s="1"/>
      <c r="AD318" s="27"/>
      <c r="AE318" s="1"/>
      <c r="AF318" s="9">
        <v>60</v>
      </c>
      <c r="AG318" s="1"/>
      <c r="AH318" s="9"/>
      <c r="AI318" s="1"/>
      <c r="AJ318" s="27"/>
      <c r="AK318" s="1"/>
      <c r="AL318" s="27"/>
      <c r="AM318" s="1"/>
      <c r="AN318" s="9"/>
      <c r="AO318" s="28"/>
      <c r="AP318" s="9"/>
      <c r="AQ318" s="1"/>
      <c r="AR318" s="9"/>
      <c r="AS318" s="28"/>
      <c r="AT318" s="27"/>
      <c r="AU318" s="1"/>
      <c r="AV318" s="1"/>
      <c r="AW318" s="1"/>
      <c r="AX318" s="9"/>
      <c r="AY318" s="28"/>
      <c r="AZ318" s="9"/>
      <c r="BA318" s="1"/>
      <c r="BB318" s="27"/>
      <c r="BC318" s="1"/>
      <c r="BD318" s="9"/>
      <c r="BE318" s="28"/>
      <c r="BF318" s="9"/>
      <c r="BG318" s="1"/>
      <c r="BH318" s="9"/>
      <c r="BI318" s="1"/>
      <c r="BJ318" s="9"/>
      <c r="BK318" s="28"/>
      <c r="BL318" s="27"/>
      <c r="BM318" s="1">
        <v>1</v>
      </c>
      <c r="BN318" s="9"/>
      <c r="BO318" s="1"/>
      <c r="BP318" s="27"/>
      <c r="BQ318" s="1"/>
      <c r="BR318" s="9"/>
      <c r="BS318" s="1"/>
      <c r="BT318" s="9"/>
      <c r="BU318" s="1"/>
      <c r="BV318" s="9"/>
      <c r="BW318" s="1"/>
      <c r="BX318" s="9"/>
      <c r="BY318" s="1"/>
      <c r="BZ318" s="9"/>
      <c r="CA318" s="1"/>
      <c r="CB318" s="9"/>
      <c r="CC318" s="28"/>
      <c r="CD318" s="9"/>
      <c r="CE318" s="1"/>
      <c r="CF318" s="9"/>
      <c r="CG318" s="1"/>
      <c r="CH318" s="27"/>
      <c r="CI318" s="1"/>
      <c r="CJ318" s="9"/>
      <c r="CK318" s="1"/>
      <c r="CL318" s="9"/>
      <c r="CM318" s="1"/>
      <c r="CN318" s="9"/>
      <c r="CO318" s="1"/>
      <c r="CP318" s="9"/>
      <c r="CQ318" s="1">
        <v>3</v>
      </c>
      <c r="CR318" s="9">
        <v>2</v>
      </c>
      <c r="CS318" s="1"/>
      <c r="CT318" s="9"/>
      <c r="CU318" s="1">
        <v>2</v>
      </c>
      <c r="CV318" s="9"/>
      <c r="CW318" s="1">
        <v>1</v>
      </c>
      <c r="CX318" s="9">
        <v>1</v>
      </c>
      <c r="CY318" s="1"/>
      <c r="CZ318" s="9"/>
      <c r="DA318" s="1"/>
      <c r="DB318" s="9"/>
      <c r="DC318" s="1"/>
      <c r="DD318" s="9"/>
      <c r="DE318" s="1"/>
      <c r="DF318" s="9"/>
      <c r="DG318" s="9"/>
      <c r="DH318" s="9"/>
      <c r="DI318" s="27"/>
      <c r="DJ318" s="9"/>
      <c r="DK318" s="1">
        <v>1</v>
      </c>
      <c r="DL318" s="9"/>
      <c r="DM318" s="28"/>
      <c r="DN318" s="9"/>
      <c r="DO318" s="1"/>
      <c r="DP318" s="9"/>
      <c r="DQ318" s="1"/>
      <c r="DR318" s="27"/>
      <c r="DS318" s="28"/>
      <c r="DT318" s="27"/>
      <c r="DU318" s="1"/>
      <c r="DV318" s="9"/>
      <c r="DW318" s="1"/>
      <c r="DX318" s="27"/>
      <c r="DY318" s="1"/>
      <c r="DZ318" s="9"/>
      <c r="EA318" s="28"/>
      <c r="EB318" s="9"/>
      <c r="EC318" s="1"/>
      <c r="ED318" s="9"/>
      <c r="EE318" s="1"/>
      <c r="EF318" s="9"/>
      <c r="EG318" s="1"/>
      <c r="EH318" s="9"/>
      <c r="EI318" s="28"/>
      <c r="EJ318" s="9"/>
      <c r="EK318" s="1"/>
      <c r="EL318" s="3" cm="1">
        <f t="array" ref="EL318">SUMPRODUCT(Planned[[#This Row],[GEN-1]:[EL-20]],TRANSPOSE(Arrangements[Unit Prices]))</f>
        <v>907.6</v>
      </c>
    </row>
    <row r="319" spans="1:142" ht="14.4" x14ac:dyDescent="0.25">
      <c r="A319" s="1">
        <v>304</v>
      </c>
      <c r="B319" s="9">
        <v>22086</v>
      </c>
      <c r="C319" s="9" t="s">
        <v>1058</v>
      </c>
      <c r="D319" s="9" t="s">
        <v>271</v>
      </c>
      <c r="E319" s="9" t="s">
        <v>312</v>
      </c>
      <c r="F319" s="9"/>
      <c r="G319" s="9"/>
      <c r="H319" s="1" t="s">
        <v>1059</v>
      </c>
      <c r="I319" s="1" t="s">
        <v>325</v>
      </c>
      <c r="J319" s="1" t="s">
        <v>1023</v>
      </c>
      <c r="K319" s="9">
        <v>80</v>
      </c>
      <c r="L319" s="1" t="s">
        <v>883</v>
      </c>
      <c r="M319" s="9" t="s">
        <v>278</v>
      </c>
      <c r="N319" s="9"/>
      <c r="O319" s="1"/>
      <c r="P319" s="9"/>
      <c r="Q319" s="1"/>
      <c r="R319" s="27"/>
      <c r="S319" s="1"/>
      <c r="T319" s="9"/>
      <c r="U319" s="1"/>
      <c r="V319" s="9">
        <v>1</v>
      </c>
      <c r="W319" s="1"/>
      <c r="X319" s="9"/>
      <c r="Y319" s="1"/>
      <c r="Z319" s="9">
        <v>100</v>
      </c>
      <c r="AA319" s="1"/>
      <c r="AB319" s="9"/>
      <c r="AC319" s="1"/>
      <c r="AD319" s="27"/>
      <c r="AE319" s="1"/>
      <c r="AF319" s="9">
        <v>50</v>
      </c>
      <c r="AG319" s="1"/>
      <c r="AH319" s="9"/>
      <c r="AI319" s="1"/>
      <c r="AJ319" s="27"/>
      <c r="AK319" s="1"/>
      <c r="AL319" s="27"/>
      <c r="AM319" s="1"/>
      <c r="AN319" s="9"/>
      <c r="AO319" s="28"/>
      <c r="AP319" s="9"/>
      <c r="AQ319" s="1"/>
      <c r="AR319" s="9"/>
      <c r="AS319" s="28"/>
      <c r="AT319" s="27"/>
      <c r="AU319" s="1"/>
      <c r="AV319" s="1"/>
      <c r="AW319" s="1"/>
      <c r="AX319" s="9"/>
      <c r="AY319" s="28"/>
      <c r="AZ319" s="9"/>
      <c r="BA319" s="1"/>
      <c r="BB319" s="27"/>
      <c r="BC319" s="1"/>
      <c r="BD319" s="9"/>
      <c r="BE319" s="28"/>
      <c r="BF319" s="9"/>
      <c r="BG319" s="1"/>
      <c r="BH319" s="9"/>
      <c r="BI319" s="1"/>
      <c r="BJ319" s="9"/>
      <c r="BK319" s="28"/>
      <c r="BL319" s="27"/>
      <c r="BM319" s="1"/>
      <c r="BN319" s="9"/>
      <c r="BO319" s="1"/>
      <c r="BP319" s="27"/>
      <c r="BQ319" s="1"/>
      <c r="BR319" s="9"/>
      <c r="BS319" s="1"/>
      <c r="BT319" s="9"/>
      <c r="BU319" s="1"/>
      <c r="BV319" s="9"/>
      <c r="BW319" s="1"/>
      <c r="BX319" s="9"/>
      <c r="BY319" s="1"/>
      <c r="BZ319" s="9"/>
      <c r="CA319" s="1"/>
      <c r="CB319" s="9"/>
      <c r="CC319" s="28"/>
      <c r="CD319" s="9"/>
      <c r="CE319" s="1"/>
      <c r="CF319" s="9"/>
      <c r="CG319" s="1"/>
      <c r="CH319" s="27"/>
      <c r="CI319" s="1"/>
      <c r="CJ319" s="9"/>
      <c r="CK319" s="1"/>
      <c r="CL319" s="9"/>
      <c r="CM319" s="1"/>
      <c r="CN319" s="9"/>
      <c r="CO319" s="1"/>
      <c r="CP319" s="9"/>
      <c r="CQ319" s="1">
        <v>2</v>
      </c>
      <c r="CR319" s="9">
        <v>2</v>
      </c>
      <c r="CS319" s="1"/>
      <c r="CT319" s="9"/>
      <c r="CU319" s="1"/>
      <c r="CV319" s="9">
        <v>2</v>
      </c>
      <c r="CW319" s="1">
        <v>1</v>
      </c>
      <c r="CX319" s="9">
        <v>1.2</v>
      </c>
      <c r="CY319" s="1"/>
      <c r="CZ319" s="9"/>
      <c r="DA319" s="1"/>
      <c r="DB319" s="9"/>
      <c r="DC319" s="1"/>
      <c r="DD319" s="9">
        <v>12</v>
      </c>
      <c r="DE319" s="1"/>
      <c r="DF319" s="9"/>
      <c r="DG319" s="9"/>
      <c r="DH319" s="9"/>
      <c r="DI319" s="27"/>
      <c r="DJ319" s="9"/>
      <c r="DK319" s="1"/>
      <c r="DL319" s="9"/>
      <c r="DM319" s="28"/>
      <c r="DN319" s="9"/>
      <c r="DO319" s="1"/>
      <c r="DP319" s="9"/>
      <c r="DQ319" s="1"/>
      <c r="DR319" s="27"/>
      <c r="DS319" s="28"/>
      <c r="DT319" s="27"/>
      <c r="DU319" s="1"/>
      <c r="DV319" s="9"/>
      <c r="DW319" s="1"/>
      <c r="DX319" s="27"/>
      <c r="DY319" s="1"/>
      <c r="DZ319" s="9"/>
      <c r="EA319" s="28"/>
      <c r="EB319" s="9"/>
      <c r="EC319" s="1"/>
      <c r="ED319" s="9"/>
      <c r="EE319" s="1"/>
      <c r="EF319" s="9"/>
      <c r="EG319" s="1"/>
      <c r="EH319" s="9"/>
      <c r="EI319" s="28"/>
      <c r="EJ319" s="9"/>
      <c r="EK319" s="1"/>
      <c r="EL319" s="3" cm="1">
        <f t="array" ref="EL319">SUMPRODUCT(Planned[[#This Row],[GEN-1]:[EL-20]],TRANSPOSE(Arrangements[Unit Prices]))</f>
        <v>555.6</v>
      </c>
    </row>
    <row r="320" spans="1:142" ht="14.4" x14ac:dyDescent="0.25">
      <c r="A320" s="1">
        <v>305</v>
      </c>
      <c r="B320" s="9">
        <v>100765</v>
      </c>
      <c r="C320" s="9" t="s">
        <v>1060</v>
      </c>
      <c r="D320" s="9" t="s">
        <v>271</v>
      </c>
      <c r="E320" s="9" t="s">
        <v>312</v>
      </c>
      <c r="F320" s="9"/>
      <c r="G320" s="9"/>
      <c r="H320" s="1" t="s">
        <v>1061</v>
      </c>
      <c r="I320" s="1" t="s">
        <v>325</v>
      </c>
      <c r="J320" s="1" t="s">
        <v>1023</v>
      </c>
      <c r="K320" s="9">
        <v>80</v>
      </c>
      <c r="L320" s="1" t="s">
        <v>570</v>
      </c>
      <c r="M320" s="9" t="s">
        <v>278</v>
      </c>
      <c r="N320" s="9"/>
      <c r="O320" s="1"/>
      <c r="P320" s="9"/>
      <c r="Q320" s="1"/>
      <c r="R320" s="27"/>
      <c r="S320" s="1"/>
      <c r="T320" s="9">
        <v>2</v>
      </c>
      <c r="U320" s="1"/>
      <c r="V320" s="9"/>
      <c r="W320" s="1"/>
      <c r="X320" s="9"/>
      <c r="Y320" s="1"/>
      <c r="Z320" s="9">
        <v>190</v>
      </c>
      <c r="AA320" s="1"/>
      <c r="AB320" s="9"/>
      <c r="AC320" s="1"/>
      <c r="AD320" s="27"/>
      <c r="AE320" s="1"/>
      <c r="AF320" s="9">
        <v>140</v>
      </c>
      <c r="AG320" s="1"/>
      <c r="AH320" s="9"/>
      <c r="AI320" s="1"/>
      <c r="AJ320" s="27"/>
      <c r="AK320" s="1"/>
      <c r="AL320" s="27"/>
      <c r="AM320" s="1"/>
      <c r="AN320" s="9"/>
      <c r="AO320" s="28"/>
      <c r="AP320" s="9"/>
      <c r="AQ320" s="1"/>
      <c r="AR320" s="9"/>
      <c r="AS320" s="28"/>
      <c r="AT320" s="27"/>
      <c r="AU320" s="1"/>
      <c r="AV320" s="1"/>
      <c r="AW320" s="1"/>
      <c r="AX320" s="9"/>
      <c r="AY320" s="28"/>
      <c r="AZ320" s="9"/>
      <c r="BA320" s="1"/>
      <c r="BB320" s="27"/>
      <c r="BC320" s="1"/>
      <c r="BD320" s="9"/>
      <c r="BE320" s="28"/>
      <c r="BF320" s="9"/>
      <c r="BG320" s="1"/>
      <c r="BH320" s="9"/>
      <c r="BI320" s="1"/>
      <c r="BJ320" s="9"/>
      <c r="BK320" s="28"/>
      <c r="BL320" s="27"/>
      <c r="BM320" s="1">
        <v>1</v>
      </c>
      <c r="BN320" s="9"/>
      <c r="BO320" s="1"/>
      <c r="BP320" s="27"/>
      <c r="BQ320" s="1"/>
      <c r="BR320" s="9"/>
      <c r="BS320" s="1"/>
      <c r="BT320" s="9"/>
      <c r="BU320" s="1"/>
      <c r="BV320" s="9"/>
      <c r="BW320" s="1"/>
      <c r="BX320" s="9"/>
      <c r="BY320" s="1"/>
      <c r="BZ320" s="9"/>
      <c r="CA320" s="1"/>
      <c r="CB320" s="9"/>
      <c r="CC320" s="28"/>
      <c r="CD320" s="9"/>
      <c r="CE320" s="1"/>
      <c r="CF320" s="9"/>
      <c r="CG320" s="1"/>
      <c r="CH320" s="27"/>
      <c r="CI320" s="1"/>
      <c r="CJ320" s="9"/>
      <c r="CK320" s="1"/>
      <c r="CL320" s="9"/>
      <c r="CM320" s="1"/>
      <c r="CN320" s="9"/>
      <c r="CO320" s="1"/>
      <c r="CP320" s="9"/>
      <c r="CQ320" s="1">
        <v>4</v>
      </c>
      <c r="CR320" s="9">
        <v>4</v>
      </c>
      <c r="CS320" s="1"/>
      <c r="CT320" s="9"/>
      <c r="CU320" s="1">
        <v>2</v>
      </c>
      <c r="CV320" s="9"/>
      <c r="CW320" s="1">
        <v>1</v>
      </c>
      <c r="CX320" s="9">
        <v>1</v>
      </c>
      <c r="CY320" s="1"/>
      <c r="CZ320" s="9"/>
      <c r="DA320" s="1"/>
      <c r="DB320" s="9"/>
      <c r="DC320" s="1"/>
      <c r="DD320" s="9"/>
      <c r="DE320" s="1"/>
      <c r="DF320" s="9"/>
      <c r="DG320" s="9"/>
      <c r="DH320" s="9"/>
      <c r="DI320" s="27"/>
      <c r="DJ320" s="9"/>
      <c r="DK320" s="1">
        <v>1</v>
      </c>
      <c r="DL320" s="9"/>
      <c r="DM320" s="28"/>
      <c r="DN320" s="9"/>
      <c r="DO320" s="1"/>
      <c r="DP320" s="9"/>
      <c r="DQ320" s="1"/>
      <c r="DR320" s="27"/>
      <c r="DS320" s="28"/>
      <c r="DT320" s="27"/>
      <c r="DU320" s="1"/>
      <c r="DV320" s="9"/>
      <c r="DW320" s="1"/>
      <c r="DX320" s="27"/>
      <c r="DY320" s="1"/>
      <c r="DZ320" s="9"/>
      <c r="EA320" s="28"/>
      <c r="EB320" s="9"/>
      <c r="EC320" s="1">
        <v>1</v>
      </c>
      <c r="ED320" s="9"/>
      <c r="EE320" s="1"/>
      <c r="EF320" s="9"/>
      <c r="EG320" s="1">
        <v>1</v>
      </c>
      <c r="EH320" s="9"/>
      <c r="EI320" s="28"/>
      <c r="EJ320" s="9"/>
      <c r="EK320" s="1">
        <v>15</v>
      </c>
      <c r="EL320" s="3" cm="1">
        <f t="array" ref="EL320">SUMPRODUCT(Planned[[#This Row],[GEN-1]:[EL-20]],TRANSPOSE(Arrangements[Unit Prices]))</f>
        <v>1350.5</v>
      </c>
    </row>
    <row r="321" spans="1:142" ht="14.4" x14ac:dyDescent="0.25">
      <c r="A321" s="1">
        <v>306</v>
      </c>
      <c r="B321" s="9">
        <v>15921</v>
      </c>
      <c r="C321" s="9" t="s">
        <v>1062</v>
      </c>
      <c r="D321" s="9" t="s">
        <v>271</v>
      </c>
      <c r="E321" s="9" t="s">
        <v>312</v>
      </c>
      <c r="F321" s="9"/>
      <c r="G321" s="9"/>
      <c r="H321" s="1" t="s">
        <v>1063</v>
      </c>
      <c r="I321" s="1" t="s">
        <v>325</v>
      </c>
      <c r="J321" s="1" t="s">
        <v>1023</v>
      </c>
      <c r="K321" s="9">
        <v>80</v>
      </c>
      <c r="L321" s="1" t="s">
        <v>570</v>
      </c>
      <c r="M321" s="9" t="s">
        <v>278</v>
      </c>
      <c r="N321" s="9"/>
      <c r="O321" s="1"/>
      <c r="P321" s="9"/>
      <c r="Q321" s="1"/>
      <c r="R321" s="27"/>
      <c r="S321" s="1"/>
      <c r="T321" s="9"/>
      <c r="U321" s="1"/>
      <c r="V321" s="9"/>
      <c r="W321" s="1"/>
      <c r="X321" s="9"/>
      <c r="Y321" s="1"/>
      <c r="Z321" s="9">
        <v>250</v>
      </c>
      <c r="AA321" s="1"/>
      <c r="AB321" s="9"/>
      <c r="AC321" s="1"/>
      <c r="AD321" s="27"/>
      <c r="AE321" s="1"/>
      <c r="AF321" s="9">
        <v>140</v>
      </c>
      <c r="AG321" s="1"/>
      <c r="AH321" s="9"/>
      <c r="AI321" s="1"/>
      <c r="AJ321" s="27"/>
      <c r="AK321" s="1"/>
      <c r="AL321" s="27"/>
      <c r="AM321" s="1"/>
      <c r="AN321" s="9"/>
      <c r="AO321" s="28"/>
      <c r="AP321" s="9"/>
      <c r="AQ321" s="1"/>
      <c r="AR321" s="9"/>
      <c r="AS321" s="28"/>
      <c r="AT321" s="27"/>
      <c r="AU321" s="1"/>
      <c r="AV321" s="1"/>
      <c r="AW321" s="1"/>
      <c r="AX321" s="9"/>
      <c r="AY321" s="28"/>
      <c r="AZ321" s="9"/>
      <c r="BA321" s="1"/>
      <c r="BB321" s="27"/>
      <c r="BC321" s="1"/>
      <c r="BD321" s="9"/>
      <c r="BE321" s="28"/>
      <c r="BF321" s="9"/>
      <c r="BG321" s="1"/>
      <c r="BH321" s="9"/>
      <c r="BI321" s="1"/>
      <c r="BJ321" s="9"/>
      <c r="BK321" s="28"/>
      <c r="BL321" s="27"/>
      <c r="BM321" s="1"/>
      <c r="BN321" s="9"/>
      <c r="BO321" s="1"/>
      <c r="BP321" s="27"/>
      <c r="BQ321" s="1"/>
      <c r="BR321" s="9"/>
      <c r="BS321" s="1"/>
      <c r="BT321" s="9"/>
      <c r="BU321" s="1"/>
      <c r="BV321" s="9"/>
      <c r="BW321" s="1"/>
      <c r="BX321" s="9"/>
      <c r="BY321" s="1"/>
      <c r="BZ321" s="9"/>
      <c r="CA321" s="1"/>
      <c r="CB321" s="9"/>
      <c r="CC321" s="28"/>
      <c r="CD321" s="9"/>
      <c r="CE321" s="1"/>
      <c r="CF321" s="9"/>
      <c r="CG321" s="1"/>
      <c r="CH321" s="27"/>
      <c r="CI321" s="1"/>
      <c r="CJ321" s="9"/>
      <c r="CK321" s="1"/>
      <c r="CL321" s="9"/>
      <c r="CM321" s="1"/>
      <c r="CN321" s="9"/>
      <c r="CO321" s="1"/>
      <c r="CP321" s="9"/>
      <c r="CQ321" s="1">
        <v>3</v>
      </c>
      <c r="CR321" s="9">
        <v>4</v>
      </c>
      <c r="CS321" s="1"/>
      <c r="CT321" s="9"/>
      <c r="CU321" s="1">
        <v>1</v>
      </c>
      <c r="CV321" s="9"/>
      <c r="CW321" s="1">
        <v>1</v>
      </c>
      <c r="CX321" s="9">
        <v>1</v>
      </c>
      <c r="CY321" s="1"/>
      <c r="CZ321" s="9"/>
      <c r="DA321" s="1"/>
      <c r="DB321" s="9"/>
      <c r="DC321" s="1">
        <v>10</v>
      </c>
      <c r="DD321" s="9"/>
      <c r="DE321" s="1"/>
      <c r="DF321" s="9"/>
      <c r="DG321" s="9"/>
      <c r="DH321" s="9"/>
      <c r="DI321" s="27"/>
      <c r="DJ321" s="9"/>
      <c r="DK321" s="1">
        <v>1</v>
      </c>
      <c r="DL321" s="9"/>
      <c r="DM321" s="28"/>
      <c r="DN321" s="9"/>
      <c r="DO321" s="1"/>
      <c r="DP321" s="9"/>
      <c r="DQ321" s="1"/>
      <c r="DR321" s="27"/>
      <c r="DS321" s="28"/>
      <c r="DT321" s="27"/>
      <c r="DU321" s="1"/>
      <c r="DV321" s="9"/>
      <c r="DW321" s="1"/>
      <c r="DX321" s="27"/>
      <c r="DY321" s="1"/>
      <c r="DZ321" s="9"/>
      <c r="EA321" s="28"/>
      <c r="EB321" s="9"/>
      <c r="EC321" s="1">
        <v>1</v>
      </c>
      <c r="ED321" s="9"/>
      <c r="EE321" s="1"/>
      <c r="EF321" s="9"/>
      <c r="EG321" s="1">
        <v>1</v>
      </c>
      <c r="EH321" s="9"/>
      <c r="EI321" s="28"/>
      <c r="EJ321" s="9"/>
      <c r="EK321" s="1">
        <v>15</v>
      </c>
      <c r="EL321" s="3" cm="1">
        <f t="array" ref="EL321">SUMPRODUCT(Planned[[#This Row],[GEN-1]:[EL-20]],TRANSPOSE(Arrangements[Unit Prices]))</f>
        <v>1156.2</v>
      </c>
    </row>
    <row r="322" spans="1:142" ht="14.4" x14ac:dyDescent="0.25">
      <c r="A322" s="1">
        <v>307</v>
      </c>
      <c r="B322" s="9">
        <v>29980</v>
      </c>
      <c r="C322" s="9" t="s">
        <v>1064</v>
      </c>
      <c r="D322" s="9" t="s">
        <v>271</v>
      </c>
      <c r="E322" s="9" t="s">
        <v>312</v>
      </c>
      <c r="F322" s="9"/>
      <c r="G322" s="9"/>
      <c r="H322" s="1" t="s">
        <v>1065</v>
      </c>
      <c r="I322" s="1" t="s">
        <v>325</v>
      </c>
      <c r="J322" s="1" t="s">
        <v>1023</v>
      </c>
      <c r="K322" s="9">
        <v>80</v>
      </c>
      <c r="L322" s="1" t="s">
        <v>581</v>
      </c>
      <c r="M322" s="9" t="s">
        <v>278</v>
      </c>
      <c r="N322" s="9"/>
      <c r="O322" s="1"/>
      <c r="P322" s="9"/>
      <c r="Q322" s="1"/>
      <c r="R322" s="27"/>
      <c r="S322" s="1"/>
      <c r="T322" s="9">
        <v>1</v>
      </c>
      <c r="U322" s="1"/>
      <c r="V322" s="9"/>
      <c r="W322" s="1"/>
      <c r="X322" s="9"/>
      <c r="Y322" s="1"/>
      <c r="Z322" s="9"/>
      <c r="AA322" s="1"/>
      <c r="AB322" s="9"/>
      <c r="AC322" s="1"/>
      <c r="AD322" s="27"/>
      <c r="AE322" s="1"/>
      <c r="AF322" s="9">
        <v>45</v>
      </c>
      <c r="AG322" s="1"/>
      <c r="AH322" s="9"/>
      <c r="AI322" s="1"/>
      <c r="AJ322" s="27"/>
      <c r="AK322" s="1"/>
      <c r="AL322" s="27"/>
      <c r="AM322" s="1"/>
      <c r="AN322" s="9"/>
      <c r="AO322" s="28"/>
      <c r="AP322" s="9"/>
      <c r="AQ322" s="1"/>
      <c r="AR322" s="9"/>
      <c r="AS322" s="28"/>
      <c r="AT322" s="27"/>
      <c r="AU322" s="1"/>
      <c r="AV322" s="1"/>
      <c r="AW322" s="1"/>
      <c r="AX322" s="9"/>
      <c r="AY322" s="28"/>
      <c r="AZ322" s="9"/>
      <c r="BA322" s="1"/>
      <c r="BB322" s="27"/>
      <c r="BC322" s="1"/>
      <c r="BD322" s="9"/>
      <c r="BE322" s="28"/>
      <c r="BF322" s="9"/>
      <c r="BG322" s="1"/>
      <c r="BH322" s="9"/>
      <c r="BI322" s="1"/>
      <c r="BJ322" s="9"/>
      <c r="BK322" s="28"/>
      <c r="BL322" s="27"/>
      <c r="BM322" s="1"/>
      <c r="BN322" s="9"/>
      <c r="BO322" s="1"/>
      <c r="BP322" s="27"/>
      <c r="BQ322" s="1"/>
      <c r="BR322" s="9"/>
      <c r="BS322" s="1"/>
      <c r="BT322" s="9"/>
      <c r="BU322" s="1"/>
      <c r="BV322" s="9"/>
      <c r="BW322" s="1"/>
      <c r="BX322" s="9"/>
      <c r="BY322" s="1"/>
      <c r="BZ322" s="9"/>
      <c r="CA322" s="1"/>
      <c r="CB322" s="9"/>
      <c r="CC322" s="28"/>
      <c r="CD322" s="9"/>
      <c r="CE322" s="1"/>
      <c r="CF322" s="9"/>
      <c r="CG322" s="1"/>
      <c r="CH322" s="27"/>
      <c r="CI322" s="1"/>
      <c r="CJ322" s="9"/>
      <c r="CK322" s="1"/>
      <c r="CL322" s="9"/>
      <c r="CM322" s="1"/>
      <c r="CN322" s="9"/>
      <c r="CO322" s="1"/>
      <c r="CP322" s="9"/>
      <c r="CQ322" s="1">
        <v>1</v>
      </c>
      <c r="CR322" s="9">
        <v>1</v>
      </c>
      <c r="CS322" s="1">
        <v>1</v>
      </c>
      <c r="CT322" s="9"/>
      <c r="CU322" s="1">
        <v>2</v>
      </c>
      <c r="CV322" s="9"/>
      <c r="CW322" s="1">
        <v>1</v>
      </c>
      <c r="CX322" s="9">
        <v>1</v>
      </c>
      <c r="CY322" s="1"/>
      <c r="CZ322" s="9"/>
      <c r="DA322" s="1">
        <v>1</v>
      </c>
      <c r="DB322" s="9"/>
      <c r="DC322" s="1">
        <v>10</v>
      </c>
      <c r="DD322" s="9"/>
      <c r="DE322" s="1"/>
      <c r="DF322" s="9"/>
      <c r="DG322" s="9"/>
      <c r="DH322" s="9"/>
      <c r="DI322" s="27"/>
      <c r="DJ322" s="9">
        <v>1</v>
      </c>
      <c r="DK322" s="1">
        <v>1</v>
      </c>
      <c r="DL322" s="9"/>
      <c r="DM322" s="28"/>
      <c r="DN322" s="9"/>
      <c r="DO322" s="1"/>
      <c r="DP322" s="9"/>
      <c r="DQ322" s="1"/>
      <c r="DR322" s="27"/>
      <c r="DS322" s="28"/>
      <c r="DT322" s="27"/>
      <c r="DU322" s="1"/>
      <c r="DV322" s="9"/>
      <c r="DW322" s="1"/>
      <c r="DX322" s="27"/>
      <c r="DY322" s="1"/>
      <c r="DZ322" s="9"/>
      <c r="EA322" s="28"/>
      <c r="EB322" s="9"/>
      <c r="EC322" s="1"/>
      <c r="ED322" s="9"/>
      <c r="EE322" s="1"/>
      <c r="EF322" s="9"/>
      <c r="EG322" s="1"/>
      <c r="EH322" s="9"/>
      <c r="EI322" s="28"/>
      <c r="EJ322" s="9"/>
      <c r="EK322" s="1"/>
      <c r="EL322" s="3" cm="1">
        <f t="array" ref="EL322">SUMPRODUCT(Planned[[#This Row],[GEN-1]:[EL-20]],TRANSPOSE(Arrangements[Unit Prices]))</f>
        <v>489.3</v>
      </c>
    </row>
    <row r="323" spans="1:142" ht="14.4" x14ac:dyDescent="0.25">
      <c r="A323" s="1">
        <v>308</v>
      </c>
      <c r="B323" s="9">
        <v>26189</v>
      </c>
      <c r="C323" s="9" t="s">
        <v>1066</v>
      </c>
      <c r="D323" s="9" t="s">
        <v>271</v>
      </c>
      <c r="E323" s="9" t="s">
        <v>312</v>
      </c>
      <c r="F323" s="9"/>
      <c r="G323" s="9"/>
      <c r="H323" s="1" t="s">
        <v>1067</v>
      </c>
      <c r="I323" s="1" t="s">
        <v>325</v>
      </c>
      <c r="J323" s="1" t="s">
        <v>1023</v>
      </c>
      <c r="K323" s="9">
        <v>80</v>
      </c>
      <c r="L323" s="1" t="s">
        <v>570</v>
      </c>
      <c r="M323" s="9" t="s">
        <v>278</v>
      </c>
      <c r="N323" s="9"/>
      <c r="O323" s="1"/>
      <c r="P323" s="9"/>
      <c r="Q323" s="1"/>
      <c r="R323" s="27"/>
      <c r="S323" s="1"/>
      <c r="T323" s="9">
        <v>3.5</v>
      </c>
      <c r="U323" s="1"/>
      <c r="V323" s="9"/>
      <c r="W323" s="1"/>
      <c r="X323" s="9"/>
      <c r="Y323" s="1"/>
      <c r="Z323" s="9"/>
      <c r="AA323" s="1"/>
      <c r="AB323" s="9"/>
      <c r="AC323" s="1"/>
      <c r="AD323" s="27"/>
      <c r="AE323" s="1"/>
      <c r="AF323" s="9">
        <v>160</v>
      </c>
      <c r="AG323" s="1"/>
      <c r="AH323" s="9"/>
      <c r="AI323" s="1"/>
      <c r="AJ323" s="27"/>
      <c r="AK323" s="1"/>
      <c r="AL323" s="27"/>
      <c r="AM323" s="1"/>
      <c r="AN323" s="9"/>
      <c r="AO323" s="28"/>
      <c r="AP323" s="9"/>
      <c r="AQ323" s="1"/>
      <c r="AR323" s="9"/>
      <c r="AS323" s="28"/>
      <c r="AT323" s="27"/>
      <c r="AU323" s="1"/>
      <c r="AV323" s="1"/>
      <c r="AW323" s="1"/>
      <c r="AX323" s="9"/>
      <c r="AY323" s="28"/>
      <c r="AZ323" s="9"/>
      <c r="BA323" s="1"/>
      <c r="BB323" s="27"/>
      <c r="BC323" s="1"/>
      <c r="BD323" s="9"/>
      <c r="BE323" s="28"/>
      <c r="BF323" s="9"/>
      <c r="BG323" s="1"/>
      <c r="BH323" s="9"/>
      <c r="BI323" s="1"/>
      <c r="BJ323" s="9"/>
      <c r="BK323" s="28"/>
      <c r="BL323" s="27"/>
      <c r="BM323" s="1"/>
      <c r="BN323" s="9"/>
      <c r="BO323" s="1"/>
      <c r="BP323" s="27"/>
      <c r="BQ323" s="1"/>
      <c r="BR323" s="9"/>
      <c r="BS323" s="1"/>
      <c r="BT323" s="9"/>
      <c r="BU323" s="1"/>
      <c r="BV323" s="9"/>
      <c r="BW323" s="1"/>
      <c r="BX323" s="9"/>
      <c r="BY323" s="1">
        <v>50</v>
      </c>
      <c r="BZ323" s="9"/>
      <c r="CA323" s="1"/>
      <c r="CB323" s="9"/>
      <c r="CC323" s="28"/>
      <c r="CD323" s="9"/>
      <c r="CE323" s="1"/>
      <c r="CF323" s="9"/>
      <c r="CG323" s="1"/>
      <c r="CH323" s="27"/>
      <c r="CI323" s="1"/>
      <c r="CJ323" s="9"/>
      <c r="CK323" s="1"/>
      <c r="CL323" s="9"/>
      <c r="CM323" s="1"/>
      <c r="CN323" s="9"/>
      <c r="CO323" s="1"/>
      <c r="CP323" s="9"/>
      <c r="CQ323" s="1">
        <v>2</v>
      </c>
      <c r="CR323" s="9">
        <v>3</v>
      </c>
      <c r="CS323" s="1"/>
      <c r="CT323" s="9"/>
      <c r="CU323" s="1">
        <v>2</v>
      </c>
      <c r="CV323" s="9"/>
      <c r="CW323" s="1">
        <v>1</v>
      </c>
      <c r="CX323" s="9"/>
      <c r="CY323" s="1"/>
      <c r="CZ323" s="9"/>
      <c r="DA323" s="1"/>
      <c r="DB323" s="9"/>
      <c r="DC323" s="1"/>
      <c r="DD323" s="9"/>
      <c r="DE323" s="1"/>
      <c r="DF323" s="9"/>
      <c r="DG323" s="9"/>
      <c r="DH323" s="9"/>
      <c r="DI323" s="27"/>
      <c r="DJ323" s="9"/>
      <c r="DK323" s="1">
        <v>1</v>
      </c>
      <c r="DL323" s="9"/>
      <c r="DM323" s="28"/>
      <c r="DN323" s="9"/>
      <c r="DO323" s="1"/>
      <c r="DP323" s="9"/>
      <c r="DQ323" s="1"/>
      <c r="DR323" s="27"/>
      <c r="DS323" s="28"/>
      <c r="DT323" s="27"/>
      <c r="DU323" s="1"/>
      <c r="DV323" s="9"/>
      <c r="DW323" s="1"/>
      <c r="DX323" s="27"/>
      <c r="DY323" s="1"/>
      <c r="DZ323" s="9"/>
      <c r="EA323" s="28"/>
      <c r="EB323" s="9"/>
      <c r="EC323" s="1">
        <v>1</v>
      </c>
      <c r="ED323" s="9"/>
      <c r="EE323" s="1">
        <v>1</v>
      </c>
      <c r="EF323" s="9"/>
      <c r="EG323" s="1">
        <v>1</v>
      </c>
      <c r="EH323" s="9"/>
      <c r="EI323" s="28"/>
      <c r="EJ323" s="9"/>
      <c r="EK323" s="1">
        <v>15</v>
      </c>
      <c r="EL323" s="3" cm="1">
        <f t="array" ref="EL323">SUMPRODUCT(Planned[[#This Row],[GEN-1]:[EL-20]],TRANSPOSE(Arrangements[Unit Prices]))</f>
        <v>1159.4000000000001</v>
      </c>
    </row>
    <row r="324" spans="1:142" ht="14.4" x14ac:dyDescent="0.25">
      <c r="A324" s="1">
        <v>309</v>
      </c>
      <c r="B324" s="13">
        <v>303966</v>
      </c>
      <c r="C324" s="13" t="s">
        <v>1068</v>
      </c>
      <c r="D324" s="13" t="s">
        <v>271</v>
      </c>
      <c r="E324" s="13" t="s">
        <v>312</v>
      </c>
      <c r="F324" s="13"/>
      <c r="G324" s="13"/>
      <c r="H324" s="12" t="s">
        <v>1069</v>
      </c>
      <c r="I324" s="12" t="s">
        <v>275</v>
      </c>
      <c r="J324" s="12" t="s">
        <v>1023</v>
      </c>
      <c r="K324" s="13">
        <v>80</v>
      </c>
      <c r="L324" s="12" t="s">
        <v>570</v>
      </c>
      <c r="M324" s="13" t="s">
        <v>278</v>
      </c>
      <c r="N324" s="13"/>
      <c r="O324" s="12"/>
      <c r="P324" s="13"/>
      <c r="Q324" s="12"/>
      <c r="R324" s="32"/>
      <c r="S324" s="12"/>
      <c r="T324" s="13"/>
      <c r="U324" s="12"/>
      <c r="V324" s="13"/>
      <c r="W324" s="12"/>
      <c r="X324" s="13"/>
      <c r="Y324" s="12"/>
      <c r="Z324" s="13"/>
      <c r="AA324" s="12"/>
      <c r="AB324" s="13"/>
      <c r="AC324" s="12"/>
      <c r="AD324" s="32"/>
      <c r="AE324" s="12"/>
      <c r="AF324" s="13">
        <v>240</v>
      </c>
      <c r="AG324" s="12"/>
      <c r="AH324" s="13"/>
      <c r="AI324" s="12"/>
      <c r="AJ324" s="32"/>
      <c r="AK324" s="12"/>
      <c r="AL324" s="32"/>
      <c r="AM324" s="12"/>
      <c r="AN324" s="13"/>
      <c r="AO324" s="29"/>
      <c r="AP324" s="13"/>
      <c r="AQ324" s="12"/>
      <c r="AR324" s="13"/>
      <c r="AS324" s="29"/>
      <c r="AT324" s="32"/>
      <c r="AU324" s="12"/>
      <c r="AV324" s="12"/>
      <c r="AW324" s="12"/>
      <c r="AX324" s="13"/>
      <c r="AY324" s="29"/>
      <c r="AZ324" s="13"/>
      <c r="BA324" s="12"/>
      <c r="BB324" s="32"/>
      <c r="BC324" s="12"/>
      <c r="BD324" s="13"/>
      <c r="BE324" s="29"/>
      <c r="BF324" s="13"/>
      <c r="BG324" s="12"/>
      <c r="BH324" s="13"/>
      <c r="BI324" s="12"/>
      <c r="BJ324" s="13"/>
      <c r="BK324" s="29"/>
      <c r="BL324" s="32"/>
      <c r="BM324" s="12"/>
      <c r="BN324" s="13"/>
      <c r="BO324" s="12"/>
      <c r="BP324" s="32"/>
      <c r="BQ324" s="12"/>
      <c r="BR324" s="13"/>
      <c r="BS324" s="12"/>
      <c r="BT324" s="13"/>
      <c r="BU324" s="12"/>
      <c r="BV324" s="13"/>
      <c r="BW324" s="12"/>
      <c r="BX324" s="13"/>
      <c r="BY324" s="12"/>
      <c r="BZ324" s="13"/>
      <c r="CA324" s="12"/>
      <c r="CB324" s="13"/>
      <c r="CC324" s="29"/>
      <c r="CD324" s="13"/>
      <c r="CE324" s="12"/>
      <c r="CF324" s="13"/>
      <c r="CG324" s="12"/>
      <c r="CH324" s="32"/>
      <c r="CI324" s="12"/>
      <c r="CJ324" s="13"/>
      <c r="CK324" s="12"/>
      <c r="CL324" s="13"/>
      <c r="CM324" s="12"/>
      <c r="CN324" s="13"/>
      <c r="CO324" s="12"/>
      <c r="CP324" s="13"/>
      <c r="CQ324" s="12">
        <v>4</v>
      </c>
      <c r="CR324" s="13">
        <v>5</v>
      </c>
      <c r="CS324" s="12">
        <v>1</v>
      </c>
      <c r="CT324" s="13"/>
      <c r="CU324" s="12">
        <v>2</v>
      </c>
      <c r="CV324" s="13"/>
      <c r="CW324" s="12">
        <v>1</v>
      </c>
      <c r="CX324" s="13">
        <v>1</v>
      </c>
      <c r="CY324" s="12"/>
      <c r="CZ324" s="13"/>
      <c r="DA324" s="12"/>
      <c r="DB324" s="13"/>
      <c r="DC324" s="12"/>
      <c r="DD324" s="13"/>
      <c r="DE324" s="12"/>
      <c r="DF324" s="13"/>
      <c r="DG324" s="13"/>
      <c r="DH324" s="13"/>
      <c r="DI324" s="32"/>
      <c r="DJ324" s="13"/>
      <c r="DK324" s="12"/>
      <c r="DL324" s="13"/>
      <c r="DM324" s="29"/>
      <c r="DN324" s="13"/>
      <c r="DO324" s="12"/>
      <c r="DP324" s="13"/>
      <c r="DQ324" s="12"/>
      <c r="DR324" s="32"/>
      <c r="DS324" s="29"/>
      <c r="DT324" s="32"/>
      <c r="DU324" s="12"/>
      <c r="DV324" s="13"/>
      <c r="DW324" s="12"/>
      <c r="DX324" s="32"/>
      <c r="DY324" s="12"/>
      <c r="DZ324" s="13"/>
      <c r="EA324" s="29"/>
      <c r="EB324" s="13"/>
      <c r="EC324" s="12"/>
      <c r="ED324" s="13"/>
      <c r="EE324" s="12"/>
      <c r="EF324" s="13"/>
      <c r="EG324" s="12"/>
      <c r="EH324" s="13"/>
      <c r="EI324" s="29"/>
      <c r="EJ324" s="13"/>
      <c r="EK324" s="12"/>
      <c r="EL324" s="14" cm="1">
        <f t="array" ref="EL324">SUMPRODUCT(Planned[[#This Row],[GEN-1]:[EL-20]],TRANSPOSE(Arrangements[Unit Prices]))</f>
        <v>1031</v>
      </c>
    </row>
    <row r="325" spans="1:142" ht="14.4" x14ac:dyDescent="0.25">
      <c r="A325" s="1">
        <v>310</v>
      </c>
      <c r="B325" s="9">
        <v>22264</v>
      </c>
      <c r="C325" s="9" t="s">
        <v>1070</v>
      </c>
      <c r="D325" s="9" t="s">
        <v>271</v>
      </c>
      <c r="E325" s="9" t="s">
        <v>312</v>
      </c>
      <c r="F325" s="9"/>
      <c r="G325" s="9"/>
      <c r="H325" s="1" t="s">
        <v>1071</v>
      </c>
      <c r="I325" s="1" t="s">
        <v>325</v>
      </c>
      <c r="J325" s="1" t="s">
        <v>1023</v>
      </c>
      <c r="K325" s="9">
        <v>80</v>
      </c>
      <c r="L325" s="1" t="s">
        <v>570</v>
      </c>
      <c r="M325" s="9" t="s">
        <v>278</v>
      </c>
      <c r="N325" s="9"/>
      <c r="O325" s="1"/>
      <c r="P325" s="9"/>
      <c r="Q325" s="1"/>
      <c r="R325" s="27"/>
      <c r="S325" s="1"/>
      <c r="T325" s="9"/>
      <c r="U325" s="1"/>
      <c r="V325" s="9"/>
      <c r="W325" s="1"/>
      <c r="X325" s="9"/>
      <c r="Y325" s="1"/>
      <c r="Z325" s="9"/>
      <c r="AA325" s="1"/>
      <c r="AB325" s="9"/>
      <c r="AC325" s="1"/>
      <c r="AD325" s="27"/>
      <c r="AE325" s="1"/>
      <c r="AF325" s="9"/>
      <c r="AG325" s="1"/>
      <c r="AH325" s="9"/>
      <c r="AI325" s="1"/>
      <c r="AJ325" s="27"/>
      <c r="AK325" s="1"/>
      <c r="AL325" s="27"/>
      <c r="AM325" s="1"/>
      <c r="AN325" s="9"/>
      <c r="AO325" s="28"/>
      <c r="AP325" s="9"/>
      <c r="AQ325" s="1"/>
      <c r="AR325" s="9"/>
      <c r="AS325" s="28"/>
      <c r="AT325" s="27"/>
      <c r="AU325" s="1"/>
      <c r="AV325" s="1"/>
      <c r="AW325" s="1"/>
      <c r="AX325" s="9"/>
      <c r="AY325" s="28"/>
      <c r="AZ325" s="9"/>
      <c r="BA325" s="1"/>
      <c r="BB325" s="27"/>
      <c r="BC325" s="1"/>
      <c r="BD325" s="9"/>
      <c r="BE325" s="28"/>
      <c r="BF325" s="9"/>
      <c r="BG325" s="1"/>
      <c r="BH325" s="9"/>
      <c r="BI325" s="1"/>
      <c r="BJ325" s="9"/>
      <c r="BK325" s="28"/>
      <c r="BL325" s="27"/>
      <c r="BM325" s="1">
        <v>1</v>
      </c>
      <c r="BN325" s="9"/>
      <c r="BO325" s="1"/>
      <c r="BP325" s="27"/>
      <c r="BQ325" s="1"/>
      <c r="BR325" s="9"/>
      <c r="BS325" s="1"/>
      <c r="BT325" s="9"/>
      <c r="BU325" s="1"/>
      <c r="BV325" s="9"/>
      <c r="BW325" s="1"/>
      <c r="BX325" s="9"/>
      <c r="BY325" s="1"/>
      <c r="BZ325" s="9"/>
      <c r="CA325" s="1"/>
      <c r="CB325" s="9"/>
      <c r="CC325" s="28"/>
      <c r="CD325" s="9"/>
      <c r="CE325" s="1"/>
      <c r="CF325" s="9"/>
      <c r="CG325" s="1"/>
      <c r="CH325" s="27"/>
      <c r="CI325" s="1"/>
      <c r="CJ325" s="9"/>
      <c r="CK325" s="1"/>
      <c r="CL325" s="9"/>
      <c r="CM325" s="1"/>
      <c r="CN325" s="9"/>
      <c r="CO325" s="1"/>
      <c r="CP325" s="9"/>
      <c r="CQ325" s="1">
        <v>4</v>
      </c>
      <c r="CR325" s="9">
        <v>4</v>
      </c>
      <c r="CS325" s="1"/>
      <c r="CT325" s="9"/>
      <c r="CU325" s="1">
        <v>1</v>
      </c>
      <c r="CV325" s="9"/>
      <c r="CW325" s="1">
        <v>1</v>
      </c>
      <c r="CX325" s="9">
        <v>1</v>
      </c>
      <c r="CY325" s="1"/>
      <c r="CZ325" s="9">
        <v>1</v>
      </c>
      <c r="DA325" s="1"/>
      <c r="DB325" s="9"/>
      <c r="DC325" s="1"/>
      <c r="DD325" s="9"/>
      <c r="DE325" s="1"/>
      <c r="DF325" s="9"/>
      <c r="DG325" s="9"/>
      <c r="DH325" s="9"/>
      <c r="DI325" s="27"/>
      <c r="DJ325" s="9"/>
      <c r="DK325" s="1">
        <v>1</v>
      </c>
      <c r="DL325" s="9"/>
      <c r="DM325" s="28"/>
      <c r="DN325" s="9"/>
      <c r="DO325" s="1"/>
      <c r="DP325" s="9"/>
      <c r="DQ325" s="1"/>
      <c r="DR325" s="27"/>
      <c r="DS325" s="28"/>
      <c r="DT325" s="27"/>
      <c r="DU325" s="1"/>
      <c r="DV325" s="9"/>
      <c r="DW325" s="1"/>
      <c r="DX325" s="27"/>
      <c r="DY325" s="1"/>
      <c r="DZ325" s="9"/>
      <c r="EA325" s="28"/>
      <c r="EB325" s="9"/>
      <c r="EC325" s="1">
        <v>1</v>
      </c>
      <c r="ED325" s="9"/>
      <c r="EE325" s="1">
        <v>1</v>
      </c>
      <c r="EF325" s="9"/>
      <c r="EG325" s="1">
        <v>1</v>
      </c>
      <c r="EH325" s="9"/>
      <c r="EI325" s="28"/>
      <c r="EJ325" s="9"/>
      <c r="EK325" s="1">
        <v>15</v>
      </c>
      <c r="EL325" s="3" cm="1">
        <f t="array" ref="EL325">SUMPRODUCT(Planned[[#This Row],[GEN-1]:[EL-20]],TRANSPOSE(Arrangements[Unit Prices]))</f>
        <v>943.2</v>
      </c>
    </row>
    <row r="326" spans="1:142" ht="14.4" x14ac:dyDescent="0.25">
      <c r="A326" s="1">
        <v>311</v>
      </c>
      <c r="B326" s="9">
        <v>12957</v>
      </c>
      <c r="C326" s="9" t="s">
        <v>1072</v>
      </c>
      <c r="D326" s="9" t="s">
        <v>271</v>
      </c>
      <c r="E326" s="9" t="s">
        <v>312</v>
      </c>
      <c r="F326" s="9"/>
      <c r="G326" s="9"/>
      <c r="H326" s="1" t="s">
        <v>1073</v>
      </c>
      <c r="I326" s="1" t="s">
        <v>325</v>
      </c>
      <c r="J326" s="1" t="s">
        <v>1023</v>
      </c>
      <c r="K326" s="9">
        <v>80</v>
      </c>
      <c r="L326" s="1" t="s">
        <v>570</v>
      </c>
      <c r="M326" s="9" t="s">
        <v>278</v>
      </c>
      <c r="N326" s="9"/>
      <c r="O326" s="1"/>
      <c r="P326" s="9"/>
      <c r="Q326" s="1"/>
      <c r="R326" s="27"/>
      <c r="S326" s="1"/>
      <c r="T326" s="9"/>
      <c r="U326" s="1"/>
      <c r="V326" s="9"/>
      <c r="W326" s="1"/>
      <c r="X326" s="9"/>
      <c r="Y326" s="1"/>
      <c r="Z326" s="9"/>
      <c r="AA326" s="1"/>
      <c r="AB326" s="9"/>
      <c r="AC326" s="1"/>
      <c r="AD326" s="27"/>
      <c r="AE326" s="1"/>
      <c r="AF326" s="9">
        <v>180</v>
      </c>
      <c r="AG326" s="1"/>
      <c r="AH326" s="9"/>
      <c r="AI326" s="1"/>
      <c r="AJ326" s="27"/>
      <c r="AK326" s="1"/>
      <c r="AL326" s="27"/>
      <c r="AM326" s="1"/>
      <c r="AN326" s="9"/>
      <c r="AO326" s="28"/>
      <c r="AP326" s="9"/>
      <c r="AQ326" s="1"/>
      <c r="AR326" s="9"/>
      <c r="AS326" s="28"/>
      <c r="AT326" s="27"/>
      <c r="AU326" s="1"/>
      <c r="AV326" s="1"/>
      <c r="AW326" s="1"/>
      <c r="AX326" s="9"/>
      <c r="AY326" s="28"/>
      <c r="AZ326" s="9"/>
      <c r="BA326" s="1"/>
      <c r="BB326" s="27"/>
      <c r="BC326" s="1"/>
      <c r="BD326" s="9"/>
      <c r="BE326" s="28"/>
      <c r="BF326" s="9"/>
      <c r="BG326" s="1"/>
      <c r="BH326" s="9"/>
      <c r="BI326" s="1"/>
      <c r="BJ326" s="9"/>
      <c r="BK326" s="28"/>
      <c r="BL326" s="27"/>
      <c r="BM326" s="1">
        <v>1</v>
      </c>
      <c r="BN326" s="9"/>
      <c r="BO326" s="1"/>
      <c r="BP326" s="27"/>
      <c r="BQ326" s="1"/>
      <c r="BR326" s="9"/>
      <c r="BS326" s="1"/>
      <c r="BT326" s="9"/>
      <c r="BU326" s="1"/>
      <c r="BV326" s="9"/>
      <c r="BW326" s="1"/>
      <c r="BX326" s="9"/>
      <c r="BY326" s="1"/>
      <c r="BZ326" s="9"/>
      <c r="CA326" s="1"/>
      <c r="CB326" s="9"/>
      <c r="CC326" s="28"/>
      <c r="CD326" s="9"/>
      <c r="CE326" s="1"/>
      <c r="CF326" s="9"/>
      <c r="CG326" s="1"/>
      <c r="CH326" s="27"/>
      <c r="CI326" s="1"/>
      <c r="CJ326" s="9"/>
      <c r="CK326" s="1"/>
      <c r="CL326" s="9"/>
      <c r="CM326" s="1"/>
      <c r="CN326" s="9"/>
      <c r="CO326" s="1"/>
      <c r="CP326" s="9"/>
      <c r="CQ326" s="1">
        <v>4</v>
      </c>
      <c r="CR326" s="9">
        <v>2</v>
      </c>
      <c r="CS326" s="1"/>
      <c r="CT326" s="9"/>
      <c r="CU326" s="1">
        <v>1</v>
      </c>
      <c r="CV326" s="9"/>
      <c r="CW326" s="1"/>
      <c r="CX326" s="9"/>
      <c r="CY326" s="1"/>
      <c r="CZ326" s="9"/>
      <c r="DA326" s="1"/>
      <c r="DB326" s="9"/>
      <c r="DC326" s="1">
        <v>10</v>
      </c>
      <c r="DD326" s="9"/>
      <c r="DE326" s="1"/>
      <c r="DF326" s="9"/>
      <c r="DG326" s="9"/>
      <c r="DH326" s="9"/>
      <c r="DI326" s="27"/>
      <c r="DJ326" s="9"/>
      <c r="DK326" s="1">
        <v>1</v>
      </c>
      <c r="DL326" s="9"/>
      <c r="DM326" s="28"/>
      <c r="DN326" s="9"/>
      <c r="DO326" s="1"/>
      <c r="DP326" s="9"/>
      <c r="DQ326" s="1"/>
      <c r="DR326" s="27"/>
      <c r="DS326" s="28"/>
      <c r="DT326" s="27"/>
      <c r="DU326" s="1"/>
      <c r="DV326" s="9"/>
      <c r="DW326" s="1"/>
      <c r="DX326" s="27"/>
      <c r="DY326" s="1"/>
      <c r="DZ326" s="9"/>
      <c r="EA326" s="28"/>
      <c r="EB326" s="9"/>
      <c r="EC326" s="1">
        <v>1</v>
      </c>
      <c r="ED326" s="9"/>
      <c r="EE326" s="1"/>
      <c r="EF326" s="9"/>
      <c r="EG326" s="1">
        <v>1</v>
      </c>
      <c r="EH326" s="9"/>
      <c r="EI326" s="28"/>
      <c r="EJ326" s="9"/>
      <c r="EK326" s="1">
        <v>15</v>
      </c>
      <c r="EL326" s="3" cm="1">
        <f t="array" ref="EL326">SUMPRODUCT(Planned[[#This Row],[GEN-1]:[EL-20]],TRANSPOSE(Arrangements[Unit Prices]))</f>
        <v>1122.0999999999999</v>
      </c>
    </row>
    <row r="327" spans="1:142" ht="14.4" x14ac:dyDescent="0.25">
      <c r="A327" s="1">
        <v>312</v>
      </c>
      <c r="B327" s="9">
        <v>29662</v>
      </c>
      <c r="C327" s="9" t="s">
        <v>1074</v>
      </c>
      <c r="D327" s="9" t="s">
        <v>271</v>
      </c>
      <c r="E327" s="9" t="s">
        <v>312</v>
      </c>
      <c r="F327" s="9"/>
      <c r="G327" s="9"/>
      <c r="H327" s="1" t="s">
        <v>1075</v>
      </c>
      <c r="I327" s="1" t="s">
        <v>325</v>
      </c>
      <c r="J327" s="1" t="s">
        <v>1023</v>
      </c>
      <c r="K327" s="9">
        <v>80</v>
      </c>
      <c r="L327" s="1" t="s">
        <v>871</v>
      </c>
      <c r="M327" s="9" t="s">
        <v>278</v>
      </c>
      <c r="N327" s="9"/>
      <c r="O327" s="1"/>
      <c r="P327" s="9"/>
      <c r="Q327" s="1"/>
      <c r="R327" s="27"/>
      <c r="S327" s="1"/>
      <c r="T327" s="9">
        <v>1</v>
      </c>
      <c r="U327" s="1"/>
      <c r="V327" s="9"/>
      <c r="W327" s="1"/>
      <c r="X327" s="9"/>
      <c r="Y327" s="1"/>
      <c r="Z327" s="9"/>
      <c r="AA327" s="1"/>
      <c r="AB327" s="9"/>
      <c r="AC327" s="1"/>
      <c r="AD327" s="27"/>
      <c r="AE327" s="1"/>
      <c r="AF327" s="9">
        <v>64</v>
      </c>
      <c r="AG327" s="1"/>
      <c r="AH327" s="9"/>
      <c r="AI327" s="1"/>
      <c r="AJ327" s="27"/>
      <c r="AK327" s="1"/>
      <c r="AL327" s="27"/>
      <c r="AM327" s="1"/>
      <c r="AN327" s="9"/>
      <c r="AO327" s="28"/>
      <c r="AP327" s="9"/>
      <c r="AQ327" s="1"/>
      <c r="AR327" s="9"/>
      <c r="AS327" s="28"/>
      <c r="AT327" s="27"/>
      <c r="AU327" s="1"/>
      <c r="AV327" s="1"/>
      <c r="AW327" s="1"/>
      <c r="AX327" s="9"/>
      <c r="AY327" s="28"/>
      <c r="AZ327" s="9"/>
      <c r="BA327" s="1"/>
      <c r="BB327" s="27"/>
      <c r="BC327" s="1"/>
      <c r="BD327" s="9"/>
      <c r="BE327" s="28"/>
      <c r="BF327" s="9"/>
      <c r="BG327" s="1"/>
      <c r="BH327" s="9"/>
      <c r="BI327" s="1"/>
      <c r="BJ327" s="9"/>
      <c r="BK327" s="28"/>
      <c r="BL327" s="27"/>
      <c r="BM327" s="1"/>
      <c r="BN327" s="9"/>
      <c r="BO327" s="1"/>
      <c r="BP327" s="27"/>
      <c r="BQ327" s="1"/>
      <c r="BR327" s="9"/>
      <c r="BS327" s="1"/>
      <c r="BT327" s="9"/>
      <c r="BU327" s="1"/>
      <c r="BV327" s="9"/>
      <c r="BW327" s="1"/>
      <c r="BX327" s="9"/>
      <c r="BY327" s="1"/>
      <c r="BZ327" s="9"/>
      <c r="CA327" s="1"/>
      <c r="CB327" s="9"/>
      <c r="CC327" s="28"/>
      <c r="CD327" s="9"/>
      <c r="CE327" s="1"/>
      <c r="CF327" s="9"/>
      <c r="CG327" s="1"/>
      <c r="CH327" s="27"/>
      <c r="CI327" s="1"/>
      <c r="CJ327" s="9"/>
      <c r="CK327" s="1"/>
      <c r="CL327" s="9">
        <v>0.28000000000000003</v>
      </c>
      <c r="CM327" s="1"/>
      <c r="CN327" s="9"/>
      <c r="CO327" s="1"/>
      <c r="CP327" s="9"/>
      <c r="CQ327" s="1">
        <v>3</v>
      </c>
      <c r="CR327" s="9">
        <v>1</v>
      </c>
      <c r="CS327" s="1">
        <v>1</v>
      </c>
      <c r="CT327" s="9"/>
      <c r="CU327" s="1"/>
      <c r="CV327" s="9">
        <v>1</v>
      </c>
      <c r="CW327" s="1">
        <v>1</v>
      </c>
      <c r="CX327" s="9">
        <v>1.2</v>
      </c>
      <c r="CY327" s="1"/>
      <c r="CZ327" s="9">
        <v>1</v>
      </c>
      <c r="DA327" s="1"/>
      <c r="DB327" s="9"/>
      <c r="DC327" s="1"/>
      <c r="DD327" s="9"/>
      <c r="DE327" s="1"/>
      <c r="DF327" s="9"/>
      <c r="DG327" s="9"/>
      <c r="DH327" s="9"/>
      <c r="DI327" s="27"/>
      <c r="DJ327" s="9"/>
      <c r="DK327" s="1"/>
      <c r="DL327" s="9"/>
      <c r="DM327" s="28"/>
      <c r="DN327" s="9"/>
      <c r="DO327" s="1"/>
      <c r="DP327" s="9"/>
      <c r="DQ327" s="1"/>
      <c r="DR327" s="27"/>
      <c r="DS327" s="28"/>
      <c r="DT327" s="27"/>
      <c r="DU327" s="1"/>
      <c r="DV327" s="9"/>
      <c r="DW327" s="1"/>
      <c r="DX327" s="27"/>
      <c r="DY327" s="1"/>
      <c r="DZ327" s="9"/>
      <c r="EA327" s="28"/>
      <c r="EB327" s="9"/>
      <c r="EC327" s="1"/>
      <c r="ED327" s="9"/>
      <c r="EE327" s="1"/>
      <c r="EF327" s="9"/>
      <c r="EG327" s="1"/>
      <c r="EH327" s="9"/>
      <c r="EI327" s="28"/>
      <c r="EJ327" s="9"/>
      <c r="EK327" s="1"/>
      <c r="EL327" s="3" cm="1">
        <f t="array" ref="EL327">SUMPRODUCT(Planned[[#This Row],[GEN-1]:[EL-20]],TRANSPOSE(Arrangements[Unit Prices]))</f>
        <v>548.20000000000005</v>
      </c>
    </row>
    <row r="328" spans="1:142" ht="14.4" x14ac:dyDescent="0.25">
      <c r="A328" s="1">
        <v>313</v>
      </c>
      <c r="B328" s="9">
        <v>31062</v>
      </c>
      <c r="C328" s="9" t="s">
        <v>1076</v>
      </c>
      <c r="D328" s="9" t="s">
        <v>271</v>
      </c>
      <c r="E328" s="9" t="s">
        <v>312</v>
      </c>
      <c r="F328" s="9"/>
      <c r="G328" s="9"/>
      <c r="H328" s="1" t="s">
        <v>1077</v>
      </c>
      <c r="I328" s="1" t="s">
        <v>325</v>
      </c>
      <c r="J328" s="1" t="s">
        <v>1023</v>
      </c>
      <c r="K328" s="9">
        <v>80</v>
      </c>
      <c r="L328" s="1" t="s">
        <v>1078</v>
      </c>
      <c r="M328" s="9" t="s">
        <v>278</v>
      </c>
      <c r="N328" s="9"/>
      <c r="O328" s="1"/>
      <c r="P328" s="9"/>
      <c r="Q328" s="1"/>
      <c r="R328" s="27"/>
      <c r="S328" s="1"/>
      <c r="T328" s="9"/>
      <c r="U328" s="1"/>
      <c r="V328" s="9"/>
      <c r="W328" s="1"/>
      <c r="X328" s="9"/>
      <c r="Y328" s="1"/>
      <c r="Z328" s="9"/>
      <c r="AA328" s="1"/>
      <c r="AB328" s="9"/>
      <c r="AC328" s="1"/>
      <c r="AD328" s="27"/>
      <c r="AE328" s="1"/>
      <c r="AF328" s="9"/>
      <c r="AG328" s="1"/>
      <c r="AH328" s="9"/>
      <c r="AI328" s="1"/>
      <c r="AJ328" s="27"/>
      <c r="AK328" s="1"/>
      <c r="AL328" s="27"/>
      <c r="AM328" s="1"/>
      <c r="AN328" s="9"/>
      <c r="AO328" s="28"/>
      <c r="AP328" s="9"/>
      <c r="AQ328" s="1"/>
      <c r="AR328" s="9"/>
      <c r="AS328" s="28"/>
      <c r="AT328" s="27"/>
      <c r="AU328" s="1"/>
      <c r="AV328" s="1"/>
      <c r="AW328" s="1"/>
      <c r="AX328" s="9"/>
      <c r="AY328" s="28"/>
      <c r="AZ328" s="9"/>
      <c r="BA328" s="1"/>
      <c r="BB328" s="27"/>
      <c r="BC328" s="1"/>
      <c r="BD328" s="9"/>
      <c r="BE328" s="28"/>
      <c r="BF328" s="9"/>
      <c r="BG328" s="1"/>
      <c r="BH328" s="9"/>
      <c r="BI328" s="1"/>
      <c r="BJ328" s="9"/>
      <c r="BK328" s="28"/>
      <c r="BL328" s="27"/>
      <c r="BM328" s="1">
        <v>1</v>
      </c>
      <c r="BN328" s="9"/>
      <c r="BO328" s="1"/>
      <c r="BP328" s="27"/>
      <c r="BQ328" s="1"/>
      <c r="BR328" s="9"/>
      <c r="BS328" s="1"/>
      <c r="BT328" s="9"/>
      <c r="BU328" s="1"/>
      <c r="BV328" s="9"/>
      <c r="BW328" s="1"/>
      <c r="BX328" s="9"/>
      <c r="BY328" s="1"/>
      <c r="BZ328" s="9"/>
      <c r="CA328" s="1"/>
      <c r="CB328" s="9"/>
      <c r="CC328" s="28"/>
      <c r="CD328" s="9"/>
      <c r="CE328" s="1"/>
      <c r="CF328" s="9"/>
      <c r="CG328" s="1"/>
      <c r="CH328" s="27"/>
      <c r="CI328" s="1"/>
      <c r="CJ328" s="9"/>
      <c r="CK328" s="1"/>
      <c r="CL328" s="9"/>
      <c r="CM328" s="1"/>
      <c r="CN328" s="9"/>
      <c r="CO328" s="1"/>
      <c r="CP328" s="9"/>
      <c r="CQ328" s="1">
        <v>3</v>
      </c>
      <c r="CR328" s="9">
        <v>3</v>
      </c>
      <c r="CS328" s="1"/>
      <c r="CT328" s="9"/>
      <c r="CU328" s="1"/>
      <c r="CV328" s="9"/>
      <c r="CW328" s="1"/>
      <c r="CX328" s="9"/>
      <c r="CY328" s="1"/>
      <c r="CZ328" s="9"/>
      <c r="DA328" s="1"/>
      <c r="DB328" s="9"/>
      <c r="DC328" s="1"/>
      <c r="DD328" s="9"/>
      <c r="DE328" s="1"/>
      <c r="DF328" s="9"/>
      <c r="DG328" s="9"/>
      <c r="DH328" s="9"/>
      <c r="DI328" s="27"/>
      <c r="DJ328" s="9"/>
      <c r="DK328" s="1"/>
      <c r="DL328" s="9"/>
      <c r="DM328" s="28"/>
      <c r="DN328" s="9"/>
      <c r="DO328" s="1"/>
      <c r="DP328" s="9"/>
      <c r="DQ328" s="1"/>
      <c r="DR328" s="27"/>
      <c r="DS328" s="28"/>
      <c r="DT328" s="27"/>
      <c r="DU328" s="1"/>
      <c r="DV328" s="9"/>
      <c r="DW328" s="1"/>
      <c r="DX328" s="27"/>
      <c r="DY328" s="1"/>
      <c r="DZ328" s="9"/>
      <c r="EA328" s="28"/>
      <c r="EB328" s="9"/>
      <c r="EC328" s="1">
        <v>1</v>
      </c>
      <c r="ED328" s="9"/>
      <c r="EE328" s="1"/>
      <c r="EF328" s="9"/>
      <c r="EG328" s="1">
        <v>1</v>
      </c>
      <c r="EH328" s="9"/>
      <c r="EI328" s="28"/>
      <c r="EJ328" s="9"/>
      <c r="EK328" s="1">
        <v>10</v>
      </c>
      <c r="EL328" s="3" cm="1">
        <f t="array" ref="EL328">SUMPRODUCT(Planned[[#This Row],[GEN-1]:[EL-20]],TRANSPOSE(Arrangements[Unit Prices]))</f>
        <v>583.4</v>
      </c>
    </row>
    <row r="329" spans="1:142" ht="14.4" x14ac:dyDescent="0.25">
      <c r="A329" s="1">
        <v>314</v>
      </c>
      <c r="B329" s="9">
        <v>25258</v>
      </c>
      <c r="C329" s="9" t="s">
        <v>1079</v>
      </c>
      <c r="D329" s="9" t="s">
        <v>271</v>
      </c>
      <c r="E329" s="9" t="s">
        <v>312</v>
      </c>
      <c r="F329" s="9"/>
      <c r="G329" s="9"/>
      <c r="H329" s="1" t="s">
        <v>1080</v>
      </c>
      <c r="I329" s="1" t="s">
        <v>325</v>
      </c>
      <c r="J329" s="1" t="s">
        <v>1023</v>
      </c>
      <c r="K329" s="9">
        <v>80</v>
      </c>
      <c r="L329" s="1" t="s">
        <v>570</v>
      </c>
      <c r="M329" s="9" t="s">
        <v>278</v>
      </c>
      <c r="N329" s="9"/>
      <c r="O329" s="1"/>
      <c r="P329" s="9"/>
      <c r="Q329" s="1"/>
      <c r="R329" s="27"/>
      <c r="S329" s="1"/>
      <c r="T329" s="9"/>
      <c r="U329" s="1"/>
      <c r="V329" s="9"/>
      <c r="W329" s="1"/>
      <c r="X329" s="9"/>
      <c r="Y329" s="1"/>
      <c r="Z329" s="9">
        <v>600</v>
      </c>
      <c r="AA329" s="1"/>
      <c r="AB329" s="9"/>
      <c r="AC329" s="1"/>
      <c r="AD329" s="27"/>
      <c r="AE329" s="1"/>
      <c r="AF329" s="9">
        <v>150</v>
      </c>
      <c r="AG329" s="1"/>
      <c r="AH329" s="9"/>
      <c r="AI329" s="1"/>
      <c r="AJ329" s="27"/>
      <c r="AK329" s="1"/>
      <c r="AL329" s="27"/>
      <c r="AM329" s="1"/>
      <c r="AN329" s="9"/>
      <c r="AO329" s="28"/>
      <c r="AP329" s="9"/>
      <c r="AQ329" s="1"/>
      <c r="AR329" s="9"/>
      <c r="AS329" s="28"/>
      <c r="AT329" s="27"/>
      <c r="AU329" s="1"/>
      <c r="AV329" s="1"/>
      <c r="AW329" s="1"/>
      <c r="AX329" s="9"/>
      <c r="AY329" s="28"/>
      <c r="AZ329" s="9"/>
      <c r="BA329" s="1"/>
      <c r="BB329" s="27"/>
      <c r="BC329" s="1"/>
      <c r="BD329" s="9"/>
      <c r="BE329" s="28"/>
      <c r="BF329" s="9"/>
      <c r="BG329" s="1"/>
      <c r="BH329" s="9"/>
      <c r="BI329" s="1"/>
      <c r="BJ329" s="9"/>
      <c r="BK329" s="28"/>
      <c r="BL329" s="27"/>
      <c r="BM329" s="1">
        <v>1</v>
      </c>
      <c r="BN329" s="9"/>
      <c r="BO329" s="1"/>
      <c r="BP329" s="27"/>
      <c r="BQ329" s="1"/>
      <c r="BR329" s="9"/>
      <c r="BS329" s="1"/>
      <c r="BT329" s="9"/>
      <c r="BU329" s="1"/>
      <c r="BV329" s="9"/>
      <c r="BW329" s="1"/>
      <c r="BX329" s="9"/>
      <c r="BY329" s="1"/>
      <c r="BZ329" s="9"/>
      <c r="CA329" s="1"/>
      <c r="CB329" s="9"/>
      <c r="CC329" s="28"/>
      <c r="CD329" s="9"/>
      <c r="CE329" s="1"/>
      <c r="CF329" s="9"/>
      <c r="CG329" s="1"/>
      <c r="CH329" s="27"/>
      <c r="CI329" s="1"/>
      <c r="CJ329" s="9"/>
      <c r="CK329" s="1"/>
      <c r="CL329" s="9"/>
      <c r="CM329" s="1"/>
      <c r="CN329" s="9"/>
      <c r="CO329" s="1"/>
      <c r="CP329" s="9"/>
      <c r="CQ329" s="1">
        <v>2</v>
      </c>
      <c r="CR329" s="9">
        <v>1</v>
      </c>
      <c r="CS329" s="1"/>
      <c r="CT329" s="9"/>
      <c r="CU329" s="1"/>
      <c r="CV329" s="9"/>
      <c r="CW329" s="1"/>
      <c r="CX329" s="9"/>
      <c r="CY329" s="1"/>
      <c r="CZ329" s="9"/>
      <c r="DA329" s="1"/>
      <c r="DB329" s="9"/>
      <c r="DC329" s="1"/>
      <c r="DD329" s="9"/>
      <c r="DE329" s="1"/>
      <c r="DF329" s="9"/>
      <c r="DG329" s="9"/>
      <c r="DH329" s="9"/>
      <c r="DI329" s="27"/>
      <c r="DJ329" s="9"/>
      <c r="DK329" s="1">
        <v>1</v>
      </c>
      <c r="DL329" s="9"/>
      <c r="DM329" s="28"/>
      <c r="DN329" s="9"/>
      <c r="DO329" s="1"/>
      <c r="DP329" s="9"/>
      <c r="DQ329" s="1"/>
      <c r="DR329" s="27"/>
      <c r="DS329" s="28"/>
      <c r="DT329" s="27"/>
      <c r="DU329" s="1"/>
      <c r="DV329" s="9"/>
      <c r="DW329" s="1"/>
      <c r="DX329" s="27"/>
      <c r="DY329" s="1"/>
      <c r="DZ329" s="9"/>
      <c r="EA329" s="28"/>
      <c r="EB329" s="9"/>
      <c r="EC329" s="1"/>
      <c r="ED329" s="9"/>
      <c r="EE329" s="1"/>
      <c r="EF329" s="9"/>
      <c r="EG329" s="1"/>
      <c r="EH329" s="9"/>
      <c r="EI329" s="28"/>
      <c r="EJ329" s="9"/>
      <c r="EK329" s="1"/>
      <c r="EL329" s="3" cm="1">
        <f t="array" ref="EL329">SUMPRODUCT(Planned[[#This Row],[GEN-1]:[EL-20]],TRANSPOSE(Arrangements[Unit Prices]))</f>
        <v>968.8</v>
      </c>
    </row>
    <row r="330" spans="1:142" ht="14.4" x14ac:dyDescent="0.25">
      <c r="A330" s="1">
        <v>315</v>
      </c>
      <c r="B330" s="9">
        <v>303553</v>
      </c>
      <c r="C330" s="9" t="s">
        <v>1081</v>
      </c>
      <c r="D330" s="9" t="s">
        <v>271</v>
      </c>
      <c r="E330" s="9" t="s">
        <v>312</v>
      </c>
      <c r="F330" s="9"/>
      <c r="G330" s="9"/>
      <c r="H330" s="1" t="s">
        <v>1082</v>
      </c>
      <c r="I330" s="1" t="s">
        <v>325</v>
      </c>
      <c r="J330" s="1" t="s">
        <v>1023</v>
      </c>
      <c r="K330" s="9">
        <v>80</v>
      </c>
      <c r="L330" s="1" t="s">
        <v>871</v>
      </c>
      <c r="M330" s="9" t="s">
        <v>278</v>
      </c>
      <c r="N330" s="9"/>
      <c r="O330" s="1"/>
      <c r="P330" s="9"/>
      <c r="Q330" s="1"/>
      <c r="R330" s="27"/>
      <c r="S330" s="1"/>
      <c r="T330" s="9"/>
      <c r="U330" s="1"/>
      <c r="V330" s="9"/>
      <c r="W330" s="1"/>
      <c r="X330" s="9"/>
      <c r="Y330" s="1"/>
      <c r="Z330" s="9"/>
      <c r="AA330" s="1"/>
      <c r="AB330" s="9"/>
      <c r="AC330" s="1"/>
      <c r="AD330" s="27"/>
      <c r="AE330" s="1"/>
      <c r="AF330" s="9"/>
      <c r="AG330" s="1"/>
      <c r="AH330" s="9"/>
      <c r="AI330" s="1"/>
      <c r="AJ330" s="27"/>
      <c r="AK330" s="1"/>
      <c r="AL330" s="27"/>
      <c r="AM330" s="1"/>
      <c r="AN330" s="9"/>
      <c r="AO330" s="28"/>
      <c r="AP330" s="9"/>
      <c r="AQ330" s="1"/>
      <c r="AR330" s="9"/>
      <c r="AS330" s="28"/>
      <c r="AT330" s="27"/>
      <c r="AU330" s="1"/>
      <c r="AV330" s="1"/>
      <c r="AW330" s="1"/>
      <c r="AX330" s="9"/>
      <c r="AY330" s="28"/>
      <c r="AZ330" s="9"/>
      <c r="BA330" s="1"/>
      <c r="BB330" s="27"/>
      <c r="BC330" s="1"/>
      <c r="BD330" s="9"/>
      <c r="BE330" s="28"/>
      <c r="BF330" s="9"/>
      <c r="BG330" s="1"/>
      <c r="BH330" s="9"/>
      <c r="BI330" s="1"/>
      <c r="BJ330" s="9"/>
      <c r="BK330" s="28"/>
      <c r="BL330" s="27"/>
      <c r="BM330" s="1"/>
      <c r="BN330" s="9"/>
      <c r="BO330" s="1"/>
      <c r="BP330" s="27"/>
      <c r="BQ330" s="1"/>
      <c r="BR330" s="9"/>
      <c r="BS330" s="1"/>
      <c r="BT330" s="9"/>
      <c r="BU330" s="1"/>
      <c r="BV330" s="9"/>
      <c r="BW330" s="1"/>
      <c r="BX330" s="9"/>
      <c r="BY330" s="1"/>
      <c r="BZ330" s="9"/>
      <c r="CA330" s="1"/>
      <c r="CB330" s="9"/>
      <c r="CC330" s="28"/>
      <c r="CD330" s="9"/>
      <c r="CE330" s="1"/>
      <c r="CF330" s="9"/>
      <c r="CG330" s="1"/>
      <c r="CH330" s="27"/>
      <c r="CI330" s="1"/>
      <c r="CJ330" s="9"/>
      <c r="CK330" s="1"/>
      <c r="CL330" s="9">
        <v>0.2</v>
      </c>
      <c r="CM330" s="1"/>
      <c r="CN330" s="9"/>
      <c r="CO330" s="1"/>
      <c r="CP330" s="9"/>
      <c r="CQ330" s="1">
        <v>3</v>
      </c>
      <c r="CR330" s="9">
        <v>1</v>
      </c>
      <c r="CS330" s="1"/>
      <c r="CT330" s="9"/>
      <c r="CU330" s="1">
        <v>4</v>
      </c>
      <c r="CV330" s="9"/>
      <c r="CW330" s="1">
        <v>1</v>
      </c>
      <c r="CX330" s="9">
        <v>1</v>
      </c>
      <c r="CY330" s="1"/>
      <c r="CZ330" s="9">
        <v>1</v>
      </c>
      <c r="DA330" s="1"/>
      <c r="DB330" s="9"/>
      <c r="DC330" s="1"/>
      <c r="DD330" s="9"/>
      <c r="DE330" s="1"/>
      <c r="DF330" s="9"/>
      <c r="DG330" s="9"/>
      <c r="DH330" s="9"/>
      <c r="DI330" s="27"/>
      <c r="DJ330" s="9"/>
      <c r="DK330" s="1">
        <v>1</v>
      </c>
      <c r="DL330" s="9"/>
      <c r="DM330" s="28"/>
      <c r="DN330" s="9"/>
      <c r="DO330" s="1"/>
      <c r="DP330" s="9"/>
      <c r="DQ330" s="1"/>
      <c r="DR330" s="27"/>
      <c r="DS330" s="28"/>
      <c r="DT330" s="27"/>
      <c r="DU330" s="1"/>
      <c r="DV330" s="9"/>
      <c r="DW330" s="1"/>
      <c r="DX330" s="27"/>
      <c r="DY330" s="1"/>
      <c r="DZ330" s="9"/>
      <c r="EA330" s="28"/>
      <c r="EB330" s="9"/>
      <c r="EC330" s="1"/>
      <c r="ED330" s="9"/>
      <c r="EE330" s="1"/>
      <c r="EF330" s="9"/>
      <c r="EG330" s="1"/>
      <c r="EH330" s="9"/>
      <c r="EI330" s="28"/>
      <c r="EJ330" s="9"/>
      <c r="EK330" s="1"/>
      <c r="EL330" s="3" cm="1">
        <f t="array" ref="EL330">SUMPRODUCT(Planned[[#This Row],[GEN-1]:[EL-20]],TRANSPOSE(Arrangements[Unit Prices]))</f>
        <v>439.8</v>
      </c>
    </row>
    <row r="331" spans="1:142" ht="14.4" x14ac:dyDescent="0.25">
      <c r="A331" s="1">
        <v>316</v>
      </c>
      <c r="B331" s="9">
        <v>27022</v>
      </c>
      <c r="C331" s="9" t="s">
        <v>1083</v>
      </c>
      <c r="D331" s="9" t="s">
        <v>271</v>
      </c>
      <c r="E331" s="9" t="s">
        <v>312</v>
      </c>
      <c r="F331" s="9"/>
      <c r="G331" s="9"/>
      <c r="H331" s="1" t="s">
        <v>1084</v>
      </c>
      <c r="I331" s="1" t="s">
        <v>325</v>
      </c>
      <c r="J331" s="1" t="s">
        <v>1023</v>
      </c>
      <c r="K331" s="9">
        <v>80</v>
      </c>
      <c r="L331" s="1" t="s">
        <v>570</v>
      </c>
      <c r="M331" s="9" t="s">
        <v>278</v>
      </c>
      <c r="N331" s="9"/>
      <c r="O331" s="1"/>
      <c r="P331" s="9"/>
      <c r="Q331" s="1"/>
      <c r="R331" s="27"/>
      <c r="S331" s="1"/>
      <c r="T331" s="9"/>
      <c r="U331" s="1"/>
      <c r="V331" s="9"/>
      <c r="W331" s="1"/>
      <c r="X331" s="9"/>
      <c r="Y331" s="1"/>
      <c r="Z331" s="9"/>
      <c r="AA331" s="1"/>
      <c r="AB331" s="9"/>
      <c r="AC331" s="1"/>
      <c r="AD331" s="27"/>
      <c r="AE331" s="1"/>
      <c r="AF331" s="9">
        <v>80</v>
      </c>
      <c r="AG331" s="1"/>
      <c r="AH331" s="9"/>
      <c r="AI331" s="1"/>
      <c r="AJ331" s="27"/>
      <c r="AK331" s="1"/>
      <c r="AL331" s="27"/>
      <c r="AM331" s="1"/>
      <c r="AN331" s="9"/>
      <c r="AO331" s="28"/>
      <c r="AP331" s="9"/>
      <c r="AQ331" s="1"/>
      <c r="AR331" s="9"/>
      <c r="AS331" s="28"/>
      <c r="AT331" s="27"/>
      <c r="AU331" s="1"/>
      <c r="AV331" s="1"/>
      <c r="AW331" s="1"/>
      <c r="AX331" s="9"/>
      <c r="AY331" s="28"/>
      <c r="AZ331" s="9"/>
      <c r="BA331" s="1"/>
      <c r="BB331" s="27"/>
      <c r="BC331" s="1"/>
      <c r="BD331" s="9"/>
      <c r="BE331" s="28"/>
      <c r="BF331" s="9"/>
      <c r="BG331" s="1"/>
      <c r="BH331" s="9"/>
      <c r="BI331" s="1"/>
      <c r="BJ331" s="9"/>
      <c r="BK331" s="28"/>
      <c r="BL331" s="27"/>
      <c r="BM331" s="1">
        <v>1</v>
      </c>
      <c r="BN331" s="9"/>
      <c r="BO331" s="1"/>
      <c r="BP331" s="27"/>
      <c r="BQ331" s="1"/>
      <c r="BR331" s="9"/>
      <c r="BS331" s="1"/>
      <c r="BT331" s="9"/>
      <c r="BU331" s="1"/>
      <c r="BV331" s="9"/>
      <c r="BW331" s="1"/>
      <c r="BX331" s="9"/>
      <c r="BY331" s="1"/>
      <c r="BZ331" s="9"/>
      <c r="CA331" s="1"/>
      <c r="CB331" s="9"/>
      <c r="CC331" s="28"/>
      <c r="CD331" s="9"/>
      <c r="CE331" s="1"/>
      <c r="CF331" s="9"/>
      <c r="CG331" s="1"/>
      <c r="CH331" s="27"/>
      <c r="CI331" s="1"/>
      <c r="CJ331" s="9">
        <v>0.4</v>
      </c>
      <c r="CK331" s="1"/>
      <c r="CL331" s="9"/>
      <c r="CM331" s="1"/>
      <c r="CN331" s="9"/>
      <c r="CO331" s="1"/>
      <c r="CP331" s="9"/>
      <c r="CQ331" s="1">
        <v>5</v>
      </c>
      <c r="CR331" s="9">
        <v>4</v>
      </c>
      <c r="CS331" s="1">
        <v>1</v>
      </c>
      <c r="CT331" s="9"/>
      <c r="CU331" s="1">
        <v>3</v>
      </c>
      <c r="CV331" s="9"/>
      <c r="CW331" s="1">
        <v>1</v>
      </c>
      <c r="CX331" s="9">
        <v>1</v>
      </c>
      <c r="CY331" s="1"/>
      <c r="CZ331" s="9"/>
      <c r="DA331" s="1"/>
      <c r="DB331" s="9"/>
      <c r="DC331" s="1">
        <v>15</v>
      </c>
      <c r="DD331" s="9"/>
      <c r="DE331" s="1"/>
      <c r="DF331" s="9"/>
      <c r="DG331" s="9"/>
      <c r="DH331" s="9"/>
      <c r="DI331" s="27"/>
      <c r="DJ331" s="9"/>
      <c r="DK331" s="1">
        <v>1</v>
      </c>
      <c r="DL331" s="9"/>
      <c r="DM331" s="28"/>
      <c r="DN331" s="9"/>
      <c r="DO331" s="1"/>
      <c r="DP331" s="9"/>
      <c r="DQ331" s="1"/>
      <c r="DR331" s="27"/>
      <c r="DS331" s="28"/>
      <c r="DT331" s="27"/>
      <c r="DU331" s="1"/>
      <c r="DV331" s="9"/>
      <c r="DW331" s="1"/>
      <c r="DX331" s="27"/>
      <c r="DY331" s="1"/>
      <c r="DZ331" s="9"/>
      <c r="EA331" s="28"/>
      <c r="EB331" s="9"/>
      <c r="EC331" s="1"/>
      <c r="ED331" s="9"/>
      <c r="EE331" s="1"/>
      <c r="EF331" s="9"/>
      <c r="EG331" s="1"/>
      <c r="EH331" s="9"/>
      <c r="EI331" s="28"/>
      <c r="EJ331" s="9"/>
      <c r="EK331" s="1"/>
      <c r="EL331" s="3" cm="1">
        <f t="array" ref="EL331">SUMPRODUCT(Planned[[#This Row],[GEN-1]:[EL-20]],TRANSPOSE(Arrangements[Unit Prices]))</f>
        <v>927.45</v>
      </c>
    </row>
    <row r="332" spans="1:142" ht="14.4" x14ac:dyDescent="0.25">
      <c r="A332" s="1">
        <v>317</v>
      </c>
      <c r="B332" s="9">
        <v>300541</v>
      </c>
      <c r="C332" s="9" t="s">
        <v>1085</v>
      </c>
      <c r="D332" s="9" t="s">
        <v>271</v>
      </c>
      <c r="E332" s="9" t="s">
        <v>312</v>
      </c>
      <c r="F332" s="9"/>
      <c r="G332" s="9"/>
      <c r="H332" s="1" t="s">
        <v>1086</v>
      </c>
      <c r="I332" s="1" t="s">
        <v>275</v>
      </c>
      <c r="J332" s="1" t="s">
        <v>1023</v>
      </c>
      <c r="K332" s="9">
        <v>80</v>
      </c>
      <c r="L332" s="1" t="s">
        <v>871</v>
      </c>
      <c r="M332" s="9" t="s">
        <v>278</v>
      </c>
      <c r="N332" s="9"/>
      <c r="O332" s="1"/>
      <c r="P332" s="9"/>
      <c r="Q332" s="1"/>
      <c r="R332" s="27"/>
      <c r="S332" s="1"/>
      <c r="T332" s="9"/>
      <c r="U332" s="1"/>
      <c r="V332" s="9"/>
      <c r="W332" s="1"/>
      <c r="X332" s="9"/>
      <c r="Y332" s="1"/>
      <c r="Z332" s="9"/>
      <c r="AA332" s="1"/>
      <c r="AB332" s="9"/>
      <c r="AC332" s="1"/>
      <c r="AD332" s="27"/>
      <c r="AE332" s="1"/>
      <c r="AF332" s="9">
        <v>217</v>
      </c>
      <c r="AG332" s="1"/>
      <c r="AH332" s="9"/>
      <c r="AI332" s="1"/>
      <c r="AJ332" s="27"/>
      <c r="AK332" s="1"/>
      <c r="AL332" s="27"/>
      <c r="AM332" s="1"/>
      <c r="AN332" s="9"/>
      <c r="AO332" s="28"/>
      <c r="AP332" s="9"/>
      <c r="AQ332" s="1"/>
      <c r="AR332" s="9"/>
      <c r="AS332" s="28"/>
      <c r="AT332" s="27"/>
      <c r="AU332" s="1"/>
      <c r="AV332" s="1"/>
      <c r="AW332" s="1"/>
      <c r="AX332" s="9"/>
      <c r="AY332" s="28"/>
      <c r="AZ332" s="9"/>
      <c r="BA332" s="1"/>
      <c r="BB332" s="27"/>
      <c r="BC332" s="1"/>
      <c r="BD332" s="9"/>
      <c r="BE332" s="28"/>
      <c r="BF332" s="9"/>
      <c r="BG332" s="1"/>
      <c r="BH332" s="9"/>
      <c r="BI332" s="1"/>
      <c r="BJ332" s="9"/>
      <c r="BK332" s="28"/>
      <c r="BL332" s="27"/>
      <c r="BM332" s="1"/>
      <c r="BN332" s="9"/>
      <c r="BO332" s="1"/>
      <c r="BP332" s="27"/>
      <c r="BQ332" s="1"/>
      <c r="BR332" s="9"/>
      <c r="BS332" s="1"/>
      <c r="BT332" s="9"/>
      <c r="BU332" s="1"/>
      <c r="BV332" s="9"/>
      <c r="BW332" s="1"/>
      <c r="BX332" s="9"/>
      <c r="BY332" s="1"/>
      <c r="BZ332" s="9"/>
      <c r="CA332" s="1"/>
      <c r="CB332" s="9"/>
      <c r="CC332" s="28"/>
      <c r="CD332" s="9"/>
      <c r="CE332" s="1"/>
      <c r="CF332" s="9"/>
      <c r="CG332" s="1"/>
      <c r="CH332" s="27"/>
      <c r="CI332" s="1"/>
      <c r="CJ332" s="9"/>
      <c r="CK332" s="1"/>
      <c r="CL332" s="9"/>
      <c r="CM332" s="1"/>
      <c r="CN332" s="9"/>
      <c r="CO332" s="1"/>
      <c r="CP332" s="9"/>
      <c r="CQ332" s="1">
        <v>3</v>
      </c>
      <c r="CR332" s="9">
        <v>5</v>
      </c>
      <c r="CS332" s="1"/>
      <c r="CT332" s="9"/>
      <c r="CU332" s="1"/>
      <c r="CV332" s="9">
        <v>2</v>
      </c>
      <c r="CW332" s="1">
        <v>1</v>
      </c>
      <c r="CX332" s="9">
        <v>1</v>
      </c>
      <c r="CY332" s="1"/>
      <c r="CZ332" s="9">
        <v>1</v>
      </c>
      <c r="DA332" s="1"/>
      <c r="DB332" s="9"/>
      <c r="DC332" s="1"/>
      <c r="DD332" s="9">
        <v>18</v>
      </c>
      <c r="DE332" s="1"/>
      <c r="DF332" s="9"/>
      <c r="DG332" s="9"/>
      <c r="DH332" s="9"/>
      <c r="DI332" s="27"/>
      <c r="DJ332" s="9"/>
      <c r="DK332" s="1"/>
      <c r="DL332" s="9"/>
      <c r="DM332" s="28"/>
      <c r="DN332" s="9"/>
      <c r="DO332" s="1"/>
      <c r="DP332" s="9"/>
      <c r="DQ332" s="1"/>
      <c r="DR332" s="27"/>
      <c r="DS332" s="28"/>
      <c r="DT332" s="27"/>
      <c r="DU332" s="1"/>
      <c r="DV332" s="9"/>
      <c r="DW332" s="1"/>
      <c r="DX332" s="27"/>
      <c r="DY332" s="1"/>
      <c r="DZ332" s="9"/>
      <c r="EA332" s="28"/>
      <c r="EB332" s="9"/>
      <c r="EC332" s="1"/>
      <c r="ED332" s="9"/>
      <c r="EE332" s="1"/>
      <c r="EF332" s="9"/>
      <c r="EG332" s="1"/>
      <c r="EH332" s="9"/>
      <c r="EI332" s="28"/>
      <c r="EJ332" s="9"/>
      <c r="EK332" s="1"/>
      <c r="EL332" s="3" cm="1">
        <f t="array" ref="EL332">SUMPRODUCT(Planned[[#This Row],[GEN-1]:[EL-20]],TRANSPOSE(Arrangements[Unit Prices]))</f>
        <v>1006.0999999999999</v>
      </c>
    </row>
    <row r="333" spans="1:142" ht="14.4" x14ac:dyDescent="0.25">
      <c r="A333" s="1">
        <v>318</v>
      </c>
      <c r="B333" s="9">
        <v>15248</v>
      </c>
      <c r="C333" s="9" t="s">
        <v>1087</v>
      </c>
      <c r="D333" s="9" t="s">
        <v>271</v>
      </c>
      <c r="E333" s="9" t="s">
        <v>312</v>
      </c>
      <c r="F333" s="9"/>
      <c r="G333" s="9"/>
      <c r="H333" s="1" t="s">
        <v>1088</v>
      </c>
      <c r="I333" s="1" t="s">
        <v>325</v>
      </c>
      <c r="J333" s="1" t="s">
        <v>1023</v>
      </c>
      <c r="K333" s="9">
        <v>80</v>
      </c>
      <c r="L333" s="1" t="s">
        <v>570</v>
      </c>
      <c r="M333" s="9" t="s">
        <v>278</v>
      </c>
      <c r="N333" s="9"/>
      <c r="O333" s="1"/>
      <c r="P333" s="9"/>
      <c r="Q333" s="1"/>
      <c r="R333" s="27"/>
      <c r="S333" s="1"/>
      <c r="T333" s="9">
        <v>2</v>
      </c>
      <c r="U333" s="1"/>
      <c r="V333" s="9"/>
      <c r="W333" s="1"/>
      <c r="X333" s="9"/>
      <c r="Y333" s="1"/>
      <c r="Z333" s="9"/>
      <c r="AA333" s="1"/>
      <c r="AB333" s="9"/>
      <c r="AC333" s="1"/>
      <c r="AD333" s="27"/>
      <c r="AE333" s="1"/>
      <c r="AF333" s="9">
        <v>80</v>
      </c>
      <c r="AG333" s="1"/>
      <c r="AH333" s="9"/>
      <c r="AI333" s="1"/>
      <c r="AJ333" s="27"/>
      <c r="AK333" s="1"/>
      <c r="AL333" s="27"/>
      <c r="AM333" s="1"/>
      <c r="AN333" s="9"/>
      <c r="AO333" s="28"/>
      <c r="AP333" s="9"/>
      <c r="AQ333" s="1"/>
      <c r="AR333" s="9"/>
      <c r="AS333" s="28"/>
      <c r="AT333" s="27"/>
      <c r="AU333" s="1"/>
      <c r="AV333" s="1"/>
      <c r="AW333" s="1"/>
      <c r="AX333" s="9"/>
      <c r="AY333" s="28"/>
      <c r="AZ333" s="9"/>
      <c r="BA333" s="1"/>
      <c r="BB333" s="27"/>
      <c r="BC333" s="1"/>
      <c r="BD333" s="9"/>
      <c r="BE333" s="28"/>
      <c r="BF333" s="9"/>
      <c r="BG333" s="1"/>
      <c r="BH333" s="9"/>
      <c r="BI333" s="1"/>
      <c r="BJ333" s="9"/>
      <c r="BK333" s="28"/>
      <c r="BL333" s="27"/>
      <c r="BM333" s="1">
        <v>1</v>
      </c>
      <c r="BN333" s="9"/>
      <c r="BO333" s="1"/>
      <c r="BP333" s="27"/>
      <c r="BQ333" s="1"/>
      <c r="BR333" s="9"/>
      <c r="BS333" s="1"/>
      <c r="BT333" s="9"/>
      <c r="BU333" s="1"/>
      <c r="BV333" s="9"/>
      <c r="BW333" s="1"/>
      <c r="BX333" s="9"/>
      <c r="BY333" s="1"/>
      <c r="BZ333" s="9"/>
      <c r="CA333" s="1"/>
      <c r="CB333" s="9"/>
      <c r="CC333" s="28"/>
      <c r="CD333" s="9"/>
      <c r="CE333" s="1"/>
      <c r="CF333" s="9"/>
      <c r="CG333" s="1"/>
      <c r="CH333" s="27"/>
      <c r="CI333" s="1"/>
      <c r="CJ333" s="9"/>
      <c r="CK333" s="1"/>
      <c r="CL333" s="9"/>
      <c r="CM333" s="1"/>
      <c r="CN333" s="9"/>
      <c r="CO333" s="1"/>
      <c r="CP333" s="9"/>
      <c r="CQ333" s="1">
        <v>1</v>
      </c>
      <c r="CR333" s="9">
        <v>2</v>
      </c>
      <c r="CS333" s="1"/>
      <c r="CT333" s="9"/>
      <c r="CU333" s="1"/>
      <c r="CV333" s="9"/>
      <c r="CW333" s="1"/>
      <c r="CX333" s="9"/>
      <c r="CY333" s="1"/>
      <c r="CZ333" s="9"/>
      <c r="DA333" s="1"/>
      <c r="DB333" s="9"/>
      <c r="DC333" s="1"/>
      <c r="DD333" s="9"/>
      <c r="DE333" s="1"/>
      <c r="DF333" s="9"/>
      <c r="DG333" s="9"/>
      <c r="DH333" s="9"/>
      <c r="DI333" s="27"/>
      <c r="DJ333" s="9"/>
      <c r="DK333" s="1">
        <v>1</v>
      </c>
      <c r="DL333" s="9"/>
      <c r="DM333" s="28"/>
      <c r="DN333" s="9"/>
      <c r="DO333" s="1"/>
      <c r="DP333" s="9"/>
      <c r="DQ333" s="1"/>
      <c r="DR333" s="27"/>
      <c r="DS333" s="28"/>
      <c r="DT333" s="27"/>
      <c r="DU333" s="1"/>
      <c r="DV333" s="9"/>
      <c r="DW333" s="1"/>
      <c r="DX333" s="27"/>
      <c r="DY333" s="1"/>
      <c r="DZ333" s="9"/>
      <c r="EA333" s="28"/>
      <c r="EB333" s="9"/>
      <c r="EC333" s="1">
        <v>1</v>
      </c>
      <c r="ED333" s="9"/>
      <c r="EE333" s="1"/>
      <c r="EF333" s="9"/>
      <c r="EG333" s="1">
        <v>1</v>
      </c>
      <c r="EH333" s="9"/>
      <c r="EI333" s="28"/>
      <c r="EJ333" s="9"/>
      <c r="EK333" s="1">
        <v>10</v>
      </c>
      <c r="EL333" s="3" cm="1">
        <f t="array" ref="EL333">SUMPRODUCT(Planned[[#This Row],[GEN-1]:[EL-20]],TRANSPOSE(Arrangements[Unit Prices]))</f>
        <v>810.6</v>
      </c>
    </row>
    <row r="334" spans="1:142" ht="14.4" x14ac:dyDescent="0.25">
      <c r="A334" s="1">
        <v>319</v>
      </c>
      <c r="B334" s="9">
        <v>245393</v>
      </c>
      <c r="C334" s="9" t="s">
        <v>1089</v>
      </c>
      <c r="D334" s="9" t="s">
        <v>271</v>
      </c>
      <c r="E334" s="9" t="s">
        <v>312</v>
      </c>
      <c r="F334" s="9"/>
      <c r="G334" s="9"/>
      <c r="H334" s="1" t="s">
        <v>1090</v>
      </c>
      <c r="I334" s="1" t="s">
        <v>275</v>
      </c>
      <c r="J334" s="1" t="s">
        <v>1023</v>
      </c>
      <c r="K334" s="9">
        <v>80</v>
      </c>
      <c r="L334" s="1" t="s">
        <v>570</v>
      </c>
      <c r="M334" s="9" t="s">
        <v>278</v>
      </c>
      <c r="N334" s="9"/>
      <c r="O334" s="1"/>
      <c r="P334" s="9"/>
      <c r="Q334" s="1"/>
      <c r="R334" s="27"/>
      <c r="S334" s="1"/>
      <c r="T334" s="9">
        <v>2.5</v>
      </c>
      <c r="U334" s="1"/>
      <c r="V334" s="9"/>
      <c r="W334" s="1"/>
      <c r="X334" s="9"/>
      <c r="Y334" s="1"/>
      <c r="Z334" s="9"/>
      <c r="AA334" s="1"/>
      <c r="AB334" s="9"/>
      <c r="AC334" s="1"/>
      <c r="AD334" s="27"/>
      <c r="AE334" s="1"/>
      <c r="AF334" s="9">
        <v>190</v>
      </c>
      <c r="AG334" s="1"/>
      <c r="AH334" s="9"/>
      <c r="AI334" s="1"/>
      <c r="AJ334" s="27"/>
      <c r="AK334" s="1"/>
      <c r="AL334" s="27"/>
      <c r="AM334" s="1"/>
      <c r="AN334" s="9"/>
      <c r="AO334" s="28"/>
      <c r="AP334" s="9"/>
      <c r="AQ334" s="1"/>
      <c r="AR334" s="9"/>
      <c r="AS334" s="28"/>
      <c r="AT334" s="27"/>
      <c r="AU334" s="1"/>
      <c r="AV334" s="1"/>
      <c r="AW334" s="1"/>
      <c r="AX334" s="9"/>
      <c r="AY334" s="28"/>
      <c r="AZ334" s="9"/>
      <c r="BA334" s="1"/>
      <c r="BB334" s="27"/>
      <c r="BC334" s="1"/>
      <c r="BD334" s="9"/>
      <c r="BE334" s="28"/>
      <c r="BF334" s="9"/>
      <c r="BG334" s="1"/>
      <c r="BH334" s="9"/>
      <c r="BI334" s="1"/>
      <c r="BJ334" s="9"/>
      <c r="BK334" s="28"/>
      <c r="BL334" s="27"/>
      <c r="BM334" s="1"/>
      <c r="BN334" s="9"/>
      <c r="BO334" s="1"/>
      <c r="BP334" s="27"/>
      <c r="BQ334" s="1"/>
      <c r="BR334" s="9"/>
      <c r="BS334" s="1"/>
      <c r="BT334" s="9"/>
      <c r="BU334" s="1"/>
      <c r="BV334" s="9"/>
      <c r="BW334" s="1"/>
      <c r="BX334" s="9"/>
      <c r="BY334" s="1"/>
      <c r="BZ334" s="9"/>
      <c r="CA334" s="1"/>
      <c r="CB334" s="9"/>
      <c r="CC334" s="28"/>
      <c r="CD334" s="9"/>
      <c r="CE334" s="1"/>
      <c r="CF334" s="9"/>
      <c r="CG334" s="1"/>
      <c r="CH334" s="27"/>
      <c r="CI334" s="1"/>
      <c r="CJ334" s="9"/>
      <c r="CK334" s="1"/>
      <c r="CL334" s="9"/>
      <c r="CM334" s="1"/>
      <c r="CN334" s="9"/>
      <c r="CO334" s="1"/>
      <c r="CP334" s="9"/>
      <c r="CQ334" s="1">
        <v>5</v>
      </c>
      <c r="CR334" s="9">
        <v>4</v>
      </c>
      <c r="CS334" s="1">
        <v>1</v>
      </c>
      <c r="CT334" s="9"/>
      <c r="CU334" s="1">
        <v>1</v>
      </c>
      <c r="CV334" s="9"/>
      <c r="CW334" s="1">
        <v>1</v>
      </c>
      <c r="CX334" s="9">
        <v>1</v>
      </c>
      <c r="CY334" s="1"/>
      <c r="CZ334" s="9"/>
      <c r="DA334" s="1"/>
      <c r="DB334" s="9"/>
      <c r="DC334" s="1"/>
      <c r="DD334" s="9"/>
      <c r="DE334" s="1"/>
      <c r="DF334" s="9"/>
      <c r="DG334" s="9"/>
      <c r="DH334" s="9"/>
      <c r="DI334" s="27"/>
      <c r="DJ334" s="9"/>
      <c r="DK334" s="1">
        <v>1</v>
      </c>
      <c r="DL334" s="9"/>
      <c r="DM334" s="28"/>
      <c r="DN334" s="9"/>
      <c r="DO334" s="1"/>
      <c r="DP334" s="9"/>
      <c r="DQ334" s="1"/>
      <c r="DR334" s="27"/>
      <c r="DS334" s="28"/>
      <c r="DT334" s="27"/>
      <c r="DU334" s="1"/>
      <c r="DV334" s="9"/>
      <c r="DW334" s="1"/>
      <c r="DX334" s="27"/>
      <c r="DY334" s="1"/>
      <c r="DZ334" s="9"/>
      <c r="EA334" s="28"/>
      <c r="EB334" s="9"/>
      <c r="EC334" s="1"/>
      <c r="ED334" s="9"/>
      <c r="EE334" s="1"/>
      <c r="EF334" s="9"/>
      <c r="EG334" s="1"/>
      <c r="EH334" s="9"/>
      <c r="EI334" s="28"/>
      <c r="EJ334" s="9"/>
      <c r="EK334" s="1"/>
      <c r="EL334" s="3" cm="1">
        <f t="array" ref="EL334">SUMPRODUCT(Planned[[#This Row],[GEN-1]:[EL-20]],TRANSPOSE(Arrangements[Unit Prices]))</f>
        <v>1089.2</v>
      </c>
    </row>
    <row r="335" spans="1:142" ht="14.4" x14ac:dyDescent="0.25">
      <c r="A335" s="1">
        <v>320</v>
      </c>
      <c r="B335" s="9">
        <v>27283</v>
      </c>
      <c r="C335" s="9" t="s">
        <v>1091</v>
      </c>
      <c r="D335" s="9" t="s">
        <v>271</v>
      </c>
      <c r="E335" s="9" t="s">
        <v>312</v>
      </c>
      <c r="F335" s="9"/>
      <c r="G335" s="9"/>
      <c r="H335" s="1" t="s">
        <v>1092</v>
      </c>
      <c r="I335" s="1" t="s">
        <v>325</v>
      </c>
      <c r="J335" s="1" t="s">
        <v>1023</v>
      </c>
      <c r="K335" s="9">
        <v>80</v>
      </c>
      <c r="L335" s="1" t="s">
        <v>1093</v>
      </c>
      <c r="M335" s="9" t="s">
        <v>278</v>
      </c>
      <c r="N335" s="9"/>
      <c r="O335" s="1"/>
      <c r="P335" s="9"/>
      <c r="Q335" s="1"/>
      <c r="R335" s="27"/>
      <c r="S335" s="1"/>
      <c r="T335" s="9">
        <v>7.6</v>
      </c>
      <c r="U335" s="1"/>
      <c r="V335" s="9"/>
      <c r="W335" s="1"/>
      <c r="X335" s="9"/>
      <c r="Y335" s="1"/>
      <c r="Z335" s="9"/>
      <c r="AA335" s="1"/>
      <c r="AB335" s="9"/>
      <c r="AC335" s="1"/>
      <c r="AD335" s="27"/>
      <c r="AE335" s="1"/>
      <c r="AF335" s="9">
        <v>80</v>
      </c>
      <c r="AG335" s="1"/>
      <c r="AH335" s="9"/>
      <c r="AI335" s="1"/>
      <c r="AJ335" s="27"/>
      <c r="AK335" s="1"/>
      <c r="AL335" s="27"/>
      <c r="AM335" s="1"/>
      <c r="AN335" s="9"/>
      <c r="AO335" s="28"/>
      <c r="AP335" s="9"/>
      <c r="AQ335" s="1"/>
      <c r="AR335" s="9"/>
      <c r="AS335" s="28"/>
      <c r="AT335" s="27"/>
      <c r="AU335" s="1"/>
      <c r="AV335" s="1"/>
      <c r="AW335" s="1"/>
      <c r="AX335" s="9"/>
      <c r="AY335" s="28"/>
      <c r="AZ335" s="9"/>
      <c r="BA335" s="1"/>
      <c r="BB335" s="27"/>
      <c r="BC335" s="1"/>
      <c r="BD335" s="9"/>
      <c r="BE335" s="28"/>
      <c r="BF335" s="9"/>
      <c r="BG335" s="1"/>
      <c r="BH335" s="9"/>
      <c r="BI335" s="1"/>
      <c r="BJ335" s="9"/>
      <c r="BK335" s="28"/>
      <c r="BL335" s="27"/>
      <c r="BM335" s="1"/>
      <c r="BN335" s="9"/>
      <c r="BO335" s="1"/>
      <c r="BP335" s="27"/>
      <c r="BQ335" s="1"/>
      <c r="BR335" s="9"/>
      <c r="BS335" s="1"/>
      <c r="BT335" s="9"/>
      <c r="BU335" s="1"/>
      <c r="BV335" s="9"/>
      <c r="BW335" s="1"/>
      <c r="BX335" s="9"/>
      <c r="BY335" s="1"/>
      <c r="BZ335" s="9"/>
      <c r="CA335" s="1"/>
      <c r="CB335" s="9"/>
      <c r="CC335" s="28"/>
      <c r="CD335" s="9"/>
      <c r="CE335" s="1"/>
      <c r="CF335" s="9"/>
      <c r="CG335" s="1"/>
      <c r="CH335" s="27"/>
      <c r="CI335" s="1"/>
      <c r="CJ335" s="9"/>
      <c r="CK335" s="1"/>
      <c r="CL335" s="9"/>
      <c r="CM335" s="1"/>
      <c r="CN335" s="9"/>
      <c r="CO335" s="1"/>
      <c r="CP335" s="9"/>
      <c r="CQ335" s="1">
        <v>1</v>
      </c>
      <c r="CR335" s="9"/>
      <c r="CS335" s="1"/>
      <c r="CT335" s="9"/>
      <c r="CU335" s="1">
        <v>2</v>
      </c>
      <c r="CV335" s="9"/>
      <c r="CW335" s="1">
        <v>1</v>
      </c>
      <c r="CX335" s="9">
        <v>1</v>
      </c>
      <c r="CY335" s="1"/>
      <c r="CZ335" s="9"/>
      <c r="DA335" s="1">
        <v>1</v>
      </c>
      <c r="DB335" s="9"/>
      <c r="DC335" s="1">
        <v>10</v>
      </c>
      <c r="DD335" s="9"/>
      <c r="DE335" s="1"/>
      <c r="DF335" s="9"/>
      <c r="DG335" s="9"/>
      <c r="DH335" s="9"/>
      <c r="DI335" s="27"/>
      <c r="DJ335" s="9"/>
      <c r="DK335" s="1">
        <v>1</v>
      </c>
      <c r="DL335" s="9">
        <v>1</v>
      </c>
      <c r="DM335" s="28"/>
      <c r="DN335" s="9"/>
      <c r="DO335" s="1"/>
      <c r="DP335" s="9"/>
      <c r="DQ335" s="1"/>
      <c r="DR335" s="27"/>
      <c r="DS335" s="28"/>
      <c r="DT335" s="27"/>
      <c r="DU335" s="1"/>
      <c r="DV335" s="9"/>
      <c r="DW335" s="1"/>
      <c r="DX335" s="27"/>
      <c r="DY335" s="1"/>
      <c r="DZ335" s="9"/>
      <c r="EA335" s="28"/>
      <c r="EB335" s="9"/>
      <c r="EC335" s="1"/>
      <c r="ED335" s="9"/>
      <c r="EE335" s="1"/>
      <c r="EF335" s="9"/>
      <c r="EG335" s="1"/>
      <c r="EH335" s="9"/>
      <c r="EI335" s="28"/>
      <c r="EJ335" s="9"/>
      <c r="EK335" s="1"/>
      <c r="EL335" s="3" cm="1">
        <f t="array" ref="EL335">SUMPRODUCT(Planned[[#This Row],[GEN-1]:[EL-20]],TRANSPOSE(Arrangements[Unit Prices]))</f>
        <v>821</v>
      </c>
    </row>
    <row r="336" spans="1:142" ht="14.4" x14ac:dyDescent="0.25">
      <c r="A336" s="1">
        <v>321</v>
      </c>
      <c r="B336" s="9">
        <v>128656</v>
      </c>
      <c r="C336" s="9" t="s">
        <v>1094</v>
      </c>
      <c r="D336" s="9" t="s">
        <v>271</v>
      </c>
      <c r="E336" s="9" t="s">
        <v>312</v>
      </c>
      <c r="F336" s="9"/>
      <c r="G336" s="9"/>
      <c r="H336" s="1" t="s">
        <v>1095</v>
      </c>
      <c r="I336" s="1" t="s">
        <v>325</v>
      </c>
      <c r="J336" s="1" t="s">
        <v>1023</v>
      </c>
      <c r="K336" s="9">
        <v>80</v>
      </c>
      <c r="L336" s="1" t="s">
        <v>581</v>
      </c>
      <c r="M336" s="9" t="s">
        <v>278</v>
      </c>
      <c r="N336" s="9"/>
      <c r="O336" s="1"/>
      <c r="P336" s="9"/>
      <c r="Q336" s="1"/>
      <c r="R336" s="27"/>
      <c r="S336" s="1"/>
      <c r="T336" s="9"/>
      <c r="U336" s="1"/>
      <c r="V336" s="9"/>
      <c r="W336" s="1">
        <v>0.2</v>
      </c>
      <c r="X336" s="9"/>
      <c r="Y336" s="1"/>
      <c r="Z336" s="9"/>
      <c r="AA336" s="1"/>
      <c r="AB336" s="9"/>
      <c r="AC336" s="1"/>
      <c r="AD336" s="27"/>
      <c r="AE336" s="1"/>
      <c r="AF336" s="9">
        <v>20</v>
      </c>
      <c r="AG336" s="1"/>
      <c r="AH336" s="9"/>
      <c r="AI336" s="1"/>
      <c r="AJ336" s="27"/>
      <c r="AK336" s="1"/>
      <c r="AL336" s="27"/>
      <c r="AM336" s="1"/>
      <c r="AN336" s="9"/>
      <c r="AO336" s="28"/>
      <c r="AP336" s="9"/>
      <c r="AQ336" s="1"/>
      <c r="AR336" s="9"/>
      <c r="AS336" s="28"/>
      <c r="AT336" s="27"/>
      <c r="AU336" s="1"/>
      <c r="AV336" s="1"/>
      <c r="AW336" s="1"/>
      <c r="AX336" s="9"/>
      <c r="AY336" s="28"/>
      <c r="AZ336" s="9"/>
      <c r="BA336" s="1"/>
      <c r="BB336" s="27"/>
      <c r="BC336" s="1"/>
      <c r="BD336" s="9"/>
      <c r="BE336" s="28"/>
      <c r="BF336" s="9"/>
      <c r="BG336" s="1"/>
      <c r="BH336" s="9"/>
      <c r="BI336" s="1"/>
      <c r="BJ336" s="9"/>
      <c r="BK336" s="28"/>
      <c r="BL336" s="27"/>
      <c r="BM336" s="1"/>
      <c r="BN336" s="9"/>
      <c r="BO336" s="1"/>
      <c r="BP336" s="27"/>
      <c r="BQ336" s="1"/>
      <c r="BR336" s="9"/>
      <c r="BS336" s="1"/>
      <c r="BT336" s="9"/>
      <c r="BU336" s="1"/>
      <c r="BV336" s="9"/>
      <c r="BW336" s="1"/>
      <c r="BX336" s="9"/>
      <c r="BY336" s="1"/>
      <c r="BZ336" s="9"/>
      <c r="CA336" s="1"/>
      <c r="CB336" s="9"/>
      <c r="CC336" s="28"/>
      <c r="CD336" s="9"/>
      <c r="CE336" s="1"/>
      <c r="CF336" s="9"/>
      <c r="CG336" s="1"/>
      <c r="CH336" s="27"/>
      <c r="CI336" s="1"/>
      <c r="CJ336" s="9"/>
      <c r="CK336" s="1"/>
      <c r="CL336" s="9"/>
      <c r="CM336" s="1"/>
      <c r="CN336" s="9"/>
      <c r="CO336" s="1"/>
      <c r="CP336" s="9"/>
      <c r="CQ336" s="1">
        <v>3</v>
      </c>
      <c r="CR336" s="9">
        <v>2</v>
      </c>
      <c r="CS336" s="1"/>
      <c r="CT336" s="9"/>
      <c r="CU336" s="1">
        <v>2</v>
      </c>
      <c r="CV336" s="9"/>
      <c r="CW336" s="1">
        <v>5</v>
      </c>
      <c r="CX336" s="9"/>
      <c r="CY336" s="1"/>
      <c r="CZ336" s="9"/>
      <c r="DA336" s="1"/>
      <c r="DB336" s="9"/>
      <c r="DC336" s="1">
        <v>8</v>
      </c>
      <c r="DD336" s="9"/>
      <c r="DE336" s="1"/>
      <c r="DF336" s="9"/>
      <c r="DG336" s="9"/>
      <c r="DH336" s="9"/>
      <c r="DI336" s="27"/>
      <c r="DJ336" s="9"/>
      <c r="DK336" s="1">
        <v>1</v>
      </c>
      <c r="DL336" s="9"/>
      <c r="DM336" s="28"/>
      <c r="DN336" s="9"/>
      <c r="DO336" s="1"/>
      <c r="DP336" s="9"/>
      <c r="DQ336" s="1"/>
      <c r="DR336" s="27"/>
      <c r="DS336" s="28"/>
      <c r="DT336" s="27"/>
      <c r="DU336" s="1"/>
      <c r="DV336" s="9"/>
      <c r="DW336" s="1"/>
      <c r="DX336" s="27"/>
      <c r="DY336" s="1"/>
      <c r="DZ336" s="9"/>
      <c r="EA336" s="28"/>
      <c r="EB336" s="9"/>
      <c r="EC336" s="1"/>
      <c r="ED336" s="9"/>
      <c r="EE336" s="1"/>
      <c r="EF336" s="9"/>
      <c r="EG336" s="1"/>
      <c r="EH336" s="9"/>
      <c r="EI336" s="28"/>
      <c r="EJ336" s="9"/>
      <c r="EK336" s="1"/>
      <c r="EL336" s="3" cm="1">
        <f t="array" ref="EL336">SUMPRODUCT(Planned[[#This Row],[GEN-1]:[EL-20]],TRANSPOSE(Arrangements[Unit Prices]))</f>
        <v>675.6</v>
      </c>
    </row>
    <row r="337" spans="1:142" ht="14.4" x14ac:dyDescent="0.25">
      <c r="A337" s="1">
        <v>322</v>
      </c>
      <c r="B337" s="9">
        <v>39122</v>
      </c>
      <c r="C337" s="9" t="s">
        <v>1096</v>
      </c>
      <c r="D337" s="9" t="s">
        <v>271</v>
      </c>
      <c r="E337" s="9" t="s">
        <v>272</v>
      </c>
      <c r="F337" s="9"/>
      <c r="G337" s="9"/>
      <c r="H337" s="1" t="s">
        <v>1097</v>
      </c>
      <c r="I337" s="1" t="s">
        <v>325</v>
      </c>
      <c r="J337" s="1" t="s">
        <v>307</v>
      </c>
      <c r="K337" s="9">
        <v>219</v>
      </c>
      <c r="L337" s="1" t="s">
        <v>1098</v>
      </c>
      <c r="M337" s="9" t="s">
        <v>278</v>
      </c>
      <c r="N337" s="9"/>
      <c r="O337" s="1"/>
      <c r="P337" s="9"/>
      <c r="Q337" s="1"/>
      <c r="R337" s="27"/>
      <c r="S337" s="1"/>
      <c r="T337" s="9">
        <v>0.6</v>
      </c>
      <c r="U337" s="1"/>
      <c r="V337" s="9"/>
      <c r="W337" s="1"/>
      <c r="X337" s="9"/>
      <c r="Y337" s="1"/>
      <c r="Z337" s="9">
        <v>120</v>
      </c>
      <c r="AA337" s="1"/>
      <c r="AB337" s="9"/>
      <c r="AC337" s="1"/>
      <c r="AD337" s="27"/>
      <c r="AE337" s="1"/>
      <c r="AF337" s="9">
        <v>38</v>
      </c>
      <c r="AG337" s="1"/>
      <c r="AH337" s="9"/>
      <c r="AI337" s="1"/>
      <c r="AJ337" s="27"/>
      <c r="AK337" s="1"/>
      <c r="AL337" s="27"/>
      <c r="AM337" s="1"/>
      <c r="AN337" s="9"/>
      <c r="AO337" s="28"/>
      <c r="AP337" s="9">
        <v>4</v>
      </c>
      <c r="AQ337" s="1"/>
      <c r="AR337" s="9"/>
      <c r="AS337" s="28"/>
      <c r="AT337" s="27"/>
      <c r="AU337" s="1"/>
      <c r="AV337" s="1"/>
      <c r="AW337" s="1"/>
      <c r="AX337" s="9"/>
      <c r="AY337" s="28"/>
      <c r="AZ337" s="9"/>
      <c r="BA337" s="1"/>
      <c r="BB337" s="27"/>
      <c r="BC337" s="1"/>
      <c r="BD337" s="9"/>
      <c r="BE337" s="28"/>
      <c r="BF337" s="9"/>
      <c r="BG337" s="1"/>
      <c r="BH337" s="9"/>
      <c r="BI337" s="1"/>
      <c r="BJ337" s="9"/>
      <c r="BK337" s="28"/>
      <c r="BL337" s="27"/>
      <c r="BM337" s="1"/>
      <c r="BN337" s="9"/>
      <c r="BO337" s="1"/>
      <c r="BP337" s="27"/>
      <c r="BQ337" s="1"/>
      <c r="BR337" s="9">
        <v>1</v>
      </c>
      <c r="BS337" s="1"/>
      <c r="BT337" s="9"/>
      <c r="BU337" s="1"/>
      <c r="BV337" s="9"/>
      <c r="BW337" s="1"/>
      <c r="BX337" s="9"/>
      <c r="BY337" s="1"/>
      <c r="BZ337" s="9"/>
      <c r="CA337" s="1"/>
      <c r="CB337" s="9"/>
      <c r="CC337" s="28"/>
      <c r="CD337" s="9"/>
      <c r="CE337" s="1"/>
      <c r="CF337" s="9"/>
      <c r="CG337" s="1"/>
      <c r="CH337" s="27"/>
      <c r="CI337" s="1"/>
      <c r="CJ337" s="9"/>
      <c r="CK337" s="1"/>
      <c r="CL337" s="9">
        <v>0.32</v>
      </c>
      <c r="CM337" s="1"/>
      <c r="CN337" s="9"/>
      <c r="CO337" s="1"/>
      <c r="CP337" s="9"/>
      <c r="CQ337" s="1">
        <v>3</v>
      </c>
      <c r="CR337" s="9">
        <v>1</v>
      </c>
      <c r="CS337" s="1">
        <v>1</v>
      </c>
      <c r="CT337" s="9">
        <v>1</v>
      </c>
      <c r="CU337" s="1"/>
      <c r="CV337" s="9">
        <v>2</v>
      </c>
      <c r="CW337" s="1"/>
      <c r="CX337" s="9">
        <v>0.5</v>
      </c>
      <c r="CY337" s="1"/>
      <c r="CZ337" s="9"/>
      <c r="DA337" s="1"/>
      <c r="DB337" s="9"/>
      <c r="DC337" s="1"/>
      <c r="DD337" s="9">
        <v>10</v>
      </c>
      <c r="DE337" s="1"/>
      <c r="DF337" s="9"/>
      <c r="DG337" s="9"/>
      <c r="DH337" s="9"/>
      <c r="DI337" s="27"/>
      <c r="DJ337" s="9"/>
      <c r="DK337" s="1"/>
      <c r="DL337" s="9"/>
      <c r="DM337" s="28"/>
      <c r="DN337" s="9"/>
      <c r="DO337" s="1"/>
      <c r="DP337" s="9"/>
      <c r="DQ337" s="1"/>
      <c r="DR337" s="27"/>
      <c r="DS337" s="28"/>
      <c r="DT337" s="27"/>
      <c r="DU337" s="1"/>
      <c r="DV337" s="9"/>
      <c r="DW337" s="1"/>
      <c r="DX337" s="27"/>
      <c r="DY337" s="1"/>
      <c r="DZ337" s="9"/>
      <c r="EA337" s="28"/>
      <c r="EB337" s="9"/>
      <c r="EC337" s="1">
        <v>1</v>
      </c>
      <c r="ED337" s="9"/>
      <c r="EE337" s="1">
        <v>1</v>
      </c>
      <c r="EF337" s="9"/>
      <c r="EG337" s="1">
        <v>1</v>
      </c>
      <c r="EH337" s="9">
        <v>1</v>
      </c>
      <c r="EI337" s="28"/>
      <c r="EJ337" s="9"/>
      <c r="EK337" s="1">
        <v>10</v>
      </c>
      <c r="EL337" s="3" cm="1">
        <f t="array" ref="EL337">SUMPRODUCT(Planned[[#This Row],[GEN-1]:[EL-20]],TRANSPOSE(Arrangements[Unit Prices]))</f>
        <v>920.40000000000009</v>
      </c>
    </row>
    <row r="338" spans="1:142" ht="14.4" x14ac:dyDescent="0.25">
      <c r="A338" s="1">
        <v>323</v>
      </c>
      <c r="B338" s="9">
        <v>61302</v>
      </c>
      <c r="C338" s="9" t="s">
        <v>1099</v>
      </c>
      <c r="D338" s="9" t="s">
        <v>271</v>
      </c>
      <c r="E338" s="9" t="s">
        <v>272</v>
      </c>
      <c r="F338" s="9"/>
      <c r="G338" s="9"/>
      <c r="H338" s="1" t="s">
        <v>1100</v>
      </c>
      <c r="I338" s="1" t="s">
        <v>325</v>
      </c>
      <c r="J338" s="1" t="s">
        <v>307</v>
      </c>
      <c r="K338" s="9">
        <v>219</v>
      </c>
      <c r="L338" s="1" t="s">
        <v>1098</v>
      </c>
      <c r="M338" s="9" t="s">
        <v>278</v>
      </c>
      <c r="N338" s="9"/>
      <c r="O338" s="1"/>
      <c r="P338" s="9"/>
      <c r="Q338" s="1"/>
      <c r="R338" s="27"/>
      <c r="S338" s="1"/>
      <c r="T338" s="9"/>
      <c r="U338" s="1"/>
      <c r="V338" s="9"/>
      <c r="W338" s="1"/>
      <c r="X338" s="9"/>
      <c r="Y338" s="1"/>
      <c r="Z338" s="9">
        <v>150</v>
      </c>
      <c r="AA338" s="1"/>
      <c r="AB338" s="9"/>
      <c r="AC338" s="1"/>
      <c r="AD338" s="27"/>
      <c r="AE338" s="1"/>
      <c r="AF338" s="9">
        <v>15</v>
      </c>
      <c r="AG338" s="1"/>
      <c r="AH338" s="9"/>
      <c r="AI338" s="1"/>
      <c r="AJ338" s="27"/>
      <c r="AK338" s="1"/>
      <c r="AL338" s="27"/>
      <c r="AM338" s="1"/>
      <c r="AN338" s="9"/>
      <c r="AO338" s="28"/>
      <c r="AP338" s="9"/>
      <c r="AQ338" s="1"/>
      <c r="AR338" s="9"/>
      <c r="AS338" s="28"/>
      <c r="AT338" s="27"/>
      <c r="AU338" s="1"/>
      <c r="AV338" s="1"/>
      <c r="AW338" s="1"/>
      <c r="AX338" s="9"/>
      <c r="AY338" s="28"/>
      <c r="AZ338" s="9"/>
      <c r="BA338" s="1"/>
      <c r="BB338" s="27"/>
      <c r="BC338" s="1"/>
      <c r="BD338" s="9"/>
      <c r="BE338" s="28"/>
      <c r="BF338" s="9"/>
      <c r="BG338" s="1"/>
      <c r="BH338" s="9"/>
      <c r="BI338" s="1"/>
      <c r="BJ338" s="9"/>
      <c r="BK338" s="28"/>
      <c r="BL338" s="27"/>
      <c r="BM338" s="1"/>
      <c r="BN338" s="9"/>
      <c r="BO338" s="1"/>
      <c r="BP338" s="27"/>
      <c r="BQ338" s="1"/>
      <c r="BR338" s="9"/>
      <c r="BS338" s="1"/>
      <c r="BT338" s="9"/>
      <c r="BU338" s="1"/>
      <c r="BV338" s="9"/>
      <c r="BW338" s="1"/>
      <c r="BX338" s="9"/>
      <c r="BY338" s="1"/>
      <c r="BZ338" s="9"/>
      <c r="CA338" s="1"/>
      <c r="CB338" s="9"/>
      <c r="CC338" s="28"/>
      <c r="CD338" s="9"/>
      <c r="CE338" s="1"/>
      <c r="CF338" s="9"/>
      <c r="CG338" s="1"/>
      <c r="CH338" s="27"/>
      <c r="CI338" s="1"/>
      <c r="CJ338" s="9"/>
      <c r="CK338" s="1"/>
      <c r="CL338" s="9"/>
      <c r="CM338" s="1"/>
      <c r="CN338" s="9"/>
      <c r="CO338" s="1"/>
      <c r="CP338" s="9"/>
      <c r="CQ338" s="1">
        <v>3</v>
      </c>
      <c r="CR338" s="9">
        <v>1</v>
      </c>
      <c r="CS338" s="1">
        <v>1</v>
      </c>
      <c r="CT338" s="9">
        <v>1</v>
      </c>
      <c r="CU338" s="1"/>
      <c r="CV338" s="9">
        <v>2</v>
      </c>
      <c r="CW338" s="1"/>
      <c r="CX338" s="9">
        <v>0.5</v>
      </c>
      <c r="CY338" s="1"/>
      <c r="CZ338" s="9"/>
      <c r="DA338" s="1"/>
      <c r="DB338" s="9"/>
      <c r="DC338" s="1"/>
      <c r="DD338" s="9">
        <v>10</v>
      </c>
      <c r="DE338" s="1"/>
      <c r="DF338" s="9"/>
      <c r="DG338" s="9"/>
      <c r="DH338" s="9"/>
      <c r="DI338" s="27"/>
      <c r="DJ338" s="9"/>
      <c r="DK338" s="1">
        <v>1</v>
      </c>
      <c r="DL338" s="9"/>
      <c r="DM338" s="28"/>
      <c r="DN338" s="9"/>
      <c r="DO338" s="1"/>
      <c r="DP338" s="9"/>
      <c r="DQ338" s="1"/>
      <c r="DR338" s="27"/>
      <c r="DS338" s="28"/>
      <c r="DT338" s="27"/>
      <c r="DU338" s="1"/>
      <c r="DV338" s="9"/>
      <c r="DW338" s="1"/>
      <c r="DX338" s="27"/>
      <c r="DY338" s="1"/>
      <c r="DZ338" s="9"/>
      <c r="EA338" s="28"/>
      <c r="EB338" s="9"/>
      <c r="EC338" s="1">
        <v>1</v>
      </c>
      <c r="ED338" s="9"/>
      <c r="EE338" s="1">
        <v>1</v>
      </c>
      <c r="EF338" s="9"/>
      <c r="EG338" s="1">
        <v>1</v>
      </c>
      <c r="EH338" s="9">
        <v>1</v>
      </c>
      <c r="EI338" s="28"/>
      <c r="EJ338" s="9"/>
      <c r="EK338" s="1"/>
      <c r="EL338" s="3" cm="1">
        <f t="array" ref="EL338">SUMPRODUCT(Planned[[#This Row],[GEN-1]:[EL-20]],TRANSPOSE(Arrangements[Unit Prices]))</f>
        <v>885.8</v>
      </c>
    </row>
    <row r="339" spans="1:142" ht="14.4" x14ac:dyDescent="0.25">
      <c r="A339" s="1">
        <v>324</v>
      </c>
      <c r="B339" s="9">
        <v>233188</v>
      </c>
      <c r="C339" s="9" t="s">
        <v>1101</v>
      </c>
      <c r="D339" s="9" t="s">
        <v>271</v>
      </c>
      <c r="E339" s="9" t="s">
        <v>272</v>
      </c>
      <c r="F339" s="9"/>
      <c r="G339" s="9"/>
      <c r="H339" s="1" t="s">
        <v>1102</v>
      </c>
      <c r="I339" s="1" t="s">
        <v>275</v>
      </c>
      <c r="J339" s="1" t="s">
        <v>307</v>
      </c>
      <c r="K339" s="9">
        <v>219</v>
      </c>
      <c r="L339" s="1" t="s">
        <v>1098</v>
      </c>
      <c r="M339" s="9" t="s">
        <v>278</v>
      </c>
      <c r="N339" s="9"/>
      <c r="O339" s="1"/>
      <c r="P339" s="9"/>
      <c r="Q339" s="1"/>
      <c r="R339" s="27"/>
      <c r="S339" s="1"/>
      <c r="T339" s="9"/>
      <c r="U339" s="1"/>
      <c r="V339" s="9"/>
      <c r="W339" s="1"/>
      <c r="X339" s="9"/>
      <c r="Y339" s="1"/>
      <c r="Z339" s="9"/>
      <c r="AA339" s="1"/>
      <c r="AB339" s="9"/>
      <c r="AC339" s="1"/>
      <c r="AD339" s="27"/>
      <c r="AE339" s="1"/>
      <c r="AF339" s="9">
        <v>45</v>
      </c>
      <c r="AG339" s="1"/>
      <c r="AH339" s="9"/>
      <c r="AI339" s="1"/>
      <c r="AJ339" s="27"/>
      <c r="AK339" s="1"/>
      <c r="AL339" s="27"/>
      <c r="AM339" s="1"/>
      <c r="AN339" s="9"/>
      <c r="AO339" s="28"/>
      <c r="AP339" s="9"/>
      <c r="AQ339" s="1"/>
      <c r="AR339" s="9"/>
      <c r="AS339" s="28"/>
      <c r="AT339" s="27"/>
      <c r="AU339" s="1"/>
      <c r="AV339" s="1"/>
      <c r="AW339" s="1"/>
      <c r="AX339" s="9"/>
      <c r="AY339" s="28"/>
      <c r="AZ339" s="9"/>
      <c r="BA339" s="1"/>
      <c r="BB339" s="27"/>
      <c r="BC339" s="1"/>
      <c r="BD339" s="9"/>
      <c r="BE339" s="28"/>
      <c r="BF339" s="9"/>
      <c r="BG339" s="1"/>
      <c r="BH339" s="9"/>
      <c r="BI339" s="1"/>
      <c r="BJ339" s="9"/>
      <c r="BK339" s="28"/>
      <c r="BL339" s="27"/>
      <c r="BM339" s="1"/>
      <c r="BN339" s="9"/>
      <c r="BO339" s="1"/>
      <c r="BP339" s="27"/>
      <c r="BQ339" s="1"/>
      <c r="BR339" s="9"/>
      <c r="BS339" s="1"/>
      <c r="BT339" s="9"/>
      <c r="BU339" s="1"/>
      <c r="BV339" s="9"/>
      <c r="BW339" s="1"/>
      <c r="BX339" s="9"/>
      <c r="BY339" s="1"/>
      <c r="BZ339" s="9"/>
      <c r="CA339" s="1"/>
      <c r="CB339" s="9"/>
      <c r="CC339" s="28"/>
      <c r="CD339" s="9"/>
      <c r="CE339" s="1"/>
      <c r="CF339" s="9"/>
      <c r="CG339" s="1"/>
      <c r="CH339" s="27"/>
      <c r="CI339" s="1"/>
      <c r="CJ339" s="9"/>
      <c r="CK339" s="1"/>
      <c r="CL339" s="9">
        <v>0.2</v>
      </c>
      <c r="CM339" s="1"/>
      <c r="CN339" s="9"/>
      <c r="CO339" s="1"/>
      <c r="CP339" s="9"/>
      <c r="CQ339" s="1">
        <v>3</v>
      </c>
      <c r="CR339" s="9">
        <v>1</v>
      </c>
      <c r="CS339" s="1">
        <v>1</v>
      </c>
      <c r="CT339" s="9"/>
      <c r="CU339" s="1"/>
      <c r="CV339" s="9">
        <v>2</v>
      </c>
      <c r="CW339" s="1"/>
      <c r="CX339" s="9"/>
      <c r="CY339" s="1"/>
      <c r="CZ339" s="9"/>
      <c r="DA339" s="1"/>
      <c r="DB339" s="9"/>
      <c r="DC339" s="1"/>
      <c r="DD339" s="9"/>
      <c r="DE339" s="1"/>
      <c r="DF339" s="9"/>
      <c r="DG339" s="9"/>
      <c r="DH339" s="9"/>
      <c r="DI339" s="27"/>
      <c r="DJ339" s="9"/>
      <c r="DK339" s="1">
        <v>1</v>
      </c>
      <c r="DL339" s="9"/>
      <c r="DM339" s="28"/>
      <c r="DN339" s="9"/>
      <c r="DO339" s="1"/>
      <c r="DP339" s="9"/>
      <c r="DQ339" s="1"/>
      <c r="DR339" s="27"/>
      <c r="DS339" s="28"/>
      <c r="DT339" s="27"/>
      <c r="DU339" s="1"/>
      <c r="DV339" s="9"/>
      <c r="DW339" s="1"/>
      <c r="DX339" s="27"/>
      <c r="DY339" s="1"/>
      <c r="DZ339" s="9"/>
      <c r="EA339" s="28"/>
      <c r="EB339" s="9"/>
      <c r="EC339" s="1">
        <v>1</v>
      </c>
      <c r="ED339" s="9"/>
      <c r="EE339" s="1">
        <v>1</v>
      </c>
      <c r="EF339" s="9"/>
      <c r="EG339" s="1">
        <v>1</v>
      </c>
      <c r="EH339" s="9">
        <v>1</v>
      </c>
      <c r="EI339" s="28"/>
      <c r="EJ339" s="9"/>
      <c r="EK339" s="1">
        <v>10</v>
      </c>
      <c r="EL339" s="3" cm="1">
        <f t="array" ref="EL339">SUMPRODUCT(Planned[[#This Row],[GEN-1]:[EL-20]],TRANSPOSE(Arrangements[Unit Prices]))</f>
        <v>830.3</v>
      </c>
    </row>
    <row r="340" spans="1:142" ht="14.4" x14ac:dyDescent="0.25">
      <c r="A340" s="1">
        <v>325</v>
      </c>
      <c r="B340" s="9">
        <v>256069</v>
      </c>
      <c r="C340" s="9" t="s">
        <v>1103</v>
      </c>
      <c r="D340" s="9" t="s">
        <v>271</v>
      </c>
      <c r="E340" s="9" t="s">
        <v>272</v>
      </c>
      <c r="F340" s="9"/>
      <c r="G340" s="9"/>
      <c r="H340" s="1" t="s">
        <v>1104</v>
      </c>
      <c r="I340" s="1" t="s">
        <v>275</v>
      </c>
      <c r="J340" s="1" t="s">
        <v>307</v>
      </c>
      <c r="K340" s="9">
        <v>219</v>
      </c>
      <c r="L340" s="1" t="s">
        <v>1098</v>
      </c>
      <c r="M340" s="9" t="s">
        <v>278</v>
      </c>
      <c r="N340" s="9"/>
      <c r="O340" s="1"/>
      <c r="P340" s="9"/>
      <c r="Q340" s="1"/>
      <c r="R340" s="27"/>
      <c r="S340" s="1"/>
      <c r="T340" s="9"/>
      <c r="U340" s="1"/>
      <c r="V340" s="9">
        <v>0.2</v>
      </c>
      <c r="W340" s="1"/>
      <c r="X340" s="9"/>
      <c r="Y340" s="1"/>
      <c r="Z340" s="9">
        <v>50</v>
      </c>
      <c r="AA340" s="1"/>
      <c r="AB340" s="9"/>
      <c r="AC340" s="1"/>
      <c r="AD340" s="27"/>
      <c r="AE340" s="1"/>
      <c r="AF340" s="9">
        <v>5</v>
      </c>
      <c r="AG340" s="1"/>
      <c r="AH340" s="9"/>
      <c r="AI340" s="1"/>
      <c r="AJ340" s="27"/>
      <c r="AK340" s="1"/>
      <c r="AL340" s="27"/>
      <c r="AM340" s="1"/>
      <c r="AN340" s="9"/>
      <c r="AO340" s="28"/>
      <c r="AP340" s="9"/>
      <c r="AQ340" s="1"/>
      <c r="AR340" s="9"/>
      <c r="AS340" s="28"/>
      <c r="AT340" s="27"/>
      <c r="AU340" s="1"/>
      <c r="AV340" s="1"/>
      <c r="AW340" s="1"/>
      <c r="AX340" s="9"/>
      <c r="AY340" s="28"/>
      <c r="AZ340" s="9"/>
      <c r="BA340" s="1"/>
      <c r="BB340" s="27"/>
      <c r="BC340" s="1"/>
      <c r="BD340" s="9"/>
      <c r="BE340" s="28"/>
      <c r="BF340" s="9"/>
      <c r="BG340" s="1"/>
      <c r="BH340" s="9"/>
      <c r="BI340" s="1"/>
      <c r="BJ340" s="9"/>
      <c r="BK340" s="28"/>
      <c r="BL340" s="27"/>
      <c r="BM340" s="1"/>
      <c r="BN340" s="9"/>
      <c r="BO340" s="1"/>
      <c r="BP340" s="27"/>
      <c r="BQ340" s="1"/>
      <c r="BR340" s="9"/>
      <c r="BS340" s="1"/>
      <c r="BT340" s="9"/>
      <c r="BU340" s="1"/>
      <c r="BV340" s="9"/>
      <c r="BW340" s="1"/>
      <c r="BX340" s="9"/>
      <c r="BY340" s="1"/>
      <c r="BZ340" s="9"/>
      <c r="CA340" s="1"/>
      <c r="CB340" s="9"/>
      <c r="CC340" s="28"/>
      <c r="CD340" s="9"/>
      <c r="CE340" s="1"/>
      <c r="CF340" s="9"/>
      <c r="CG340" s="1"/>
      <c r="CH340" s="27"/>
      <c r="CI340" s="1"/>
      <c r="CJ340" s="9"/>
      <c r="CK340" s="1"/>
      <c r="CL340" s="9"/>
      <c r="CM340" s="1"/>
      <c r="CN340" s="9"/>
      <c r="CO340" s="1"/>
      <c r="CP340" s="9"/>
      <c r="CQ340" s="1">
        <v>3</v>
      </c>
      <c r="CR340" s="9">
        <v>1</v>
      </c>
      <c r="CS340" s="1">
        <v>1</v>
      </c>
      <c r="CT340" s="9">
        <v>1</v>
      </c>
      <c r="CU340" s="1"/>
      <c r="CV340" s="9">
        <v>2</v>
      </c>
      <c r="CW340" s="1"/>
      <c r="CX340" s="9">
        <v>0.5</v>
      </c>
      <c r="CY340" s="1"/>
      <c r="CZ340" s="9"/>
      <c r="DA340" s="1"/>
      <c r="DB340" s="9"/>
      <c r="DC340" s="1"/>
      <c r="DD340" s="9"/>
      <c r="DE340" s="1"/>
      <c r="DF340" s="9"/>
      <c r="DG340" s="9"/>
      <c r="DH340" s="9"/>
      <c r="DI340" s="27"/>
      <c r="DJ340" s="9"/>
      <c r="DK340" s="1"/>
      <c r="DL340" s="9"/>
      <c r="DM340" s="28"/>
      <c r="DN340" s="9"/>
      <c r="DO340" s="1"/>
      <c r="DP340" s="9"/>
      <c r="DQ340" s="1"/>
      <c r="DR340" s="27"/>
      <c r="DS340" s="28"/>
      <c r="DT340" s="27"/>
      <c r="DU340" s="1"/>
      <c r="DV340" s="9"/>
      <c r="DW340" s="1"/>
      <c r="DX340" s="27"/>
      <c r="DY340" s="1"/>
      <c r="DZ340" s="9"/>
      <c r="EA340" s="28"/>
      <c r="EB340" s="9"/>
      <c r="EC340" s="1">
        <v>1</v>
      </c>
      <c r="ED340" s="9"/>
      <c r="EE340" s="1">
        <v>1</v>
      </c>
      <c r="EF340" s="9"/>
      <c r="EG340" s="1">
        <v>1</v>
      </c>
      <c r="EH340" s="9">
        <v>1</v>
      </c>
      <c r="EI340" s="28"/>
      <c r="EJ340" s="9"/>
      <c r="EK340" s="1">
        <v>10</v>
      </c>
      <c r="EL340" s="3" cm="1">
        <f t="array" ref="EL340">SUMPRODUCT(Planned[[#This Row],[GEN-1]:[EL-20]],TRANSPOSE(Arrangements[Unit Prices]))</f>
        <v>741.8</v>
      </c>
    </row>
    <row r="341" spans="1:142" ht="14.4" x14ac:dyDescent="0.25">
      <c r="A341" s="1">
        <v>326</v>
      </c>
      <c r="B341" s="9">
        <v>252469</v>
      </c>
      <c r="C341" s="9" t="s">
        <v>1105</v>
      </c>
      <c r="D341" s="9" t="s">
        <v>271</v>
      </c>
      <c r="E341" s="9" t="s">
        <v>272</v>
      </c>
      <c r="F341" s="9"/>
      <c r="G341" s="9"/>
      <c r="H341" s="1" t="s">
        <v>1106</v>
      </c>
      <c r="I341" s="1" t="s">
        <v>275</v>
      </c>
      <c r="J341" s="1" t="s">
        <v>1107</v>
      </c>
      <c r="K341" s="9">
        <v>208</v>
      </c>
      <c r="L341" s="1" t="s">
        <v>1108</v>
      </c>
      <c r="M341" s="9" t="s">
        <v>278</v>
      </c>
      <c r="N341" s="9"/>
      <c r="O341" s="1"/>
      <c r="P341" s="9"/>
      <c r="Q341" s="1"/>
      <c r="R341" s="27"/>
      <c r="S341" s="1">
        <v>1.5</v>
      </c>
      <c r="T341" s="9"/>
      <c r="U341" s="1"/>
      <c r="V341" s="9"/>
      <c r="W341" s="1"/>
      <c r="X341" s="9"/>
      <c r="Y341" s="1"/>
      <c r="Z341" s="9"/>
      <c r="AA341" s="1"/>
      <c r="AB341" s="9">
        <v>100</v>
      </c>
      <c r="AC341" s="1"/>
      <c r="AD341" s="27"/>
      <c r="AE341" s="1"/>
      <c r="AF341" s="9">
        <v>16</v>
      </c>
      <c r="AG341" s="1"/>
      <c r="AH341" s="9"/>
      <c r="AI341" s="1"/>
      <c r="AJ341" s="27"/>
      <c r="AK341" s="1"/>
      <c r="AL341" s="27"/>
      <c r="AM341" s="1"/>
      <c r="AN341" s="9"/>
      <c r="AO341" s="28"/>
      <c r="AP341" s="9"/>
      <c r="AQ341" s="1"/>
      <c r="AR341" s="9"/>
      <c r="AS341" s="28"/>
      <c r="AT341" s="27"/>
      <c r="AU341" s="1"/>
      <c r="AV341" s="1"/>
      <c r="AW341" s="1"/>
      <c r="AX341" s="9"/>
      <c r="AY341" s="28"/>
      <c r="AZ341" s="9"/>
      <c r="BA341" s="1"/>
      <c r="BB341" s="27"/>
      <c r="BC341" s="1"/>
      <c r="BD341" s="9"/>
      <c r="BE341" s="28"/>
      <c r="BF341" s="9"/>
      <c r="BG341" s="1"/>
      <c r="BH341" s="9"/>
      <c r="BI341" s="1"/>
      <c r="BJ341" s="9"/>
      <c r="BK341" s="28"/>
      <c r="BL341" s="27"/>
      <c r="BM341" s="1"/>
      <c r="BN341" s="9"/>
      <c r="BO341" s="1"/>
      <c r="BP341" s="27"/>
      <c r="BQ341" s="1"/>
      <c r="BR341" s="9"/>
      <c r="BS341" s="1"/>
      <c r="BT341" s="9"/>
      <c r="BU341" s="1"/>
      <c r="BV341" s="9"/>
      <c r="BW341" s="1"/>
      <c r="BX341" s="9"/>
      <c r="BY341" s="1"/>
      <c r="BZ341" s="9"/>
      <c r="CA341" s="1"/>
      <c r="CB341" s="9"/>
      <c r="CC341" s="28"/>
      <c r="CD341" s="9">
        <v>2</v>
      </c>
      <c r="CE341" s="1"/>
      <c r="CF341" s="9"/>
      <c r="CG341" s="1"/>
      <c r="CH341" s="27"/>
      <c r="CI341" s="1"/>
      <c r="CJ341" s="9"/>
      <c r="CK341" s="1"/>
      <c r="CL341" s="9"/>
      <c r="CM341" s="1"/>
      <c r="CN341" s="9"/>
      <c r="CO341" s="1">
        <v>2</v>
      </c>
      <c r="CP341" s="9">
        <v>2</v>
      </c>
      <c r="CQ341" s="1"/>
      <c r="CR341" s="9"/>
      <c r="CS341" s="1">
        <v>2</v>
      </c>
      <c r="CT341" s="9"/>
      <c r="CU341" s="1">
        <v>1</v>
      </c>
      <c r="CV341" s="9">
        <v>0.6</v>
      </c>
      <c r="CW341" s="1"/>
      <c r="CX341" s="9"/>
      <c r="CY341" s="1"/>
      <c r="CZ341" s="9"/>
      <c r="DA341" s="1"/>
      <c r="DB341" s="9">
        <v>10</v>
      </c>
      <c r="DC341" s="1"/>
      <c r="DD341" s="9"/>
      <c r="DE341" s="1">
        <v>10</v>
      </c>
      <c r="DF341" s="9"/>
      <c r="DG341" s="9"/>
      <c r="DH341" s="9">
        <v>1</v>
      </c>
      <c r="DI341" s="27"/>
      <c r="DJ341" s="9"/>
      <c r="DK341" s="1"/>
      <c r="DL341" s="9"/>
      <c r="DM341" s="28"/>
      <c r="DN341" s="9"/>
      <c r="DO341" s="1"/>
      <c r="DP341" s="9"/>
      <c r="DQ341" s="1"/>
      <c r="DR341" s="27"/>
      <c r="DS341" s="28"/>
      <c r="DT341" s="27"/>
      <c r="DU341" s="1"/>
      <c r="DV341" s="9"/>
      <c r="DW341" s="1"/>
      <c r="DX341" s="27"/>
      <c r="DY341" s="1"/>
      <c r="DZ341" s="9"/>
      <c r="EA341" s="28"/>
      <c r="EB341" s="9"/>
      <c r="EC341" s="1"/>
      <c r="ED341" s="9"/>
      <c r="EE341" s="1"/>
      <c r="EF341" s="9"/>
      <c r="EG341" s="1"/>
      <c r="EH341" s="9"/>
      <c r="EI341" s="28"/>
      <c r="EJ341" s="9">
        <v>456</v>
      </c>
      <c r="EK341" s="1"/>
      <c r="EL341" s="3" cm="1">
        <f t="array" ref="EL341">SUMPRODUCT(Planned[[#This Row],[GEN-1]:[EL-20]],TRANSPOSE(Arrangements[Unit Prices]))</f>
        <v>811.32</v>
      </c>
    </row>
    <row r="342" spans="1:142" ht="14.4" x14ac:dyDescent="0.25">
      <c r="A342" s="1">
        <v>327</v>
      </c>
      <c r="B342" s="9">
        <v>41272</v>
      </c>
      <c r="C342" s="9" t="s">
        <v>1109</v>
      </c>
      <c r="D342" s="9" t="s">
        <v>271</v>
      </c>
      <c r="E342" s="9" t="s">
        <v>272</v>
      </c>
      <c r="F342" s="9"/>
      <c r="G342" s="9"/>
      <c r="H342" s="1" t="s">
        <v>1110</v>
      </c>
      <c r="I342" s="1" t="s">
        <v>325</v>
      </c>
      <c r="J342" s="1" t="s">
        <v>1107</v>
      </c>
      <c r="K342" s="9">
        <v>208</v>
      </c>
      <c r="L342" s="1" t="s">
        <v>1111</v>
      </c>
      <c r="M342" s="9" t="s">
        <v>278</v>
      </c>
      <c r="N342" s="9"/>
      <c r="O342" s="1"/>
      <c r="P342" s="9"/>
      <c r="Q342" s="1"/>
      <c r="R342" s="27"/>
      <c r="S342" s="1"/>
      <c r="T342" s="9"/>
      <c r="U342" s="1"/>
      <c r="V342" s="9"/>
      <c r="W342" s="1">
        <v>0.25</v>
      </c>
      <c r="X342" s="9"/>
      <c r="Y342" s="1"/>
      <c r="Z342" s="9"/>
      <c r="AA342" s="1"/>
      <c r="AB342" s="9"/>
      <c r="AC342" s="1"/>
      <c r="AD342" s="27"/>
      <c r="AE342" s="1"/>
      <c r="AF342" s="9"/>
      <c r="AG342" s="1"/>
      <c r="AH342" s="9"/>
      <c r="AI342" s="1"/>
      <c r="AJ342" s="27"/>
      <c r="AK342" s="1"/>
      <c r="AL342" s="27"/>
      <c r="AM342" s="1"/>
      <c r="AN342" s="9"/>
      <c r="AO342" s="28"/>
      <c r="AP342" s="9"/>
      <c r="AQ342" s="1"/>
      <c r="AR342" s="9"/>
      <c r="AS342" s="28"/>
      <c r="AT342" s="27"/>
      <c r="AU342" s="1"/>
      <c r="AV342" s="1"/>
      <c r="AW342" s="1"/>
      <c r="AX342" s="9"/>
      <c r="AY342" s="28"/>
      <c r="AZ342" s="9"/>
      <c r="BA342" s="1"/>
      <c r="BB342" s="27"/>
      <c r="BC342" s="1"/>
      <c r="BD342" s="9"/>
      <c r="BE342" s="28"/>
      <c r="BF342" s="9"/>
      <c r="BG342" s="1"/>
      <c r="BH342" s="9"/>
      <c r="BI342" s="1"/>
      <c r="BJ342" s="9"/>
      <c r="BK342" s="28"/>
      <c r="BL342" s="27"/>
      <c r="BM342" s="1">
        <v>1</v>
      </c>
      <c r="BN342" s="9"/>
      <c r="BO342" s="1"/>
      <c r="BP342" s="27"/>
      <c r="BQ342" s="1"/>
      <c r="BR342" s="9"/>
      <c r="BS342" s="1"/>
      <c r="BT342" s="9"/>
      <c r="BU342" s="1"/>
      <c r="BV342" s="9"/>
      <c r="BW342" s="1"/>
      <c r="BX342" s="9"/>
      <c r="BY342" s="1"/>
      <c r="BZ342" s="9"/>
      <c r="CA342" s="1"/>
      <c r="CB342" s="9"/>
      <c r="CC342" s="28"/>
      <c r="CD342" s="9"/>
      <c r="CE342" s="1"/>
      <c r="CF342" s="9"/>
      <c r="CG342" s="1"/>
      <c r="CH342" s="27"/>
      <c r="CI342" s="1"/>
      <c r="CJ342" s="9"/>
      <c r="CK342" s="1"/>
      <c r="CL342" s="9"/>
      <c r="CM342" s="1"/>
      <c r="CN342" s="9"/>
      <c r="CO342" s="1"/>
      <c r="CP342" s="9"/>
      <c r="CQ342" s="1">
        <v>5</v>
      </c>
      <c r="CR342" s="9">
        <v>3</v>
      </c>
      <c r="CS342" s="1">
        <v>1</v>
      </c>
      <c r="CT342" s="9"/>
      <c r="CU342" s="1">
        <v>3</v>
      </c>
      <c r="CV342" s="9"/>
      <c r="CW342" s="1">
        <v>1</v>
      </c>
      <c r="CX342" s="9">
        <v>1</v>
      </c>
      <c r="CY342" s="1"/>
      <c r="CZ342" s="9"/>
      <c r="DA342" s="1"/>
      <c r="DB342" s="9"/>
      <c r="DC342" s="1"/>
      <c r="DD342" s="9"/>
      <c r="DE342" s="1"/>
      <c r="DF342" s="9"/>
      <c r="DG342" s="9"/>
      <c r="DH342" s="9"/>
      <c r="DI342" s="27"/>
      <c r="DJ342" s="9"/>
      <c r="DK342" s="1">
        <v>1</v>
      </c>
      <c r="DL342" s="9"/>
      <c r="DM342" s="28"/>
      <c r="DN342" s="9"/>
      <c r="DO342" s="1"/>
      <c r="DP342" s="9"/>
      <c r="DQ342" s="1"/>
      <c r="DR342" s="27"/>
      <c r="DS342" s="28"/>
      <c r="DT342" s="27"/>
      <c r="DU342" s="1"/>
      <c r="DV342" s="9"/>
      <c r="DW342" s="1"/>
      <c r="DX342" s="27"/>
      <c r="DY342" s="1"/>
      <c r="DZ342" s="9"/>
      <c r="EA342" s="28"/>
      <c r="EB342" s="9"/>
      <c r="EC342" s="1">
        <v>1</v>
      </c>
      <c r="ED342" s="9"/>
      <c r="EE342" s="1"/>
      <c r="EF342" s="9"/>
      <c r="EG342" s="1">
        <v>1</v>
      </c>
      <c r="EH342" s="9"/>
      <c r="EI342" s="28"/>
      <c r="EJ342" s="9"/>
      <c r="EK342" s="1">
        <v>10</v>
      </c>
      <c r="EL342" s="3" cm="1">
        <f t="array" ref="EL342">SUMPRODUCT(Planned[[#This Row],[GEN-1]:[EL-20]],TRANSPOSE(Arrangements[Unit Prices]))</f>
        <v>928.4</v>
      </c>
    </row>
    <row r="343" spans="1:142" ht="14.4" x14ac:dyDescent="0.25">
      <c r="A343" s="1">
        <v>328</v>
      </c>
      <c r="B343" s="9">
        <v>280791</v>
      </c>
      <c r="C343" s="9" t="s">
        <v>1112</v>
      </c>
      <c r="D343" s="9" t="s">
        <v>271</v>
      </c>
      <c r="E343" s="9" t="s">
        <v>272</v>
      </c>
      <c r="F343" s="9"/>
      <c r="G343" s="9"/>
      <c r="H343" s="1" t="s">
        <v>1113</v>
      </c>
      <c r="I343" s="1" t="s">
        <v>275</v>
      </c>
      <c r="J343" s="1" t="s">
        <v>1107</v>
      </c>
      <c r="K343" s="9">
        <v>208</v>
      </c>
      <c r="L343" s="1" t="s">
        <v>1111</v>
      </c>
      <c r="M343" s="9" t="s">
        <v>278</v>
      </c>
      <c r="N343" s="9"/>
      <c r="O343" s="1"/>
      <c r="P343" s="9"/>
      <c r="Q343" s="1"/>
      <c r="R343" s="27"/>
      <c r="S343" s="1"/>
      <c r="T343" s="9">
        <v>5.5</v>
      </c>
      <c r="U343" s="1"/>
      <c r="V343" s="9"/>
      <c r="W343" s="1"/>
      <c r="X343" s="9"/>
      <c r="Y343" s="1"/>
      <c r="Z343" s="9"/>
      <c r="AA343" s="1"/>
      <c r="AB343" s="9"/>
      <c r="AC343" s="1"/>
      <c r="AD343" s="27"/>
      <c r="AE343" s="1"/>
      <c r="AF343" s="9">
        <v>155</v>
      </c>
      <c r="AG343" s="1"/>
      <c r="AH343" s="9"/>
      <c r="AI343" s="1"/>
      <c r="AJ343" s="27"/>
      <c r="AK343" s="1"/>
      <c r="AL343" s="27"/>
      <c r="AM343" s="1"/>
      <c r="AN343" s="9"/>
      <c r="AO343" s="28"/>
      <c r="AP343" s="9"/>
      <c r="AQ343" s="1"/>
      <c r="AR343" s="9"/>
      <c r="AS343" s="28"/>
      <c r="AT343" s="27"/>
      <c r="AU343" s="1"/>
      <c r="AV343" s="1"/>
      <c r="AW343" s="1"/>
      <c r="AX343" s="9"/>
      <c r="AY343" s="28"/>
      <c r="AZ343" s="9"/>
      <c r="BA343" s="1"/>
      <c r="BB343" s="27"/>
      <c r="BC343" s="1"/>
      <c r="BD343" s="9"/>
      <c r="BE343" s="28"/>
      <c r="BF343" s="9"/>
      <c r="BG343" s="1"/>
      <c r="BH343" s="9"/>
      <c r="BI343" s="1"/>
      <c r="BJ343" s="9"/>
      <c r="BK343" s="28"/>
      <c r="BL343" s="27"/>
      <c r="BM343" s="1"/>
      <c r="BN343" s="9"/>
      <c r="BO343" s="1"/>
      <c r="BP343" s="27"/>
      <c r="BQ343" s="1"/>
      <c r="BR343" s="9"/>
      <c r="BS343" s="1"/>
      <c r="BT343" s="9"/>
      <c r="BU343" s="1"/>
      <c r="BV343" s="9"/>
      <c r="BW343" s="1"/>
      <c r="BX343" s="9"/>
      <c r="BY343" s="1"/>
      <c r="BZ343" s="9"/>
      <c r="CA343" s="1"/>
      <c r="CB343" s="9"/>
      <c r="CC343" s="28"/>
      <c r="CD343" s="9"/>
      <c r="CE343" s="1"/>
      <c r="CF343" s="9"/>
      <c r="CG343" s="1"/>
      <c r="CH343" s="27"/>
      <c r="CI343" s="1"/>
      <c r="CJ343" s="9">
        <v>0.75</v>
      </c>
      <c r="CK343" s="1"/>
      <c r="CL343" s="9"/>
      <c r="CM343" s="1"/>
      <c r="CN343" s="9"/>
      <c r="CO343" s="1"/>
      <c r="CP343" s="9"/>
      <c r="CQ343" s="1">
        <v>3</v>
      </c>
      <c r="CR343" s="9">
        <v>2</v>
      </c>
      <c r="CS343" s="1"/>
      <c r="CT343" s="9"/>
      <c r="CU343" s="1">
        <v>1</v>
      </c>
      <c r="CV343" s="9"/>
      <c r="CW343" s="1">
        <v>1</v>
      </c>
      <c r="CX343" s="9">
        <v>1</v>
      </c>
      <c r="CY343" s="1"/>
      <c r="CZ343" s="9"/>
      <c r="DA343" s="1"/>
      <c r="DB343" s="9"/>
      <c r="DC343" s="1">
        <v>10</v>
      </c>
      <c r="DD343" s="9"/>
      <c r="DE343" s="1"/>
      <c r="DF343" s="9"/>
      <c r="DG343" s="9"/>
      <c r="DH343" s="9"/>
      <c r="DI343" s="27"/>
      <c r="DJ343" s="9"/>
      <c r="DK343" s="1">
        <v>1</v>
      </c>
      <c r="DL343" s="9"/>
      <c r="DM343" s="28"/>
      <c r="DN343" s="9"/>
      <c r="DO343" s="1"/>
      <c r="DP343" s="9"/>
      <c r="DQ343" s="1"/>
      <c r="DR343" s="27"/>
      <c r="DS343" s="28"/>
      <c r="DT343" s="27"/>
      <c r="DU343" s="1"/>
      <c r="DV343" s="9"/>
      <c r="DW343" s="1"/>
      <c r="DX343" s="27"/>
      <c r="DY343" s="1"/>
      <c r="DZ343" s="9"/>
      <c r="EA343" s="28"/>
      <c r="EB343" s="9"/>
      <c r="EC343" s="1"/>
      <c r="ED343" s="9"/>
      <c r="EE343" s="1"/>
      <c r="EF343" s="9"/>
      <c r="EG343" s="1"/>
      <c r="EH343" s="9"/>
      <c r="EI343" s="28"/>
      <c r="EJ343" s="9"/>
      <c r="EK343" s="1"/>
      <c r="EL343" s="3" cm="1">
        <f t="array" ref="EL343">SUMPRODUCT(Planned[[#This Row],[GEN-1]:[EL-20]],TRANSPOSE(Arrangements[Unit Prices]))</f>
        <v>965.1</v>
      </c>
    </row>
    <row r="344" spans="1:142" ht="14.4" x14ac:dyDescent="0.25">
      <c r="A344" s="1">
        <v>329</v>
      </c>
      <c r="B344" s="9">
        <v>222838</v>
      </c>
      <c r="C344" s="9" t="s">
        <v>1114</v>
      </c>
      <c r="D344" s="9" t="s">
        <v>271</v>
      </c>
      <c r="E344" s="9" t="s">
        <v>272</v>
      </c>
      <c r="F344" s="9"/>
      <c r="G344" s="9"/>
      <c r="H344" s="1" t="s">
        <v>1115</v>
      </c>
      <c r="I344" s="1" t="s">
        <v>325</v>
      </c>
      <c r="J344" s="1" t="s">
        <v>1107</v>
      </c>
      <c r="K344" s="9">
        <v>208</v>
      </c>
      <c r="L344" s="1" t="s">
        <v>1116</v>
      </c>
      <c r="M344" s="9" t="s">
        <v>278</v>
      </c>
      <c r="N344" s="9"/>
      <c r="O344" s="1"/>
      <c r="P344" s="9"/>
      <c r="Q344" s="1"/>
      <c r="R344" s="27"/>
      <c r="S344" s="1"/>
      <c r="T344" s="9">
        <v>4</v>
      </c>
      <c r="U344" s="1"/>
      <c r="V344" s="9"/>
      <c r="W344" s="1"/>
      <c r="X344" s="9"/>
      <c r="Y344" s="1"/>
      <c r="Z344" s="9"/>
      <c r="AA344" s="1"/>
      <c r="AB344" s="9"/>
      <c r="AC344" s="1"/>
      <c r="AD344" s="27"/>
      <c r="AE344" s="1"/>
      <c r="AF344" s="9">
        <v>30</v>
      </c>
      <c r="AG344" s="1"/>
      <c r="AH344" s="9"/>
      <c r="AI344" s="1"/>
      <c r="AJ344" s="27"/>
      <c r="AK344" s="1"/>
      <c r="AL344" s="27"/>
      <c r="AM344" s="1"/>
      <c r="AN344" s="9"/>
      <c r="AO344" s="28"/>
      <c r="AP344" s="9"/>
      <c r="AQ344" s="1"/>
      <c r="AR344" s="9"/>
      <c r="AS344" s="28"/>
      <c r="AT344" s="27"/>
      <c r="AU344" s="1"/>
      <c r="AV344" s="1"/>
      <c r="AW344" s="1"/>
      <c r="AX344" s="9"/>
      <c r="AY344" s="28"/>
      <c r="AZ344" s="9"/>
      <c r="BA344" s="1"/>
      <c r="BB344" s="27"/>
      <c r="BC344" s="1"/>
      <c r="BD344" s="9"/>
      <c r="BE344" s="28"/>
      <c r="BF344" s="9"/>
      <c r="BG344" s="1"/>
      <c r="BH344" s="9"/>
      <c r="BI344" s="1"/>
      <c r="BJ344" s="9"/>
      <c r="BK344" s="28"/>
      <c r="BL344" s="27"/>
      <c r="BM344" s="1"/>
      <c r="BN344" s="9"/>
      <c r="BO344" s="1"/>
      <c r="BP344" s="27"/>
      <c r="BQ344" s="1"/>
      <c r="BR344" s="9"/>
      <c r="BS344" s="1"/>
      <c r="BT344" s="9"/>
      <c r="BU344" s="1"/>
      <c r="BV344" s="9"/>
      <c r="BW344" s="1"/>
      <c r="BX344" s="9"/>
      <c r="BY344" s="1"/>
      <c r="BZ344" s="9"/>
      <c r="CA344" s="1"/>
      <c r="CB344" s="9"/>
      <c r="CC344" s="28"/>
      <c r="CD344" s="9"/>
      <c r="CE344" s="1"/>
      <c r="CF344" s="9"/>
      <c r="CG344" s="1"/>
      <c r="CH344" s="27"/>
      <c r="CI344" s="1"/>
      <c r="CJ344" s="9"/>
      <c r="CK344" s="1"/>
      <c r="CL344" s="9"/>
      <c r="CM344" s="1"/>
      <c r="CN344" s="9"/>
      <c r="CO344" s="1"/>
      <c r="CP344" s="9"/>
      <c r="CQ344" s="1"/>
      <c r="CR344" s="9"/>
      <c r="CS344" s="1"/>
      <c r="CT344" s="9"/>
      <c r="CU344" s="1">
        <v>1</v>
      </c>
      <c r="CV344" s="9"/>
      <c r="CW344" s="1">
        <v>1</v>
      </c>
      <c r="CX344" s="9">
        <v>1</v>
      </c>
      <c r="CY344" s="1"/>
      <c r="CZ344" s="9"/>
      <c r="DA344" s="1"/>
      <c r="DB344" s="9"/>
      <c r="DC344" s="1">
        <v>10</v>
      </c>
      <c r="DD344" s="9"/>
      <c r="DE344" s="1"/>
      <c r="DF344" s="9"/>
      <c r="DG344" s="9"/>
      <c r="DH344" s="9"/>
      <c r="DI344" s="27"/>
      <c r="DJ344" s="9"/>
      <c r="DK344" s="1">
        <v>1</v>
      </c>
      <c r="DL344" s="9"/>
      <c r="DM344" s="28"/>
      <c r="DN344" s="9"/>
      <c r="DO344" s="1"/>
      <c r="DP344" s="9"/>
      <c r="DQ344" s="1"/>
      <c r="DR344" s="27"/>
      <c r="DS344" s="28"/>
      <c r="DT344" s="27"/>
      <c r="DU344" s="1"/>
      <c r="DV344" s="9"/>
      <c r="DW344" s="1"/>
      <c r="DX344" s="27"/>
      <c r="DY344" s="1"/>
      <c r="DZ344" s="9"/>
      <c r="EA344" s="28"/>
      <c r="EB344" s="9"/>
      <c r="EC344" s="1"/>
      <c r="ED344" s="9"/>
      <c r="EE344" s="1"/>
      <c r="EF344" s="9"/>
      <c r="EG344" s="1"/>
      <c r="EH344" s="9"/>
      <c r="EI344" s="28"/>
      <c r="EJ344" s="9"/>
      <c r="EK344" s="1"/>
      <c r="EL344" s="3" cm="1">
        <f t="array" ref="EL344">SUMPRODUCT(Planned[[#This Row],[GEN-1]:[EL-20]],TRANSPOSE(Arrangements[Unit Prices]))</f>
        <v>401.5</v>
      </c>
    </row>
    <row r="345" spans="1:142" ht="14.4" x14ac:dyDescent="0.25">
      <c r="A345" s="1">
        <v>330</v>
      </c>
      <c r="B345" s="9">
        <v>319440</v>
      </c>
      <c r="C345" s="60" t="s">
        <v>1117</v>
      </c>
      <c r="D345" s="9" t="s">
        <v>271</v>
      </c>
      <c r="E345" s="9" t="s">
        <v>272</v>
      </c>
      <c r="F345" s="9"/>
      <c r="G345" s="9"/>
      <c r="H345" s="1" t="s">
        <v>1118</v>
      </c>
      <c r="I345" s="1" t="s">
        <v>325</v>
      </c>
      <c r="J345" s="1" t="s">
        <v>307</v>
      </c>
      <c r="K345" s="9">
        <v>219</v>
      </c>
      <c r="L345" s="1" t="s">
        <v>1119</v>
      </c>
      <c r="M345" s="9" t="s">
        <v>278</v>
      </c>
      <c r="N345" s="9"/>
      <c r="O345" s="1"/>
      <c r="P345" s="9"/>
      <c r="Q345" s="1"/>
      <c r="R345" s="27"/>
      <c r="S345" s="1">
        <v>3.91</v>
      </c>
      <c r="T345" s="9"/>
      <c r="U345" s="1"/>
      <c r="V345" s="9"/>
      <c r="W345" s="1"/>
      <c r="X345" s="9"/>
      <c r="Y345" s="1"/>
      <c r="Z345" s="9"/>
      <c r="AA345" s="1">
        <v>80</v>
      </c>
      <c r="AB345" s="9"/>
      <c r="AC345" s="1"/>
      <c r="AD345" s="27"/>
      <c r="AE345" s="1"/>
      <c r="AF345" s="9">
        <v>21</v>
      </c>
      <c r="AG345" s="1"/>
      <c r="AH345" s="9"/>
      <c r="AI345" s="1"/>
      <c r="AJ345" s="27"/>
      <c r="AK345" s="1"/>
      <c r="AL345" s="27"/>
      <c r="AM345" s="1"/>
      <c r="AN345" s="9"/>
      <c r="AO345" s="28"/>
      <c r="AP345" s="9">
        <v>3.2</v>
      </c>
      <c r="AQ345" s="1"/>
      <c r="AR345" s="9"/>
      <c r="AS345" s="28"/>
      <c r="AT345" s="27"/>
      <c r="AU345" s="1">
        <v>1</v>
      </c>
      <c r="AV345" s="1"/>
      <c r="AW345" s="1"/>
      <c r="AX345" s="9"/>
      <c r="AY345" s="28"/>
      <c r="AZ345" s="9"/>
      <c r="BA345" s="1"/>
      <c r="BB345" s="27"/>
      <c r="BC345" s="1"/>
      <c r="BD345" s="9"/>
      <c r="BE345" s="28"/>
      <c r="BF345" s="9"/>
      <c r="BG345" s="1"/>
      <c r="BH345" s="9"/>
      <c r="BI345" s="1"/>
      <c r="BJ345" s="9"/>
      <c r="BK345" s="28"/>
      <c r="BL345" s="27"/>
      <c r="BM345" s="1"/>
      <c r="BN345" s="9"/>
      <c r="BO345" s="1"/>
      <c r="BP345" s="27"/>
      <c r="BQ345" s="1">
        <v>1</v>
      </c>
      <c r="BR345" s="9"/>
      <c r="BS345" s="1"/>
      <c r="BT345" s="9"/>
      <c r="BU345" s="1"/>
      <c r="BV345" s="9"/>
      <c r="BW345" s="1"/>
      <c r="BX345" s="9"/>
      <c r="BY345" s="1"/>
      <c r="BZ345" s="9"/>
      <c r="CA345" s="1"/>
      <c r="CB345" s="9"/>
      <c r="CC345" s="28"/>
      <c r="CD345" s="9"/>
      <c r="CE345" s="1"/>
      <c r="CF345" s="9"/>
      <c r="CG345" s="1"/>
      <c r="CH345" s="27"/>
      <c r="CI345" s="1"/>
      <c r="CJ345" s="9"/>
      <c r="CK345" s="1"/>
      <c r="CL345" s="9">
        <v>0.25</v>
      </c>
      <c r="CM345" s="1"/>
      <c r="CN345" s="9"/>
      <c r="CO345" s="1"/>
      <c r="CP345" s="9"/>
      <c r="CQ345" s="1">
        <v>2</v>
      </c>
      <c r="CR345" s="9">
        <v>3</v>
      </c>
      <c r="CS345" s="1"/>
      <c r="CT345" s="9"/>
      <c r="CU345" s="1"/>
      <c r="CV345" s="9"/>
      <c r="CW345" s="1">
        <v>1</v>
      </c>
      <c r="CX345" s="9">
        <v>1.2</v>
      </c>
      <c r="CY345" s="1"/>
      <c r="CZ345" s="9">
        <v>1</v>
      </c>
      <c r="DA345" s="1"/>
      <c r="DB345" s="9"/>
      <c r="DC345" s="1"/>
      <c r="DD345" s="9"/>
      <c r="DE345" s="1"/>
      <c r="DF345" s="9"/>
      <c r="DG345" s="9"/>
      <c r="DH345" s="9"/>
      <c r="DI345" s="27"/>
      <c r="DJ345" s="9"/>
      <c r="DK345" s="1"/>
      <c r="DL345" s="9"/>
      <c r="DM345" s="28"/>
      <c r="DN345" s="9"/>
      <c r="DO345" s="1"/>
      <c r="DP345" s="9"/>
      <c r="DQ345" s="1"/>
      <c r="DR345" s="27"/>
      <c r="DS345" s="28"/>
      <c r="DT345" s="27"/>
      <c r="DU345" s="1"/>
      <c r="DV345" s="9"/>
      <c r="DW345" s="1"/>
      <c r="DX345" s="27"/>
      <c r="DY345" s="1"/>
      <c r="DZ345" s="9"/>
      <c r="EA345" s="28"/>
      <c r="EB345" s="9"/>
      <c r="EC345" s="1"/>
      <c r="ED345" s="9"/>
      <c r="EE345" s="1"/>
      <c r="EF345" s="9"/>
      <c r="EG345" s="1"/>
      <c r="EH345" s="9"/>
      <c r="EI345" s="28"/>
      <c r="EJ345" s="9"/>
      <c r="EK345" s="1"/>
      <c r="EL345" s="3" cm="1">
        <f t="array" ref="EL345">SUMPRODUCT(Planned[[#This Row],[GEN-1]:[EL-20]],TRANSPOSE(Arrangements[Unit Prices]))</f>
        <v>646.29999999999995</v>
      </c>
    </row>
    <row r="346" spans="1:142" ht="14.4" x14ac:dyDescent="0.25">
      <c r="A346" s="1">
        <v>331</v>
      </c>
      <c r="B346" s="9">
        <v>63030</v>
      </c>
      <c r="C346" s="9" t="s">
        <v>1120</v>
      </c>
      <c r="D346" s="9" t="s">
        <v>271</v>
      </c>
      <c r="E346" s="9" t="s">
        <v>272</v>
      </c>
      <c r="F346" s="9"/>
      <c r="G346" s="9"/>
      <c r="H346" s="1" t="s">
        <v>1121</v>
      </c>
      <c r="I346" s="1" t="s">
        <v>325</v>
      </c>
      <c r="J346" s="1" t="s">
        <v>307</v>
      </c>
      <c r="K346" s="9">
        <v>219</v>
      </c>
      <c r="L346" s="1" t="s">
        <v>1122</v>
      </c>
      <c r="M346" s="9" t="s">
        <v>278</v>
      </c>
      <c r="N346" s="9"/>
      <c r="O346" s="1"/>
      <c r="P346" s="9"/>
      <c r="Q346" s="1"/>
      <c r="R346" s="27"/>
      <c r="S346" s="1">
        <v>3.6</v>
      </c>
      <c r="T346" s="9"/>
      <c r="U346" s="1"/>
      <c r="V346" s="9"/>
      <c r="W346" s="1"/>
      <c r="X346" s="9"/>
      <c r="Y346" s="1"/>
      <c r="Z346" s="9"/>
      <c r="AA346" s="1"/>
      <c r="AB346" s="9"/>
      <c r="AC346" s="1"/>
      <c r="AD346" s="27"/>
      <c r="AE346" s="1"/>
      <c r="AF346" s="9">
        <v>112</v>
      </c>
      <c r="AG346" s="1"/>
      <c r="AH346" s="9"/>
      <c r="AI346" s="1"/>
      <c r="AJ346" s="27"/>
      <c r="AK346" s="1"/>
      <c r="AL346" s="27"/>
      <c r="AM346" s="1"/>
      <c r="AN346" s="9"/>
      <c r="AO346" s="28"/>
      <c r="AP346" s="9"/>
      <c r="AQ346" s="1"/>
      <c r="AR346" s="9"/>
      <c r="AS346" s="28"/>
      <c r="AT346" s="27"/>
      <c r="AU346" s="1"/>
      <c r="AV346" s="1"/>
      <c r="AW346" s="1"/>
      <c r="AX346" s="9"/>
      <c r="AY346" s="28"/>
      <c r="AZ346" s="9"/>
      <c r="BA346" s="1"/>
      <c r="BB346" s="27"/>
      <c r="BC346" s="1"/>
      <c r="BD346" s="9"/>
      <c r="BE346" s="28"/>
      <c r="BF346" s="9"/>
      <c r="BG346" s="1"/>
      <c r="BH346" s="9"/>
      <c r="BI346" s="1"/>
      <c r="BJ346" s="9"/>
      <c r="BK346" s="28"/>
      <c r="BL346" s="27"/>
      <c r="BM346" s="1"/>
      <c r="BN346" s="9"/>
      <c r="BO346" s="1"/>
      <c r="BP346" s="27"/>
      <c r="BQ346" s="1">
        <v>2</v>
      </c>
      <c r="BR346" s="9"/>
      <c r="BS346" s="1"/>
      <c r="BT346" s="9"/>
      <c r="BU346" s="1"/>
      <c r="BV346" s="9"/>
      <c r="BW346" s="1"/>
      <c r="BX346" s="9"/>
      <c r="BY346" s="1"/>
      <c r="BZ346" s="9"/>
      <c r="CA346" s="1"/>
      <c r="CB346" s="9"/>
      <c r="CC346" s="28"/>
      <c r="CD346" s="9"/>
      <c r="CE346" s="1"/>
      <c r="CF346" s="9"/>
      <c r="CG346" s="1"/>
      <c r="CH346" s="27"/>
      <c r="CI346" s="1"/>
      <c r="CJ346" s="9"/>
      <c r="CK346" s="1"/>
      <c r="CL346" s="9"/>
      <c r="CM346" s="1"/>
      <c r="CN346" s="9"/>
      <c r="CO346" s="1"/>
      <c r="CP346" s="9"/>
      <c r="CQ346" s="1">
        <v>1</v>
      </c>
      <c r="CR346" s="9">
        <v>2</v>
      </c>
      <c r="CS346" s="1">
        <v>1</v>
      </c>
      <c r="CT346" s="9"/>
      <c r="CU346" s="1">
        <v>3</v>
      </c>
      <c r="CV346" s="9"/>
      <c r="CW346" s="1">
        <v>1</v>
      </c>
      <c r="CX346" s="9">
        <v>1.2</v>
      </c>
      <c r="CY346" s="1"/>
      <c r="CZ346" s="9"/>
      <c r="DA346" s="1"/>
      <c r="DB346" s="9"/>
      <c r="DC346" s="1"/>
      <c r="DD346" s="9">
        <v>12</v>
      </c>
      <c r="DE346" s="1"/>
      <c r="DF346" s="9">
        <v>2</v>
      </c>
      <c r="DG346" s="9">
        <v>18</v>
      </c>
      <c r="DH346" s="9"/>
      <c r="DI346" s="27"/>
      <c r="DJ346" s="9"/>
      <c r="DK346" s="1">
        <v>1</v>
      </c>
      <c r="DL346" s="9"/>
      <c r="DM346" s="28"/>
      <c r="DN346" s="9"/>
      <c r="DO346" s="1"/>
      <c r="DP346" s="9"/>
      <c r="DQ346" s="1"/>
      <c r="DR346" s="27"/>
      <c r="DS346" s="28"/>
      <c r="DT346" s="27"/>
      <c r="DU346" s="1"/>
      <c r="DV346" s="9"/>
      <c r="DW346" s="1"/>
      <c r="DX346" s="27"/>
      <c r="DY346" s="1"/>
      <c r="DZ346" s="9"/>
      <c r="EA346" s="28"/>
      <c r="EB346" s="9"/>
      <c r="EC346" s="1"/>
      <c r="ED346" s="9"/>
      <c r="EE346" s="1"/>
      <c r="EF346" s="9"/>
      <c r="EG346" s="1"/>
      <c r="EH346" s="9"/>
      <c r="EI346" s="28"/>
      <c r="EJ346" s="9"/>
      <c r="EK346" s="1"/>
      <c r="EL346" s="3" cm="1">
        <f t="array" ref="EL346">SUMPRODUCT(Planned[[#This Row],[GEN-1]:[EL-20]],TRANSPOSE(Arrangements[Unit Prices]))</f>
        <v>840.9</v>
      </c>
    </row>
    <row r="347" spans="1:142" ht="14.4" x14ac:dyDescent="0.25">
      <c r="A347" s="1">
        <v>332</v>
      </c>
      <c r="B347" s="9">
        <v>41990</v>
      </c>
      <c r="C347" s="9" t="s">
        <v>1123</v>
      </c>
      <c r="D347" s="9" t="s">
        <v>271</v>
      </c>
      <c r="E347" s="9" t="s">
        <v>272</v>
      </c>
      <c r="F347" s="9"/>
      <c r="G347" s="9"/>
      <c r="H347" s="1" t="s">
        <v>1124</v>
      </c>
      <c r="I347" s="1" t="s">
        <v>325</v>
      </c>
      <c r="J347" s="1" t="s">
        <v>307</v>
      </c>
      <c r="K347" s="9">
        <v>219</v>
      </c>
      <c r="L347" s="1" t="s">
        <v>1119</v>
      </c>
      <c r="M347" s="9" t="s">
        <v>278</v>
      </c>
      <c r="N347" s="9"/>
      <c r="O347" s="1"/>
      <c r="P347" s="9"/>
      <c r="Q347" s="1"/>
      <c r="R347" s="27"/>
      <c r="S347" s="1"/>
      <c r="T347" s="9"/>
      <c r="U347" s="1"/>
      <c r="V347" s="9"/>
      <c r="W347" s="1"/>
      <c r="X347" s="9"/>
      <c r="Y347" s="1"/>
      <c r="Z347" s="9"/>
      <c r="AA347" s="1"/>
      <c r="AB347" s="9"/>
      <c r="AC347" s="1"/>
      <c r="AD347" s="27"/>
      <c r="AE347" s="1"/>
      <c r="AF347" s="9"/>
      <c r="AG347" s="1"/>
      <c r="AH347" s="9"/>
      <c r="AI347" s="1"/>
      <c r="AJ347" s="27"/>
      <c r="AK347" s="1"/>
      <c r="AL347" s="27"/>
      <c r="AM347" s="1"/>
      <c r="AN347" s="9"/>
      <c r="AO347" s="28"/>
      <c r="AP347" s="9">
        <v>9</v>
      </c>
      <c r="AQ347" s="1">
        <v>27</v>
      </c>
      <c r="AR347" s="9"/>
      <c r="AS347" s="28"/>
      <c r="AT347" s="27"/>
      <c r="AU347" s="1">
        <v>1</v>
      </c>
      <c r="AV347" s="1"/>
      <c r="AW347" s="1"/>
      <c r="AX347" s="9"/>
      <c r="AY347" s="28"/>
      <c r="AZ347" s="9"/>
      <c r="BA347" s="1"/>
      <c r="BB347" s="27"/>
      <c r="BC347" s="1"/>
      <c r="BD347" s="9"/>
      <c r="BE347" s="28"/>
      <c r="BF347" s="9"/>
      <c r="BG347" s="1"/>
      <c r="BH347" s="9"/>
      <c r="BI347" s="1"/>
      <c r="BJ347" s="9"/>
      <c r="BK347" s="28"/>
      <c r="BL347" s="27"/>
      <c r="BM347" s="1"/>
      <c r="BN347" s="9"/>
      <c r="BO347" s="1"/>
      <c r="BP347" s="27"/>
      <c r="BQ347" s="1"/>
      <c r="BR347" s="9"/>
      <c r="BS347" s="1"/>
      <c r="BT347" s="9"/>
      <c r="BU347" s="1"/>
      <c r="BV347" s="9"/>
      <c r="BW347" s="1"/>
      <c r="BX347" s="9"/>
      <c r="BY347" s="1"/>
      <c r="BZ347" s="9"/>
      <c r="CA347" s="1"/>
      <c r="CB347" s="9"/>
      <c r="CC347" s="28"/>
      <c r="CD347" s="9"/>
      <c r="CE347" s="1"/>
      <c r="CF347" s="9"/>
      <c r="CG347" s="1"/>
      <c r="CH347" s="27"/>
      <c r="CI347" s="1"/>
      <c r="CJ347" s="9"/>
      <c r="CK347" s="1"/>
      <c r="CL347" s="9"/>
      <c r="CM347" s="1"/>
      <c r="CN347" s="9"/>
      <c r="CO347" s="1"/>
      <c r="CP347" s="9"/>
      <c r="CQ347" s="1">
        <v>1</v>
      </c>
      <c r="CR347" s="9"/>
      <c r="CS347" s="1">
        <v>1</v>
      </c>
      <c r="CT347" s="9"/>
      <c r="CU347" s="1">
        <v>2</v>
      </c>
      <c r="CV347" s="9"/>
      <c r="CW347" s="1"/>
      <c r="CX347" s="9"/>
      <c r="CY347" s="1">
        <v>1</v>
      </c>
      <c r="CZ347" s="9">
        <v>1</v>
      </c>
      <c r="DA347" s="1"/>
      <c r="DB347" s="9"/>
      <c r="DC347" s="1"/>
      <c r="DD347" s="9">
        <v>8</v>
      </c>
      <c r="DE347" s="1"/>
      <c r="DF347" s="9"/>
      <c r="DG347" s="9"/>
      <c r="DH347" s="9"/>
      <c r="DI347" s="27"/>
      <c r="DJ347" s="9">
        <v>1</v>
      </c>
      <c r="DK347" s="1"/>
      <c r="DL347" s="9"/>
      <c r="DM347" s="28"/>
      <c r="DN347" s="9"/>
      <c r="DO347" s="1"/>
      <c r="DP347" s="9"/>
      <c r="DQ347" s="1"/>
      <c r="DR347" s="27"/>
      <c r="DS347" s="28"/>
      <c r="DT347" s="27"/>
      <c r="DU347" s="1"/>
      <c r="DV347" s="9"/>
      <c r="DW347" s="1"/>
      <c r="DX347" s="27"/>
      <c r="DY347" s="1"/>
      <c r="DZ347" s="9"/>
      <c r="EA347" s="28"/>
      <c r="EB347" s="9"/>
      <c r="EC347" s="1"/>
      <c r="ED347" s="9"/>
      <c r="EE347" s="1"/>
      <c r="EF347" s="9"/>
      <c r="EG347" s="1"/>
      <c r="EH347" s="9"/>
      <c r="EI347" s="28"/>
      <c r="EJ347" s="9"/>
      <c r="EK347" s="1"/>
      <c r="EL347" s="3" cm="1">
        <f t="array" ref="EL347">SUMPRODUCT(Planned[[#This Row],[GEN-1]:[EL-20]],TRANSPOSE(Arrangements[Unit Prices]))</f>
        <v>408</v>
      </c>
    </row>
    <row r="348" spans="1:142" ht="14.4" x14ac:dyDescent="0.25">
      <c r="A348" s="1">
        <v>333</v>
      </c>
      <c r="B348" s="9">
        <v>282059</v>
      </c>
      <c r="C348" s="9" t="s">
        <v>1125</v>
      </c>
      <c r="D348" s="9" t="s">
        <v>271</v>
      </c>
      <c r="E348" s="9" t="s">
        <v>272</v>
      </c>
      <c r="F348" s="9"/>
      <c r="G348" s="9"/>
      <c r="H348" s="1" t="s">
        <v>1126</v>
      </c>
      <c r="I348" s="1" t="s">
        <v>275</v>
      </c>
      <c r="J348" s="1" t="s">
        <v>307</v>
      </c>
      <c r="K348" s="9">
        <v>219</v>
      </c>
      <c r="L348" s="1" t="s">
        <v>1122</v>
      </c>
      <c r="M348" s="9" t="s">
        <v>278</v>
      </c>
      <c r="N348" s="9"/>
      <c r="O348" s="1"/>
      <c r="P348" s="9"/>
      <c r="Q348" s="1"/>
      <c r="R348" s="27"/>
      <c r="S348" s="1">
        <v>0.32</v>
      </c>
      <c r="T348" s="9"/>
      <c r="U348" s="1"/>
      <c r="V348" s="9"/>
      <c r="W348" s="1"/>
      <c r="X348" s="9"/>
      <c r="Y348" s="1"/>
      <c r="Z348" s="9"/>
      <c r="AA348" s="1"/>
      <c r="AB348" s="9"/>
      <c r="AC348" s="1"/>
      <c r="AD348" s="27"/>
      <c r="AE348" s="1"/>
      <c r="AF348" s="9">
        <v>211</v>
      </c>
      <c r="AG348" s="1"/>
      <c r="AH348" s="9"/>
      <c r="AI348" s="1"/>
      <c r="AJ348" s="27"/>
      <c r="AK348" s="1"/>
      <c r="AL348" s="27"/>
      <c r="AM348" s="1"/>
      <c r="AN348" s="9"/>
      <c r="AO348" s="28"/>
      <c r="AP348" s="9"/>
      <c r="AQ348" s="1"/>
      <c r="AR348" s="9"/>
      <c r="AS348" s="28"/>
      <c r="AT348" s="27"/>
      <c r="AU348" s="1"/>
      <c r="AV348" s="1"/>
      <c r="AW348" s="1"/>
      <c r="AX348" s="9"/>
      <c r="AY348" s="28"/>
      <c r="AZ348" s="9"/>
      <c r="BA348" s="1"/>
      <c r="BB348" s="27"/>
      <c r="BC348" s="1"/>
      <c r="BD348" s="9"/>
      <c r="BE348" s="28"/>
      <c r="BF348" s="9"/>
      <c r="BG348" s="1"/>
      <c r="BH348" s="9"/>
      <c r="BI348" s="1"/>
      <c r="BJ348" s="9"/>
      <c r="BK348" s="28"/>
      <c r="BL348" s="27"/>
      <c r="BM348" s="1">
        <v>1</v>
      </c>
      <c r="BN348" s="9"/>
      <c r="BO348" s="1"/>
      <c r="BP348" s="27"/>
      <c r="BQ348" s="1"/>
      <c r="BR348" s="9"/>
      <c r="BS348" s="1"/>
      <c r="BT348" s="9"/>
      <c r="BU348" s="1"/>
      <c r="BV348" s="9"/>
      <c r="BW348" s="1"/>
      <c r="BX348" s="9"/>
      <c r="BY348" s="1"/>
      <c r="BZ348" s="9"/>
      <c r="CA348" s="1"/>
      <c r="CB348" s="9"/>
      <c r="CC348" s="28"/>
      <c r="CD348" s="9"/>
      <c r="CE348" s="1"/>
      <c r="CF348" s="9"/>
      <c r="CG348" s="1"/>
      <c r="CH348" s="27"/>
      <c r="CI348" s="1"/>
      <c r="CJ348" s="9">
        <v>3.65</v>
      </c>
      <c r="CK348" s="1"/>
      <c r="CL348" s="9">
        <v>0.32</v>
      </c>
      <c r="CM348" s="1"/>
      <c r="CN348" s="9"/>
      <c r="CO348" s="1"/>
      <c r="CP348" s="9"/>
      <c r="CQ348" s="1">
        <v>3</v>
      </c>
      <c r="CR348" s="9">
        <v>1</v>
      </c>
      <c r="CS348" s="1">
        <v>1</v>
      </c>
      <c r="CT348" s="9"/>
      <c r="CU348" s="1">
        <v>2</v>
      </c>
      <c r="CV348" s="9"/>
      <c r="CW348" s="1">
        <v>1</v>
      </c>
      <c r="CX348" s="9">
        <v>1.2</v>
      </c>
      <c r="CY348" s="1">
        <v>1</v>
      </c>
      <c r="CZ348" s="9"/>
      <c r="DA348" s="1"/>
      <c r="DB348" s="9">
        <v>1</v>
      </c>
      <c r="DC348" s="1"/>
      <c r="DD348" s="9">
        <v>13</v>
      </c>
      <c r="DE348" s="1"/>
      <c r="DF348" s="9">
        <v>2</v>
      </c>
      <c r="DG348" s="9">
        <v>14</v>
      </c>
      <c r="DH348" s="9"/>
      <c r="DI348" s="27"/>
      <c r="DJ348" s="9">
        <v>1</v>
      </c>
      <c r="DK348" s="1"/>
      <c r="DL348" s="9"/>
      <c r="DM348" s="28"/>
      <c r="DN348" s="9"/>
      <c r="DO348" s="1"/>
      <c r="DP348" s="9"/>
      <c r="DQ348" s="1"/>
      <c r="DR348" s="27"/>
      <c r="DS348" s="28"/>
      <c r="DT348" s="27"/>
      <c r="DU348" s="1">
        <v>4</v>
      </c>
      <c r="DV348" s="9"/>
      <c r="DW348" s="1"/>
      <c r="DX348" s="27"/>
      <c r="DY348" s="1">
        <v>4</v>
      </c>
      <c r="DZ348" s="9"/>
      <c r="EA348" s="28"/>
      <c r="EB348" s="9"/>
      <c r="EC348" s="1"/>
      <c r="ED348" s="9"/>
      <c r="EE348" s="1"/>
      <c r="EF348" s="9"/>
      <c r="EG348" s="1"/>
      <c r="EH348" s="9"/>
      <c r="EI348" s="28"/>
      <c r="EJ348" s="9"/>
      <c r="EK348" s="1"/>
      <c r="EL348" s="3" cm="1">
        <f t="array" ref="EL348">SUMPRODUCT(Planned[[#This Row],[GEN-1]:[EL-20]],TRANSPOSE(Arrangements[Unit Prices]))</f>
        <v>1267.3999999999999</v>
      </c>
    </row>
    <row r="349" spans="1:142" ht="14.4" x14ac:dyDescent="0.25">
      <c r="A349" s="1">
        <v>335</v>
      </c>
      <c r="B349" s="9">
        <v>33626</v>
      </c>
      <c r="C349" s="9" t="s">
        <v>1127</v>
      </c>
      <c r="D349" s="9" t="s">
        <v>271</v>
      </c>
      <c r="E349" s="9" t="s">
        <v>272</v>
      </c>
      <c r="F349" s="9"/>
      <c r="G349" s="9"/>
      <c r="H349" s="1" t="s">
        <v>1128</v>
      </c>
      <c r="I349" s="1" t="s">
        <v>325</v>
      </c>
      <c r="J349" s="1" t="s">
        <v>1129</v>
      </c>
      <c r="K349" s="9">
        <v>214</v>
      </c>
      <c r="L349" s="1" t="s">
        <v>1108</v>
      </c>
      <c r="M349" s="9" t="s">
        <v>278</v>
      </c>
      <c r="N349" s="9"/>
      <c r="O349" s="1"/>
      <c r="P349" s="9"/>
      <c r="Q349" s="1"/>
      <c r="R349" s="27"/>
      <c r="S349" s="1">
        <v>0.1</v>
      </c>
      <c r="T349" s="9"/>
      <c r="U349" s="1"/>
      <c r="V349" s="9"/>
      <c r="W349" s="1"/>
      <c r="X349" s="9"/>
      <c r="Y349" s="1"/>
      <c r="Z349" s="9"/>
      <c r="AA349" s="1"/>
      <c r="AB349" s="9">
        <v>100</v>
      </c>
      <c r="AC349" s="1"/>
      <c r="AD349" s="27"/>
      <c r="AE349" s="1"/>
      <c r="AF349" s="9">
        <v>45</v>
      </c>
      <c r="AG349" s="1"/>
      <c r="AH349" s="9"/>
      <c r="AI349" s="1"/>
      <c r="AJ349" s="27"/>
      <c r="AK349" s="1"/>
      <c r="AL349" s="27"/>
      <c r="AM349" s="1"/>
      <c r="AN349" s="9"/>
      <c r="AO349" s="28"/>
      <c r="AP349" s="9"/>
      <c r="AQ349" s="1"/>
      <c r="AR349" s="9"/>
      <c r="AS349" s="28"/>
      <c r="AT349" s="27"/>
      <c r="AU349" s="1"/>
      <c r="AV349" s="1"/>
      <c r="AW349" s="1">
        <v>19</v>
      </c>
      <c r="AX349" s="9"/>
      <c r="AY349" s="28"/>
      <c r="AZ349" s="9"/>
      <c r="BA349" s="1"/>
      <c r="BB349" s="27"/>
      <c r="BC349" s="1"/>
      <c r="BD349" s="9"/>
      <c r="BE349" s="28"/>
      <c r="BF349" s="9"/>
      <c r="BG349" s="1"/>
      <c r="BH349" s="9"/>
      <c r="BI349" s="1"/>
      <c r="BJ349" s="9"/>
      <c r="BK349" s="28"/>
      <c r="BL349" s="27"/>
      <c r="BM349" s="1"/>
      <c r="BN349" s="9"/>
      <c r="BO349" s="1">
        <v>1.74</v>
      </c>
      <c r="BP349" s="27"/>
      <c r="BQ349" s="1"/>
      <c r="BR349" s="9"/>
      <c r="BS349" s="1"/>
      <c r="BT349" s="9"/>
      <c r="BU349" s="1"/>
      <c r="BV349" s="9"/>
      <c r="BW349" s="1"/>
      <c r="BX349" s="9"/>
      <c r="BY349" s="1"/>
      <c r="BZ349" s="9"/>
      <c r="CA349" s="1"/>
      <c r="CB349" s="9"/>
      <c r="CC349" s="28"/>
      <c r="CD349" s="9"/>
      <c r="CE349" s="1"/>
      <c r="CF349" s="9">
        <v>2</v>
      </c>
      <c r="CG349" s="1"/>
      <c r="CH349" s="27"/>
      <c r="CI349" s="1"/>
      <c r="CJ349" s="9"/>
      <c r="CK349" s="1"/>
      <c r="CL349" s="9"/>
      <c r="CM349" s="1"/>
      <c r="CN349" s="9"/>
      <c r="CO349" s="1"/>
      <c r="CP349" s="9"/>
      <c r="CQ349" s="1">
        <v>3</v>
      </c>
      <c r="CR349" s="9"/>
      <c r="CS349" s="1"/>
      <c r="CT349" s="9"/>
      <c r="CU349" s="1">
        <v>3</v>
      </c>
      <c r="CV349" s="9"/>
      <c r="CW349" s="1">
        <v>1</v>
      </c>
      <c r="CX349" s="9">
        <v>1.2</v>
      </c>
      <c r="CY349" s="1">
        <v>1</v>
      </c>
      <c r="CZ349" s="9"/>
      <c r="DA349" s="1"/>
      <c r="DB349" s="9"/>
      <c r="DC349" s="1"/>
      <c r="DD349" s="9">
        <v>20</v>
      </c>
      <c r="DE349" s="1"/>
      <c r="DF349" s="9"/>
      <c r="DG349" s="9">
        <v>15</v>
      </c>
      <c r="DH349" s="9"/>
      <c r="DI349" s="27"/>
      <c r="DJ349" s="9"/>
      <c r="DK349" s="1">
        <v>1</v>
      </c>
      <c r="DL349" s="9"/>
      <c r="DM349" s="28"/>
      <c r="DN349" s="9"/>
      <c r="DO349" s="1"/>
      <c r="DP349" s="9"/>
      <c r="DQ349" s="1"/>
      <c r="DR349" s="27"/>
      <c r="DS349" s="28"/>
      <c r="DT349" s="27"/>
      <c r="DU349" s="1"/>
      <c r="DV349" s="9"/>
      <c r="DW349" s="1"/>
      <c r="DX349" s="27"/>
      <c r="DY349" s="1"/>
      <c r="DZ349" s="9"/>
      <c r="EA349" s="28"/>
      <c r="EB349" s="9"/>
      <c r="EC349" s="1"/>
      <c r="ED349" s="9"/>
      <c r="EE349" s="1"/>
      <c r="EF349" s="9"/>
      <c r="EG349" s="1"/>
      <c r="EH349" s="9"/>
      <c r="EI349" s="28"/>
      <c r="EJ349" s="9"/>
      <c r="EK349" s="1"/>
      <c r="EL349" s="3" cm="1">
        <f t="array" ref="EL349">SUMPRODUCT(Planned[[#This Row],[GEN-1]:[EL-20]],TRANSPOSE(Arrangements[Unit Prices]))</f>
        <v>663.05</v>
      </c>
    </row>
    <row r="350" spans="1:142" ht="14.4" x14ac:dyDescent="0.25">
      <c r="A350" s="1">
        <v>336</v>
      </c>
      <c r="B350" s="9">
        <v>139835</v>
      </c>
      <c r="C350" s="9" t="s">
        <v>1130</v>
      </c>
      <c r="D350" s="9" t="s">
        <v>271</v>
      </c>
      <c r="E350" s="9" t="s">
        <v>272</v>
      </c>
      <c r="F350" s="9"/>
      <c r="G350" s="9"/>
      <c r="H350" s="1" t="s">
        <v>1131</v>
      </c>
      <c r="I350" s="1" t="s">
        <v>275</v>
      </c>
      <c r="J350" s="1" t="s">
        <v>1129</v>
      </c>
      <c r="K350" s="9">
        <v>214</v>
      </c>
      <c r="L350" s="1" t="s">
        <v>1108</v>
      </c>
      <c r="M350" s="9" t="s">
        <v>278</v>
      </c>
      <c r="N350" s="9"/>
      <c r="O350" s="1"/>
      <c r="P350" s="9"/>
      <c r="Q350" s="1"/>
      <c r="R350" s="27"/>
      <c r="S350" s="1"/>
      <c r="T350" s="9"/>
      <c r="U350" s="1"/>
      <c r="V350" s="9"/>
      <c r="W350" s="1"/>
      <c r="X350" s="9"/>
      <c r="Y350" s="1"/>
      <c r="Z350" s="9"/>
      <c r="AA350" s="1"/>
      <c r="AB350" s="9"/>
      <c r="AC350" s="1"/>
      <c r="AD350" s="27"/>
      <c r="AE350" s="1"/>
      <c r="AF350" s="9">
        <v>74</v>
      </c>
      <c r="AG350" s="1"/>
      <c r="AH350" s="9"/>
      <c r="AI350" s="1"/>
      <c r="AJ350" s="27"/>
      <c r="AK350" s="1"/>
      <c r="AL350" s="27"/>
      <c r="AM350" s="1"/>
      <c r="AN350" s="9"/>
      <c r="AO350" s="28"/>
      <c r="AP350" s="9"/>
      <c r="AQ350" s="1"/>
      <c r="AR350" s="9"/>
      <c r="AS350" s="28"/>
      <c r="AT350" s="27"/>
      <c r="AU350" s="1"/>
      <c r="AV350" s="1"/>
      <c r="AW350" s="1"/>
      <c r="AX350" s="9"/>
      <c r="AY350" s="28"/>
      <c r="AZ350" s="9"/>
      <c r="BA350" s="1"/>
      <c r="BB350" s="27"/>
      <c r="BC350" s="1"/>
      <c r="BD350" s="9"/>
      <c r="BE350" s="28"/>
      <c r="BF350" s="9"/>
      <c r="BG350" s="1"/>
      <c r="BH350" s="9"/>
      <c r="BI350" s="1"/>
      <c r="BJ350" s="9"/>
      <c r="BK350" s="28"/>
      <c r="BL350" s="27"/>
      <c r="BM350" s="1">
        <v>1</v>
      </c>
      <c r="BN350" s="9"/>
      <c r="BO350" s="1"/>
      <c r="BP350" s="27"/>
      <c r="BQ350" s="1"/>
      <c r="BR350" s="9"/>
      <c r="BS350" s="1"/>
      <c r="BT350" s="9"/>
      <c r="BU350" s="1"/>
      <c r="BV350" s="9"/>
      <c r="BW350" s="1"/>
      <c r="BX350" s="9"/>
      <c r="BY350" s="1"/>
      <c r="BZ350" s="9"/>
      <c r="CA350" s="1"/>
      <c r="CB350" s="9"/>
      <c r="CC350" s="28"/>
      <c r="CD350" s="9"/>
      <c r="CE350" s="1"/>
      <c r="CF350" s="9"/>
      <c r="CG350" s="1"/>
      <c r="CH350" s="27"/>
      <c r="CI350" s="1"/>
      <c r="CJ350" s="9"/>
      <c r="CK350" s="1"/>
      <c r="CL350" s="9">
        <v>0.18</v>
      </c>
      <c r="CM350" s="1"/>
      <c r="CN350" s="9"/>
      <c r="CO350" s="1"/>
      <c r="CP350" s="9"/>
      <c r="CQ350" s="1">
        <v>5</v>
      </c>
      <c r="CR350" s="9">
        <v>5</v>
      </c>
      <c r="CS350" s="1">
        <v>1</v>
      </c>
      <c r="CT350" s="9"/>
      <c r="CU350" s="1">
        <v>3</v>
      </c>
      <c r="CV350" s="9">
        <v>2</v>
      </c>
      <c r="CW350" s="1">
        <v>1</v>
      </c>
      <c r="CX350" s="9">
        <v>1.2</v>
      </c>
      <c r="CY350" s="1"/>
      <c r="CZ350" s="9">
        <v>1</v>
      </c>
      <c r="DA350" s="1"/>
      <c r="DB350" s="9">
        <v>1</v>
      </c>
      <c r="DC350" s="1"/>
      <c r="DD350" s="9"/>
      <c r="DE350" s="1"/>
      <c r="DF350" s="9"/>
      <c r="DG350" s="9"/>
      <c r="DH350" s="9"/>
      <c r="DI350" s="27"/>
      <c r="DJ350" s="9"/>
      <c r="DK350" s="1">
        <v>1</v>
      </c>
      <c r="DL350" s="9"/>
      <c r="DM350" s="28"/>
      <c r="DN350" s="9"/>
      <c r="DO350" s="1"/>
      <c r="DP350" s="9"/>
      <c r="DQ350" s="1"/>
      <c r="DR350" s="27"/>
      <c r="DS350" s="28"/>
      <c r="DT350" s="27"/>
      <c r="DU350" s="1"/>
      <c r="DV350" s="9"/>
      <c r="DW350" s="1"/>
      <c r="DX350" s="27"/>
      <c r="DY350" s="1"/>
      <c r="DZ350" s="9"/>
      <c r="EA350" s="28"/>
      <c r="EB350" s="9"/>
      <c r="EC350" s="1"/>
      <c r="ED350" s="9"/>
      <c r="EE350" s="1"/>
      <c r="EF350" s="9"/>
      <c r="EG350" s="1"/>
      <c r="EH350" s="9"/>
      <c r="EI350" s="28"/>
      <c r="EJ350" s="9"/>
      <c r="EK350" s="1"/>
      <c r="EL350" s="3" cm="1">
        <f t="array" ref="EL350">SUMPRODUCT(Planned[[#This Row],[GEN-1]:[EL-20]],TRANSPOSE(Arrangements[Unit Prices]))</f>
        <v>1020.9</v>
      </c>
    </row>
    <row r="351" spans="1:142" ht="14.4" x14ac:dyDescent="0.25">
      <c r="A351" s="1">
        <v>337</v>
      </c>
      <c r="B351" s="9">
        <v>137824</v>
      </c>
      <c r="C351" s="9" t="s">
        <v>1132</v>
      </c>
      <c r="D351" s="9" t="s">
        <v>271</v>
      </c>
      <c r="E351" s="9" t="s">
        <v>272</v>
      </c>
      <c r="F351" s="9"/>
      <c r="G351" s="9"/>
      <c r="H351" s="1" t="s">
        <v>1133</v>
      </c>
      <c r="I351" s="1" t="s">
        <v>275</v>
      </c>
      <c r="J351" s="1" t="s">
        <v>1129</v>
      </c>
      <c r="K351" s="9">
        <v>214</v>
      </c>
      <c r="L351" s="1" t="s">
        <v>1108</v>
      </c>
      <c r="M351" s="9" t="s">
        <v>278</v>
      </c>
      <c r="N351" s="9"/>
      <c r="O351" s="1"/>
      <c r="P351" s="9"/>
      <c r="Q351" s="1"/>
      <c r="R351" s="27"/>
      <c r="S351" s="1">
        <v>2.5</v>
      </c>
      <c r="T351" s="9"/>
      <c r="U351" s="1"/>
      <c r="V351" s="9"/>
      <c r="W351" s="1"/>
      <c r="X351" s="9"/>
      <c r="Y351" s="1"/>
      <c r="Z351" s="9"/>
      <c r="AA351" s="1"/>
      <c r="AB351" s="9"/>
      <c r="AC351" s="1"/>
      <c r="AD351" s="27"/>
      <c r="AE351" s="1"/>
      <c r="AF351" s="9">
        <v>93</v>
      </c>
      <c r="AG351" s="1"/>
      <c r="AH351" s="9"/>
      <c r="AI351" s="1"/>
      <c r="AJ351" s="27"/>
      <c r="AK351" s="1"/>
      <c r="AL351" s="27"/>
      <c r="AM351" s="1"/>
      <c r="AN351" s="9"/>
      <c r="AO351" s="28"/>
      <c r="AP351" s="9"/>
      <c r="AQ351" s="1"/>
      <c r="AR351" s="9"/>
      <c r="AS351" s="28"/>
      <c r="AT351" s="27"/>
      <c r="AU351" s="1"/>
      <c r="AV351" s="1"/>
      <c r="AW351" s="1"/>
      <c r="AX351" s="9"/>
      <c r="AY351" s="28"/>
      <c r="AZ351" s="9"/>
      <c r="BA351" s="1"/>
      <c r="BB351" s="27"/>
      <c r="BC351" s="1"/>
      <c r="BD351" s="9"/>
      <c r="BE351" s="28"/>
      <c r="BF351" s="9"/>
      <c r="BG351" s="1"/>
      <c r="BH351" s="9"/>
      <c r="BI351" s="1"/>
      <c r="BJ351" s="9"/>
      <c r="BK351" s="28"/>
      <c r="BL351" s="27"/>
      <c r="BM351" s="1"/>
      <c r="BN351" s="9"/>
      <c r="BO351" s="1"/>
      <c r="BP351" s="27"/>
      <c r="BQ351" s="1">
        <v>1</v>
      </c>
      <c r="BR351" s="9"/>
      <c r="BS351" s="1"/>
      <c r="BT351" s="9"/>
      <c r="BU351" s="1"/>
      <c r="BV351" s="9"/>
      <c r="BW351" s="1">
        <v>30</v>
      </c>
      <c r="BX351" s="9"/>
      <c r="BY351" s="1"/>
      <c r="BZ351" s="9"/>
      <c r="CA351" s="1"/>
      <c r="CB351" s="9"/>
      <c r="CC351" s="28"/>
      <c r="CD351" s="9"/>
      <c r="CE351" s="1"/>
      <c r="CF351" s="9"/>
      <c r="CG351" s="1"/>
      <c r="CH351" s="27"/>
      <c r="CI351" s="1"/>
      <c r="CJ351" s="9"/>
      <c r="CK351" s="1"/>
      <c r="CL351" s="9">
        <v>0.32</v>
      </c>
      <c r="CM351" s="1"/>
      <c r="CN351" s="9"/>
      <c r="CO351" s="1"/>
      <c r="CP351" s="9"/>
      <c r="CQ351" s="1">
        <v>5</v>
      </c>
      <c r="CR351" s="9">
        <v>1</v>
      </c>
      <c r="CS351" s="1">
        <v>1</v>
      </c>
      <c r="CT351" s="9"/>
      <c r="CU351" s="1">
        <v>4</v>
      </c>
      <c r="CV351" s="9"/>
      <c r="CW351" s="1">
        <v>1</v>
      </c>
      <c r="CX351" s="9">
        <v>1.2</v>
      </c>
      <c r="CY351" s="1"/>
      <c r="CZ351" s="9"/>
      <c r="DA351" s="1"/>
      <c r="DB351" s="9">
        <v>1</v>
      </c>
      <c r="DC351" s="1"/>
      <c r="DD351" s="9">
        <v>10</v>
      </c>
      <c r="DE351" s="1"/>
      <c r="DF351" s="9"/>
      <c r="DG351" s="9">
        <v>10</v>
      </c>
      <c r="DH351" s="9"/>
      <c r="DI351" s="27"/>
      <c r="DJ351" s="9"/>
      <c r="DK351" s="1">
        <v>1</v>
      </c>
      <c r="DL351" s="9"/>
      <c r="DM351" s="28"/>
      <c r="DN351" s="9"/>
      <c r="DO351" s="1"/>
      <c r="DP351" s="9"/>
      <c r="DQ351" s="1"/>
      <c r="DR351" s="27"/>
      <c r="DS351" s="28"/>
      <c r="DT351" s="27"/>
      <c r="DU351" s="1"/>
      <c r="DV351" s="9"/>
      <c r="DW351" s="1"/>
      <c r="DX351" s="27"/>
      <c r="DY351" s="1"/>
      <c r="DZ351" s="9"/>
      <c r="EA351" s="28"/>
      <c r="EB351" s="9"/>
      <c r="EC351" s="1"/>
      <c r="ED351" s="9"/>
      <c r="EE351" s="1"/>
      <c r="EF351" s="9"/>
      <c r="EG351" s="1"/>
      <c r="EH351" s="9"/>
      <c r="EI351" s="28"/>
      <c r="EJ351" s="9"/>
      <c r="EK351" s="1"/>
      <c r="EL351" s="3" cm="1">
        <f t="array" ref="EL351">SUMPRODUCT(Planned[[#This Row],[GEN-1]:[EL-20]],TRANSPOSE(Arrangements[Unit Prices]))</f>
        <v>906.5</v>
      </c>
    </row>
    <row r="352" spans="1:142" ht="14.4" x14ac:dyDescent="0.25">
      <c r="A352" s="1">
        <v>338</v>
      </c>
      <c r="B352" s="9">
        <v>255464</v>
      </c>
      <c r="C352" s="9" t="s">
        <v>1134</v>
      </c>
      <c r="D352" s="9" t="s">
        <v>271</v>
      </c>
      <c r="E352" s="9" t="s">
        <v>272</v>
      </c>
      <c r="F352" s="9"/>
      <c r="G352" s="9"/>
      <c r="H352" s="1" t="s">
        <v>1135</v>
      </c>
      <c r="I352" s="1" t="s">
        <v>275</v>
      </c>
      <c r="J352" s="1" t="s">
        <v>1129</v>
      </c>
      <c r="K352" s="9">
        <v>214</v>
      </c>
      <c r="L352" s="1" t="s">
        <v>1108</v>
      </c>
      <c r="M352" s="9" t="s">
        <v>278</v>
      </c>
      <c r="N352" s="9"/>
      <c r="O352" s="1"/>
      <c r="P352" s="9"/>
      <c r="Q352" s="1"/>
      <c r="R352" s="27"/>
      <c r="S352" s="1">
        <v>0.87</v>
      </c>
      <c r="T352" s="9"/>
      <c r="U352" s="1"/>
      <c r="V352" s="9"/>
      <c r="W352" s="1"/>
      <c r="X352" s="9"/>
      <c r="Y352" s="1"/>
      <c r="Z352" s="9"/>
      <c r="AA352" s="1"/>
      <c r="AB352" s="9">
        <v>75</v>
      </c>
      <c r="AC352" s="1"/>
      <c r="AD352" s="27"/>
      <c r="AE352" s="1"/>
      <c r="AF352" s="9">
        <v>171</v>
      </c>
      <c r="AG352" s="1"/>
      <c r="AH352" s="9"/>
      <c r="AI352" s="1"/>
      <c r="AJ352" s="27"/>
      <c r="AK352" s="1"/>
      <c r="AL352" s="27"/>
      <c r="AM352" s="1"/>
      <c r="AN352" s="9"/>
      <c r="AO352" s="28"/>
      <c r="AP352" s="9"/>
      <c r="AQ352" s="1"/>
      <c r="AR352" s="9"/>
      <c r="AS352" s="28"/>
      <c r="AT352" s="27"/>
      <c r="AU352" s="1"/>
      <c r="AV352" s="1"/>
      <c r="AW352" s="1"/>
      <c r="AX352" s="9"/>
      <c r="AY352" s="28"/>
      <c r="AZ352" s="9"/>
      <c r="BA352" s="1"/>
      <c r="BB352" s="27"/>
      <c r="BC352" s="1"/>
      <c r="BD352" s="9"/>
      <c r="BE352" s="28"/>
      <c r="BF352" s="9"/>
      <c r="BG352" s="1"/>
      <c r="BH352" s="9"/>
      <c r="BI352" s="1"/>
      <c r="BJ352" s="9"/>
      <c r="BK352" s="28"/>
      <c r="BL352" s="27"/>
      <c r="BM352" s="1">
        <v>1</v>
      </c>
      <c r="BN352" s="9"/>
      <c r="BO352" s="1"/>
      <c r="BP352" s="27"/>
      <c r="BQ352" s="1"/>
      <c r="BR352" s="9"/>
      <c r="BS352" s="1"/>
      <c r="BT352" s="9"/>
      <c r="BU352" s="1"/>
      <c r="BV352" s="9"/>
      <c r="BW352" s="1"/>
      <c r="BX352" s="9"/>
      <c r="BY352" s="1"/>
      <c r="BZ352" s="9"/>
      <c r="CA352" s="1"/>
      <c r="CB352" s="9"/>
      <c r="CC352" s="28"/>
      <c r="CD352" s="9"/>
      <c r="CE352" s="1"/>
      <c r="CF352" s="9">
        <v>2</v>
      </c>
      <c r="CG352" s="1"/>
      <c r="CH352" s="27"/>
      <c r="CI352" s="1"/>
      <c r="CJ352" s="9"/>
      <c r="CK352" s="1"/>
      <c r="CL352" s="9">
        <v>0.32</v>
      </c>
      <c r="CM352" s="1"/>
      <c r="CN352" s="9"/>
      <c r="CO352" s="1"/>
      <c r="CP352" s="9"/>
      <c r="CQ352" s="1">
        <v>5</v>
      </c>
      <c r="CR352" s="9">
        <v>4</v>
      </c>
      <c r="CS352" s="1"/>
      <c r="CT352" s="9"/>
      <c r="CU352" s="1">
        <v>3</v>
      </c>
      <c r="CV352" s="9"/>
      <c r="CW352" s="1">
        <v>1</v>
      </c>
      <c r="CX352" s="9">
        <v>1.2</v>
      </c>
      <c r="CY352" s="1"/>
      <c r="CZ352" s="9"/>
      <c r="DA352" s="1"/>
      <c r="DB352" s="9"/>
      <c r="DC352" s="1"/>
      <c r="DD352" s="9">
        <v>10</v>
      </c>
      <c r="DE352" s="1"/>
      <c r="DF352" s="9"/>
      <c r="DG352" s="9">
        <v>10</v>
      </c>
      <c r="DH352" s="9"/>
      <c r="DI352" s="27"/>
      <c r="DJ352" s="9"/>
      <c r="DK352" s="1">
        <v>1</v>
      </c>
      <c r="DL352" s="9"/>
      <c r="DM352" s="28"/>
      <c r="DN352" s="9"/>
      <c r="DO352" s="1"/>
      <c r="DP352" s="9"/>
      <c r="DQ352" s="1"/>
      <c r="DR352" s="27"/>
      <c r="DS352" s="28"/>
      <c r="DT352" s="27"/>
      <c r="DU352" s="1"/>
      <c r="DV352" s="9"/>
      <c r="DW352" s="1"/>
      <c r="DX352" s="27"/>
      <c r="DY352" s="1"/>
      <c r="DZ352" s="9"/>
      <c r="EA352" s="28"/>
      <c r="EB352" s="9"/>
      <c r="EC352" s="1"/>
      <c r="ED352" s="9"/>
      <c r="EE352" s="1"/>
      <c r="EF352" s="9"/>
      <c r="EG352" s="1"/>
      <c r="EH352" s="9"/>
      <c r="EI352" s="28"/>
      <c r="EJ352" s="9"/>
      <c r="EK352" s="1"/>
      <c r="EL352" s="3" cm="1">
        <f t="array" ref="EL352">SUMPRODUCT(Planned[[#This Row],[GEN-1]:[EL-20]],TRANSPOSE(Arrangements[Unit Prices]))</f>
        <v>1196.9499999999998</v>
      </c>
    </row>
    <row r="353" spans="1:142" ht="14.4" x14ac:dyDescent="0.25">
      <c r="A353" s="1">
        <v>339</v>
      </c>
      <c r="B353" s="9">
        <v>39349</v>
      </c>
      <c r="C353" s="9" t="s">
        <v>1136</v>
      </c>
      <c r="D353" s="9" t="s">
        <v>271</v>
      </c>
      <c r="E353" s="9" t="s">
        <v>272</v>
      </c>
      <c r="F353" s="9"/>
      <c r="G353" s="9"/>
      <c r="H353" s="1" t="s">
        <v>1137</v>
      </c>
      <c r="I353" s="1" t="s">
        <v>325</v>
      </c>
      <c r="J353" s="1" t="s">
        <v>1129</v>
      </c>
      <c r="K353" s="9">
        <v>214</v>
      </c>
      <c r="L353" s="1" t="s">
        <v>1108</v>
      </c>
      <c r="M353" s="9" t="s">
        <v>278</v>
      </c>
      <c r="N353" s="9"/>
      <c r="O353" s="1"/>
      <c r="P353" s="9"/>
      <c r="Q353" s="1"/>
      <c r="R353" s="27"/>
      <c r="S353" s="1">
        <v>0.25</v>
      </c>
      <c r="T353" s="9"/>
      <c r="U353" s="1"/>
      <c r="V353" s="9"/>
      <c r="W353" s="1"/>
      <c r="X353" s="9"/>
      <c r="Y353" s="1"/>
      <c r="Z353" s="9"/>
      <c r="AA353" s="1"/>
      <c r="AB353" s="9">
        <v>225</v>
      </c>
      <c r="AC353" s="1"/>
      <c r="AD353" s="27"/>
      <c r="AE353" s="1"/>
      <c r="AF353" s="9">
        <v>55</v>
      </c>
      <c r="AG353" s="1"/>
      <c r="AH353" s="9"/>
      <c r="AI353" s="1"/>
      <c r="AJ353" s="27"/>
      <c r="AK353" s="1"/>
      <c r="AL353" s="27"/>
      <c r="AM353" s="1"/>
      <c r="AN353" s="9"/>
      <c r="AO353" s="28"/>
      <c r="AP353" s="9"/>
      <c r="AQ353" s="1"/>
      <c r="AR353" s="9"/>
      <c r="AS353" s="28"/>
      <c r="AT353" s="27"/>
      <c r="AU353" s="1"/>
      <c r="AV353" s="1"/>
      <c r="AW353" s="1"/>
      <c r="AX353" s="9"/>
      <c r="AY353" s="28"/>
      <c r="AZ353" s="9"/>
      <c r="BA353" s="1"/>
      <c r="BB353" s="27"/>
      <c r="BC353" s="1"/>
      <c r="BD353" s="9"/>
      <c r="BE353" s="28"/>
      <c r="BF353" s="9"/>
      <c r="BG353" s="1"/>
      <c r="BH353" s="9"/>
      <c r="BI353" s="1"/>
      <c r="BJ353" s="9"/>
      <c r="BK353" s="28"/>
      <c r="BL353" s="27"/>
      <c r="BM353" s="1">
        <v>1</v>
      </c>
      <c r="BN353" s="9"/>
      <c r="BO353" s="1"/>
      <c r="BP353" s="27"/>
      <c r="BQ353" s="1">
        <v>2</v>
      </c>
      <c r="BR353" s="9"/>
      <c r="BS353" s="1"/>
      <c r="BT353" s="9"/>
      <c r="BU353" s="1"/>
      <c r="BV353" s="9"/>
      <c r="BW353" s="1"/>
      <c r="BX353" s="9"/>
      <c r="BY353" s="1">
        <v>10</v>
      </c>
      <c r="BZ353" s="9"/>
      <c r="CA353" s="1"/>
      <c r="CB353" s="9"/>
      <c r="CC353" s="28"/>
      <c r="CD353" s="9"/>
      <c r="CE353" s="1"/>
      <c r="CF353" s="9">
        <v>4</v>
      </c>
      <c r="CG353" s="1"/>
      <c r="CH353" s="27"/>
      <c r="CI353" s="1"/>
      <c r="CJ353" s="9"/>
      <c r="CK353" s="1"/>
      <c r="CL353" s="9"/>
      <c r="CM353" s="1"/>
      <c r="CN353" s="9"/>
      <c r="CO353" s="1"/>
      <c r="CP353" s="9"/>
      <c r="CQ353" s="1">
        <v>1</v>
      </c>
      <c r="CR353" s="9">
        <v>3</v>
      </c>
      <c r="CS353" s="1"/>
      <c r="CT353" s="9"/>
      <c r="CU353" s="1">
        <v>2</v>
      </c>
      <c r="CV353" s="9"/>
      <c r="CW353" s="1"/>
      <c r="CX353" s="9"/>
      <c r="CY353" s="1"/>
      <c r="CZ353" s="9"/>
      <c r="DA353" s="1"/>
      <c r="DB353" s="9"/>
      <c r="DC353" s="1"/>
      <c r="DD353" s="9">
        <v>10</v>
      </c>
      <c r="DE353" s="1"/>
      <c r="DF353" s="9"/>
      <c r="DG353" s="9"/>
      <c r="DH353" s="9"/>
      <c r="DI353" s="27"/>
      <c r="DJ353" s="9"/>
      <c r="DK353" s="1">
        <v>1</v>
      </c>
      <c r="DL353" s="9"/>
      <c r="DM353" s="28"/>
      <c r="DN353" s="9"/>
      <c r="DO353" s="1"/>
      <c r="DP353" s="9"/>
      <c r="DQ353" s="1"/>
      <c r="DR353" s="27"/>
      <c r="DS353" s="28"/>
      <c r="DT353" s="27"/>
      <c r="DU353" s="1"/>
      <c r="DV353" s="9"/>
      <c r="DW353" s="1"/>
      <c r="DX353" s="27"/>
      <c r="DY353" s="1"/>
      <c r="DZ353" s="9"/>
      <c r="EA353" s="28"/>
      <c r="EB353" s="9">
        <v>1</v>
      </c>
      <c r="EC353" s="1"/>
      <c r="ED353" s="9"/>
      <c r="EE353" s="1">
        <v>1</v>
      </c>
      <c r="EF353" s="9"/>
      <c r="EG353" s="1">
        <v>1</v>
      </c>
      <c r="EH353" s="9"/>
      <c r="EI353" s="28"/>
      <c r="EJ353" s="9"/>
      <c r="EK353" s="1">
        <v>10</v>
      </c>
      <c r="EL353" s="3" cm="1">
        <f t="array" ref="EL353">SUMPRODUCT(Planned[[#This Row],[GEN-1]:[EL-20]],TRANSPOSE(Arrangements[Unit Prices]))</f>
        <v>892.35</v>
      </c>
    </row>
    <row r="354" spans="1:142" ht="14.4" x14ac:dyDescent="0.25">
      <c r="A354" s="1">
        <v>340</v>
      </c>
      <c r="B354" s="9">
        <v>60676</v>
      </c>
      <c r="C354" s="9" t="s">
        <v>1138</v>
      </c>
      <c r="D354" s="9" t="s">
        <v>271</v>
      </c>
      <c r="E354" s="9" t="s">
        <v>272</v>
      </c>
      <c r="F354" s="9"/>
      <c r="G354" s="9"/>
      <c r="H354" s="1" t="s">
        <v>1139</v>
      </c>
      <c r="I354" s="1" t="s">
        <v>325</v>
      </c>
      <c r="J354" s="1" t="s">
        <v>1129</v>
      </c>
      <c r="K354" s="9">
        <v>214</v>
      </c>
      <c r="L354" s="1" t="s">
        <v>1122</v>
      </c>
      <c r="M354" s="9" t="s">
        <v>278</v>
      </c>
      <c r="N354" s="9"/>
      <c r="O354" s="1"/>
      <c r="P354" s="9"/>
      <c r="Q354" s="1"/>
      <c r="R354" s="27"/>
      <c r="S354" s="1">
        <v>6.35</v>
      </c>
      <c r="T354" s="9"/>
      <c r="U354" s="1"/>
      <c r="V354" s="9"/>
      <c r="W354" s="1"/>
      <c r="X354" s="9"/>
      <c r="Y354" s="1"/>
      <c r="Z354" s="9"/>
      <c r="AA354" s="1"/>
      <c r="AB354" s="9"/>
      <c r="AC354" s="1"/>
      <c r="AD354" s="27"/>
      <c r="AE354" s="1"/>
      <c r="AF354" s="9">
        <v>176.3</v>
      </c>
      <c r="AG354" s="1"/>
      <c r="AH354" s="9"/>
      <c r="AI354" s="1"/>
      <c r="AJ354" s="27"/>
      <c r="AK354" s="1"/>
      <c r="AL354" s="27"/>
      <c r="AM354" s="1"/>
      <c r="AN354" s="9"/>
      <c r="AO354" s="28"/>
      <c r="AP354" s="9"/>
      <c r="AQ354" s="1"/>
      <c r="AR354" s="9"/>
      <c r="AS354" s="28"/>
      <c r="AT354" s="27"/>
      <c r="AU354" s="1"/>
      <c r="AV354" s="1"/>
      <c r="AW354" s="1"/>
      <c r="AX354" s="9"/>
      <c r="AY354" s="28"/>
      <c r="AZ354" s="9"/>
      <c r="BA354" s="1">
        <v>1.65</v>
      </c>
      <c r="BB354" s="27"/>
      <c r="BC354" s="1"/>
      <c r="BD354" s="9"/>
      <c r="BE354" s="28"/>
      <c r="BF354" s="9">
        <v>1</v>
      </c>
      <c r="BG354" s="1"/>
      <c r="BH354" s="9">
        <v>1</v>
      </c>
      <c r="BI354" s="1"/>
      <c r="BJ354" s="9"/>
      <c r="BK354" s="28"/>
      <c r="BL354" s="27"/>
      <c r="BM354" s="1">
        <v>1</v>
      </c>
      <c r="BN354" s="9"/>
      <c r="BO354" s="1"/>
      <c r="BP354" s="27"/>
      <c r="BQ354" s="1"/>
      <c r="BR354" s="9"/>
      <c r="BS354" s="1"/>
      <c r="BT354" s="9"/>
      <c r="BU354" s="1"/>
      <c r="BV354" s="9"/>
      <c r="BW354" s="1"/>
      <c r="BX354" s="9"/>
      <c r="BY354" s="1"/>
      <c r="BZ354" s="9"/>
      <c r="CA354" s="1"/>
      <c r="CB354" s="9"/>
      <c r="CC354" s="28"/>
      <c r="CD354" s="9"/>
      <c r="CE354" s="1"/>
      <c r="CF354" s="9"/>
      <c r="CG354" s="1"/>
      <c r="CH354" s="27"/>
      <c r="CI354" s="1"/>
      <c r="CJ354" s="9"/>
      <c r="CK354" s="1"/>
      <c r="CL354" s="9">
        <v>0.35</v>
      </c>
      <c r="CM354" s="1"/>
      <c r="CN354" s="9"/>
      <c r="CO354" s="1"/>
      <c r="CP354" s="9"/>
      <c r="CQ354" s="1">
        <v>3</v>
      </c>
      <c r="CR354" s="9">
        <v>4</v>
      </c>
      <c r="CS354" s="1">
        <v>1</v>
      </c>
      <c r="CT354" s="9"/>
      <c r="CU354" s="1">
        <v>2</v>
      </c>
      <c r="CV354" s="9">
        <v>2</v>
      </c>
      <c r="CW354" s="1">
        <v>1</v>
      </c>
      <c r="CX354" s="9">
        <v>1.2</v>
      </c>
      <c r="CY354" s="1">
        <v>1</v>
      </c>
      <c r="CZ354" s="9"/>
      <c r="DA354" s="1"/>
      <c r="DB354" s="9">
        <v>1</v>
      </c>
      <c r="DC354" s="1"/>
      <c r="DD354" s="9"/>
      <c r="DE354" s="1"/>
      <c r="DF354" s="9">
        <v>2</v>
      </c>
      <c r="DG354" s="9">
        <v>18</v>
      </c>
      <c r="DH354" s="9"/>
      <c r="DI354" s="27"/>
      <c r="DJ354" s="9"/>
      <c r="DK354" s="1"/>
      <c r="DL354" s="9"/>
      <c r="DM354" s="28"/>
      <c r="DN354" s="9"/>
      <c r="DO354" s="1"/>
      <c r="DP354" s="9"/>
      <c r="DQ354" s="1"/>
      <c r="DR354" s="27"/>
      <c r="DS354" s="28"/>
      <c r="DT354" s="27"/>
      <c r="DU354" s="1"/>
      <c r="DV354" s="9"/>
      <c r="DW354" s="1"/>
      <c r="DX354" s="27"/>
      <c r="DY354" s="1"/>
      <c r="DZ354" s="9"/>
      <c r="EA354" s="28"/>
      <c r="EB354" s="9"/>
      <c r="EC354" s="1"/>
      <c r="ED354" s="9"/>
      <c r="EE354" s="1"/>
      <c r="EF354" s="9"/>
      <c r="EG354" s="1"/>
      <c r="EH354" s="9"/>
      <c r="EI354" s="28"/>
      <c r="EJ354" s="9"/>
      <c r="EK354" s="1"/>
      <c r="EL354" s="3" cm="1">
        <f t="array" ref="EL354">SUMPRODUCT(Planned[[#This Row],[GEN-1]:[EL-20]],TRANSPOSE(Arrangements[Unit Prices]))</f>
        <v>1391.14</v>
      </c>
    </row>
    <row r="355" spans="1:142" ht="14.4" x14ac:dyDescent="0.25">
      <c r="A355" s="1">
        <v>341</v>
      </c>
      <c r="B355" s="9">
        <v>288417</v>
      </c>
      <c r="C355" s="9" t="s">
        <v>1140</v>
      </c>
      <c r="D355" s="9" t="s">
        <v>271</v>
      </c>
      <c r="E355" s="9" t="s">
        <v>272</v>
      </c>
      <c r="F355" s="9"/>
      <c r="G355" s="9"/>
      <c r="H355" s="1" t="s">
        <v>1141</v>
      </c>
      <c r="I355" s="1" t="s">
        <v>275</v>
      </c>
      <c r="J355" s="1" t="s">
        <v>1129</v>
      </c>
      <c r="K355" s="9">
        <v>214</v>
      </c>
      <c r="L355" s="1" t="s">
        <v>1142</v>
      </c>
      <c r="M355" s="9" t="s">
        <v>278</v>
      </c>
      <c r="N355" s="9"/>
      <c r="O355" s="1"/>
      <c r="P355" s="9"/>
      <c r="Q355" s="1"/>
      <c r="R355" s="27"/>
      <c r="S355" s="1">
        <v>0.5</v>
      </c>
      <c r="T355" s="9"/>
      <c r="U355" s="1"/>
      <c r="V355" s="9"/>
      <c r="W355" s="1"/>
      <c r="X355" s="9"/>
      <c r="Y355" s="1"/>
      <c r="Z355" s="9"/>
      <c r="AA355" s="1"/>
      <c r="AB355" s="9"/>
      <c r="AC355" s="1"/>
      <c r="AD355" s="27"/>
      <c r="AE355" s="1"/>
      <c r="AF355" s="9">
        <v>253.5</v>
      </c>
      <c r="AG355" s="1"/>
      <c r="AH355" s="9"/>
      <c r="AI355" s="1"/>
      <c r="AJ355" s="27"/>
      <c r="AK355" s="1"/>
      <c r="AL355" s="27"/>
      <c r="AM355" s="1"/>
      <c r="AN355" s="9"/>
      <c r="AO355" s="28"/>
      <c r="AP355" s="9"/>
      <c r="AQ355" s="1"/>
      <c r="AR355" s="9"/>
      <c r="AS355" s="28"/>
      <c r="AT355" s="27"/>
      <c r="AU355" s="1"/>
      <c r="AV355" s="1"/>
      <c r="AW355" s="1"/>
      <c r="AX355" s="9"/>
      <c r="AY355" s="28"/>
      <c r="AZ355" s="9"/>
      <c r="BA355" s="1"/>
      <c r="BB355" s="27"/>
      <c r="BC355" s="1"/>
      <c r="BD355" s="9"/>
      <c r="BE355" s="28"/>
      <c r="BF355" s="9"/>
      <c r="BG355" s="1"/>
      <c r="BH355" s="9"/>
      <c r="BI355" s="1"/>
      <c r="BJ355" s="9"/>
      <c r="BK355" s="28"/>
      <c r="BL355" s="27"/>
      <c r="BM355" s="1"/>
      <c r="BN355" s="9"/>
      <c r="BO355" s="1"/>
      <c r="BP355" s="27"/>
      <c r="BQ355" s="1"/>
      <c r="BR355" s="9"/>
      <c r="BS355" s="1"/>
      <c r="BT355" s="9"/>
      <c r="BU355" s="1"/>
      <c r="BV355" s="9"/>
      <c r="BW355" s="1"/>
      <c r="BX355" s="9"/>
      <c r="BY355" s="1"/>
      <c r="BZ355" s="9"/>
      <c r="CA355" s="1"/>
      <c r="CB355" s="9"/>
      <c r="CC355" s="28"/>
      <c r="CD355" s="9"/>
      <c r="CE355" s="1"/>
      <c r="CF355" s="9"/>
      <c r="CG355" s="1"/>
      <c r="CH355" s="27"/>
      <c r="CI355" s="1"/>
      <c r="CJ355" s="9"/>
      <c r="CK355" s="1"/>
      <c r="CL355" s="9">
        <v>0.36</v>
      </c>
      <c r="CM355" s="1"/>
      <c r="CN355" s="9"/>
      <c r="CO355" s="1"/>
      <c r="CP355" s="9"/>
      <c r="CQ355" s="1">
        <v>4</v>
      </c>
      <c r="CR355" s="9">
        <v>6</v>
      </c>
      <c r="CS355" s="1">
        <v>1</v>
      </c>
      <c r="CT355" s="9"/>
      <c r="CU355" s="1">
        <v>2</v>
      </c>
      <c r="CV355" s="9">
        <v>2</v>
      </c>
      <c r="CW355" s="1">
        <v>1</v>
      </c>
      <c r="CX355" s="9">
        <v>1.2</v>
      </c>
      <c r="CY355" s="1">
        <v>1</v>
      </c>
      <c r="CZ355" s="9"/>
      <c r="DA355" s="1"/>
      <c r="DB355" s="9">
        <v>1</v>
      </c>
      <c r="DC355" s="1"/>
      <c r="DD355" s="9"/>
      <c r="DE355" s="1"/>
      <c r="DF355" s="9"/>
      <c r="DG355" s="9"/>
      <c r="DH355" s="9"/>
      <c r="DI355" s="27"/>
      <c r="DJ355" s="9"/>
      <c r="DK355" s="1"/>
      <c r="DL355" s="9"/>
      <c r="DM355" s="28"/>
      <c r="DN355" s="9"/>
      <c r="DO355" s="1"/>
      <c r="DP355" s="9"/>
      <c r="DQ355" s="1"/>
      <c r="DR355" s="27"/>
      <c r="DS355" s="28"/>
      <c r="DT355" s="27"/>
      <c r="DU355" s="1"/>
      <c r="DV355" s="9"/>
      <c r="DW355" s="1"/>
      <c r="DX355" s="27"/>
      <c r="DY355" s="1"/>
      <c r="DZ355" s="9"/>
      <c r="EA355" s="28"/>
      <c r="EB355" s="9"/>
      <c r="EC355" s="1"/>
      <c r="ED355" s="9"/>
      <c r="EE355" s="1"/>
      <c r="EF355" s="9"/>
      <c r="EG355" s="1"/>
      <c r="EH355" s="9"/>
      <c r="EI355" s="28"/>
      <c r="EJ355" s="9"/>
      <c r="EK355" s="1"/>
      <c r="EL355" s="3" cm="1">
        <f t="array" ref="EL355">SUMPRODUCT(Planned[[#This Row],[GEN-1]:[EL-20]],TRANSPOSE(Arrangements[Unit Prices]))</f>
        <v>1197.75</v>
      </c>
    </row>
    <row r="356" spans="1:142" ht="14.4" x14ac:dyDescent="0.25">
      <c r="A356" s="1">
        <v>342</v>
      </c>
      <c r="B356" s="9">
        <v>50490</v>
      </c>
      <c r="C356" s="59" t="s">
        <v>1143</v>
      </c>
      <c r="D356" s="9" t="s">
        <v>271</v>
      </c>
      <c r="E356" s="9" t="s">
        <v>272</v>
      </c>
      <c r="F356" s="9"/>
      <c r="G356" s="9"/>
      <c r="H356" s="1" t="s">
        <v>1144</v>
      </c>
      <c r="I356" s="1" t="s">
        <v>325</v>
      </c>
      <c r="J356" s="1" t="s">
        <v>1129</v>
      </c>
      <c r="K356" s="9">
        <v>214</v>
      </c>
      <c r="L356" s="1" t="s">
        <v>1122</v>
      </c>
      <c r="M356" s="9" t="s">
        <v>278</v>
      </c>
      <c r="N356" s="9"/>
      <c r="O356" s="1"/>
      <c r="P356" s="9"/>
      <c r="Q356" s="1"/>
      <c r="R356" s="27"/>
      <c r="S356" s="1"/>
      <c r="T356" s="9"/>
      <c r="U356" s="1"/>
      <c r="V356" s="9">
        <v>0.25</v>
      </c>
      <c r="W356" s="1">
        <v>0.8</v>
      </c>
      <c r="X356" s="9"/>
      <c r="Y356" s="1"/>
      <c r="Z356" s="9"/>
      <c r="AA356" s="1">
        <v>60</v>
      </c>
      <c r="AB356" s="9"/>
      <c r="AC356" s="1"/>
      <c r="AD356" s="27"/>
      <c r="AE356" s="1"/>
      <c r="AF356" s="9">
        <v>203</v>
      </c>
      <c r="AG356" s="1"/>
      <c r="AH356" s="9"/>
      <c r="AI356" s="1"/>
      <c r="AJ356" s="27"/>
      <c r="AK356" s="1"/>
      <c r="AL356" s="27"/>
      <c r="AM356" s="1"/>
      <c r="AN356" s="9"/>
      <c r="AO356" s="28"/>
      <c r="AP356" s="9">
        <v>1.5</v>
      </c>
      <c r="AQ356" s="1"/>
      <c r="AR356" s="9"/>
      <c r="AS356" s="28"/>
      <c r="AT356" s="27"/>
      <c r="AU356" s="1"/>
      <c r="AV356" s="1"/>
      <c r="AW356" s="1"/>
      <c r="AX356" s="9"/>
      <c r="AY356" s="28"/>
      <c r="AZ356" s="9"/>
      <c r="BA356" s="1"/>
      <c r="BB356" s="27"/>
      <c r="BC356" s="1"/>
      <c r="BD356" s="9"/>
      <c r="BE356" s="28"/>
      <c r="BF356" s="9">
        <v>2</v>
      </c>
      <c r="BG356" s="1"/>
      <c r="BH356" s="9">
        <v>2</v>
      </c>
      <c r="BI356" s="1"/>
      <c r="BJ356" s="9"/>
      <c r="BK356" s="28"/>
      <c r="BL356" s="27"/>
      <c r="BM356" s="1"/>
      <c r="BN356" s="9"/>
      <c r="BO356" s="1">
        <v>2</v>
      </c>
      <c r="BP356" s="27"/>
      <c r="BQ356" s="1">
        <v>1</v>
      </c>
      <c r="BR356" s="9"/>
      <c r="BS356" s="1"/>
      <c r="BT356" s="9"/>
      <c r="BU356" s="1">
        <v>1.2</v>
      </c>
      <c r="BV356" s="9"/>
      <c r="BW356" s="1"/>
      <c r="BX356" s="9"/>
      <c r="BY356" s="1"/>
      <c r="BZ356" s="9"/>
      <c r="CA356" s="1"/>
      <c r="CB356" s="9"/>
      <c r="CC356" s="28"/>
      <c r="CD356" s="9"/>
      <c r="CE356" s="1"/>
      <c r="CF356" s="9"/>
      <c r="CG356" s="1"/>
      <c r="CH356" s="27"/>
      <c r="CI356" s="1"/>
      <c r="CJ356" s="9"/>
      <c r="CK356" s="1"/>
      <c r="CL356" s="9"/>
      <c r="CM356" s="1"/>
      <c r="CN356" s="9"/>
      <c r="CO356" s="1"/>
      <c r="CP356" s="9"/>
      <c r="CQ356" s="1">
        <v>4</v>
      </c>
      <c r="CR356" s="9">
        <v>1</v>
      </c>
      <c r="CS356" s="1">
        <v>1</v>
      </c>
      <c r="CT356" s="9"/>
      <c r="CU356" s="1">
        <v>3</v>
      </c>
      <c r="CV356" s="9"/>
      <c r="CW356" s="1">
        <v>1</v>
      </c>
      <c r="CX356" s="9">
        <v>1.2</v>
      </c>
      <c r="CY356" s="1">
        <v>1</v>
      </c>
      <c r="CZ356" s="9"/>
      <c r="DA356" s="1"/>
      <c r="DB356" s="9"/>
      <c r="DC356" s="1"/>
      <c r="DD356" s="9">
        <v>18</v>
      </c>
      <c r="DE356" s="1"/>
      <c r="DF356" s="9"/>
      <c r="DG356" s="9">
        <v>9</v>
      </c>
      <c r="DH356" s="9"/>
      <c r="DI356" s="27"/>
      <c r="DJ356" s="9"/>
      <c r="DK356" s="1">
        <v>1</v>
      </c>
      <c r="DL356" s="9"/>
      <c r="DM356" s="28"/>
      <c r="DN356" s="9"/>
      <c r="DO356" s="1"/>
      <c r="DP356" s="9"/>
      <c r="DQ356" s="1"/>
      <c r="DR356" s="27"/>
      <c r="DS356" s="28"/>
      <c r="DT356" s="27"/>
      <c r="DU356" s="1"/>
      <c r="DV356" s="9"/>
      <c r="DW356" s="1"/>
      <c r="DX356" s="27"/>
      <c r="DY356" s="1"/>
      <c r="DZ356" s="9"/>
      <c r="EA356" s="28"/>
      <c r="EB356" s="9"/>
      <c r="EC356" s="1"/>
      <c r="ED356" s="9"/>
      <c r="EE356" s="1"/>
      <c r="EF356" s="9"/>
      <c r="EG356" s="1"/>
      <c r="EH356" s="9"/>
      <c r="EI356" s="28"/>
      <c r="EJ356" s="9"/>
      <c r="EK356" s="1"/>
      <c r="EL356" s="3" cm="1">
        <f t="array" ref="EL356">SUMPRODUCT(Planned[[#This Row],[GEN-1]:[EL-20]],TRANSPOSE(Arrangements[Unit Prices]))</f>
        <v>1226.9499999999998</v>
      </c>
    </row>
    <row r="357" spans="1:142" ht="14.4" x14ac:dyDescent="0.25">
      <c r="A357" s="1">
        <v>343</v>
      </c>
      <c r="B357" s="9">
        <v>320482</v>
      </c>
      <c r="C357" s="9" t="s">
        <v>1145</v>
      </c>
      <c r="D357" s="9" t="s">
        <v>271</v>
      </c>
      <c r="E357" s="9" t="s">
        <v>272</v>
      </c>
      <c r="F357" s="9"/>
      <c r="G357" s="9"/>
      <c r="H357" s="1" t="s">
        <v>1146</v>
      </c>
      <c r="I357" s="1" t="s">
        <v>275</v>
      </c>
      <c r="J357" s="1" t="s">
        <v>1129</v>
      </c>
      <c r="K357" s="9">
        <v>214</v>
      </c>
      <c r="L357" s="1" t="s">
        <v>1122</v>
      </c>
      <c r="M357" s="9" t="s">
        <v>278</v>
      </c>
      <c r="N357" s="9"/>
      <c r="O357" s="1"/>
      <c r="P357" s="9"/>
      <c r="Q357" s="1"/>
      <c r="R357" s="27"/>
      <c r="S357" s="1"/>
      <c r="T357" s="9"/>
      <c r="U357" s="1"/>
      <c r="V357" s="9"/>
      <c r="W357" s="1"/>
      <c r="X357" s="9"/>
      <c r="Y357" s="1"/>
      <c r="Z357" s="9"/>
      <c r="AA357" s="1"/>
      <c r="AB357" s="9"/>
      <c r="AC357" s="1"/>
      <c r="AD357" s="27"/>
      <c r="AE357" s="1"/>
      <c r="AF357" s="9"/>
      <c r="AG357" s="1"/>
      <c r="AH357" s="9"/>
      <c r="AI357" s="1"/>
      <c r="AJ357" s="27"/>
      <c r="AK357" s="1"/>
      <c r="AL357" s="27"/>
      <c r="AM357" s="1"/>
      <c r="AN357" s="9"/>
      <c r="AO357" s="28"/>
      <c r="AP357" s="9">
        <v>7.5</v>
      </c>
      <c r="AQ357" s="1">
        <v>20</v>
      </c>
      <c r="AR357" s="9"/>
      <c r="AS357" s="28"/>
      <c r="AT357" s="27"/>
      <c r="AU357" s="1"/>
      <c r="AV357" s="1"/>
      <c r="AW357" s="1"/>
      <c r="AX357" s="9"/>
      <c r="AY357" s="28"/>
      <c r="AZ357" s="9"/>
      <c r="BA357" s="1">
        <v>1.85</v>
      </c>
      <c r="BB357" s="27"/>
      <c r="BC357" s="1"/>
      <c r="BD357" s="9"/>
      <c r="BE357" s="28"/>
      <c r="BF357" s="9"/>
      <c r="BG357" s="1"/>
      <c r="BH357" s="9"/>
      <c r="BI357" s="1"/>
      <c r="BJ357" s="9"/>
      <c r="BK357" s="28"/>
      <c r="BL357" s="27"/>
      <c r="BM357" s="1">
        <v>1</v>
      </c>
      <c r="BN357" s="9"/>
      <c r="BO357" s="1"/>
      <c r="BP357" s="27"/>
      <c r="BQ357" s="1"/>
      <c r="BR357" s="9"/>
      <c r="BS357" s="1"/>
      <c r="BT357" s="9"/>
      <c r="BU357" s="1"/>
      <c r="BV357" s="9"/>
      <c r="BW357" s="1"/>
      <c r="BX357" s="9"/>
      <c r="BY357" s="1"/>
      <c r="BZ357" s="9"/>
      <c r="CA357" s="1"/>
      <c r="CB357" s="9"/>
      <c r="CC357" s="28"/>
      <c r="CD357" s="9"/>
      <c r="CE357" s="1"/>
      <c r="CF357" s="9"/>
      <c r="CG357" s="1"/>
      <c r="CH357" s="27"/>
      <c r="CI357" s="1"/>
      <c r="CJ357" s="9"/>
      <c r="CK357" s="1"/>
      <c r="CL357" s="9">
        <v>0.24</v>
      </c>
      <c r="CM357" s="1"/>
      <c r="CN357" s="9"/>
      <c r="CO357" s="1"/>
      <c r="CP357" s="9"/>
      <c r="CQ357" s="1">
        <v>2</v>
      </c>
      <c r="CR357" s="9"/>
      <c r="CS357" s="1">
        <v>1</v>
      </c>
      <c r="CT357" s="9"/>
      <c r="CU357" s="1">
        <v>3</v>
      </c>
      <c r="CV357" s="9"/>
      <c r="CW357" s="1"/>
      <c r="CX357" s="9"/>
      <c r="CY357" s="1">
        <v>1</v>
      </c>
      <c r="CZ357" s="9"/>
      <c r="DA357" s="1"/>
      <c r="DB357" s="9"/>
      <c r="DC357" s="1"/>
      <c r="DD357" s="9">
        <v>6</v>
      </c>
      <c r="DE357" s="1"/>
      <c r="DF357" s="9">
        <v>2</v>
      </c>
      <c r="DG357" s="9"/>
      <c r="DH357" s="9"/>
      <c r="DI357" s="27"/>
      <c r="DJ357" s="9"/>
      <c r="DK357" s="1">
        <v>1</v>
      </c>
      <c r="DL357" s="9"/>
      <c r="DM357" s="28"/>
      <c r="DN357" s="9"/>
      <c r="DO357" s="1"/>
      <c r="DP357" s="9"/>
      <c r="DQ357" s="1"/>
      <c r="DR357" s="27"/>
      <c r="DS357" s="28"/>
      <c r="DT357" s="27"/>
      <c r="DU357" s="1"/>
      <c r="DV357" s="9"/>
      <c r="DW357" s="1"/>
      <c r="DX357" s="27"/>
      <c r="DY357" s="1"/>
      <c r="DZ357" s="9"/>
      <c r="EA357" s="28"/>
      <c r="EB357" s="9"/>
      <c r="EC357" s="1"/>
      <c r="ED357" s="9"/>
      <c r="EE357" s="1"/>
      <c r="EF357" s="9"/>
      <c r="EG357" s="1"/>
      <c r="EH357" s="9"/>
      <c r="EI357" s="28"/>
      <c r="EJ357" s="9"/>
      <c r="EK357" s="1"/>
      <c r="EL357" s="3" cm="1">
        <f t="array" ref="EL357">SUMPRODUCT(Planned[[#This Row],[GEN-1]:[EL-20]],TRANSPOSE(Arrangements[Unit Prices]))</f>
        <v>631.05000000000007</v>
      </c>
    </row>
    <row r="358" spans="1:142" ht="14.4" x14ac:dyDescent="0.25">
      <c r="A358" s="1">
        <v>344</v>
      </c>
      <c r="B358" s="9">
        <v>312824</v>
      </c>
      <c r="C358" s="9" t="s">
        <v>1147</v>
      </c>
      <c r="D358" s="9" t="s">
        <v>271</v>
      </c>
      <c r="E358" s="9" t="s">
        <v>272</v>
      </c>
      <c r="F358" s="9"/>
      <c r="G358" s="9"/>
      <c r="H358" s="1" t="s">
        <v>1148</v>
      </c>
      <c r="I358" s="1" t="s">
        <v>275</v>
      </c>
      <c r="J358" s="1" t="s">
        <v>1129</v>
      </c>
      <c r="K358" s="9">
        <v>214</v>
      </c>
      <c r="L358" s="1" t="s">
        <v>1142</v>
      </c>
      <c r="M358" s="9" t="s">
        <v>278</v>
      </c>
      <c r="N358" s="9"/>
      <c r="O358" s="1">
        <v>10</v>
      </c>
      <c r="P358" s="9"/>
      <c r="Q358" s="1"/>
      <c r="R358" s="27"/>
      <c r="S358" s="1">
        <v>6.5</v>
      </c>
      <c r="T358" s="9"/>
      <c r="U358" s="1"/>
      <c r="V358" s="9"/>
      <c r="W358" s="1"/>
      <c r="X358" s="9"/>
      <c r="Y358" s="1"/>
      <c r="Z358" s="9"/>
      <c r="AA358" s="1"/>
      <c r="AB358" s="9"/>
      <c r="AC358" s="1"/>
      <c r="AD358" s="27"/>
      <c r="AE358" s="1"/>
      <c r="AF358" s="9"/>
      <c r="AG358" s="1"/>
      <c r="AH358" s="9"/>
      <c r="AI358" s="1"/>
      <c r="AJ358" s="27"/>
      <c r="AK358" s="1"/>
      <c r="AL358" s="27"/>
      <c r="AM358" s="1"/>
      <c r="AN358" s="9"/>
      <c r="AO358" s="28"/>
      <c r="AP358" s="9">
        <v>10</v>
      </c>
      <c r="AQ358" s="1"/>
      <c r="AR358" s="9"/>
      <c r="AS358" s="28"/>
      <c r="AT358" s="27"/>
      <c r="AU358" s="1"/>
      <c r="AV358" s="1"/>
      <c r="AW358" s="1"/>
      <c r="AX358" s="9"/>
      <c r="AY358" s="28"/>
      <c r="AZ358" s="9"/>
      <c r="BA358" s="1">
        <v>3.1</v>
      </c>
      <c r="BB358" s="27"/>
      <c r="BC358" s="1"/>
      <c r="BD358" s="9"/>
      <c r="BE358" s="28"/>
      <c r="BF358" s="9"/>
      <c r="BG358" s="1"/>
      <c r="BH358" s="9"/>
      <c r="BI358" s="1"/>
      <c r="BJ358" s="9"/>
      <c r="BK358" s="28"/>
      <c r="BL358" s="27"/>
      <c r="BM358" s="1"/>
      <c r="BN358" s="9"/>
      <c r="BO358" s="1"/>
      <c r="BP358" s="27"/>
      <c r="BQ358" s="1"/>
      <c r="BR358" s="9"/>
      <c r="BS358" s="1"/>
      <c r="BT358" s="9"/>
      <c r="BU358" s="1"/>
      <c r="BV358" s="9"/>
      <c r="BW358" s="1"/>
      <c r="BX358" s="9"/>
      <c r="BY358" s="1"/>
      <c r="BZ358" s="9"/>
      <c r="CA358" s="1"/>
      <c r="CB358" s="9"/>
      <c r="CC358" s="28"/>
      <c r="CD358" s="9"/>
      <c r="CE358" s="1"/>
      <c r="CF358" s="9"/>
      <c r="CG358" s="1"/>
      <c r="CH358" s="27"/>
      <c r="CI358" s="1"/>
      <c r="CJ358" s="9"/>
      <c r="CK358" s="1"/>
      <c r="CL358" s="9"/>
      <c r="CM358" s="1"/>
      <c r="CN358" s="9"/>
      <c r="CO358" s="1">
        <v>2</v>
      </c>
      <c r="CP358" s="9"/>
      <c r="CQ358" s="1">
        <v>1</v>
      </c>
      <c r="CR358" s="9">
        <v>1</v>
      </c>
      <c r="CS358" s="1"/>
      <c r="CT358" s="9"/>
      <c r="CU358" s="1"/>
      <c r="CV358" s="9">
        <v>1</v>
      </c>
      <c r="CW358" s="1">
        <v>1</v>
      </c>
      <c r="CX358" s="9">
        <v>1.8</v>
      </c>
      <c r="CY358" s="1"/>
      <c r="CZ358" s="9"/>
      <c r="DA358" s="1"/>
      <c r="DB358" s="9"/>
      <c r="DC358" s="1"/>
      <c r="DD358" s="9">
        <v>10</v>
      </c>
      <c r="DE358" s="1"/>
      <c r="DF358" s="9"/>
      <c r="DG358" s="9">
        <v>10</v>
      </c>
      <c r="DH358" s="9">
        <v>12</v>
      </c>
      <c r="DI358" s="27"/>
      <c r="DJ358" s="9"/>
      <c r="DK358" s="1"/>
      <c r="DL358" s="9"/>
      <c r="DM358" s="28"/>
      <c r="DN358" s="9">
        <v>6.25</v>
      </c>
      <c r="DO358" s="1"/>
      <c r="DP358" s="9"/>
      <c r="DQ358" s="1"/>
      <c r="DR358" s="27"/>
      <c r="DS358" s="28"/>
      <c r="DT358" s="27"/>
      <c r="DU358" s="1"/>
      <c r="DV358" s="9"/>
      <c r="DW358" s="1"/>
      <c r="DX358" s="27"/>
      <c r="DY358" s="1"/>
      <c r="DZ358" s="9"/>
      <c r="EA358" s="28"/>
      <c r="EB358" s="9"/>
      <c r="EC358" s="1"/>
      <c r="ED358" s="9"/>
      <c r="EE358" s="1"/>
      <c r="EF358" s="9"/>
      <c r="EG358" s="1"/>
      <c r="EH358" s="9"/>
      <c r="EI358" s="28"/>
      <c r="EJ358" s="9"/>
      <c r="EK358" s="1"/>
      <c r="EL358" s="3" cm="1">
        <f t="array" ref="EL358">SUMPRODUCT(Planned[[#This Row],[GEN-1]:[EL-20]],TRANSPOSE(Arrangements[Unit Prices]))</f>
        <v>977.8</v>
      </c>
    </row>
    <row r="359" spans="1:142" ht="14.4" x14ac:dyDescent="0.25">
      <c r="A359" s="1">
        <v>345</v>
      </c>
      <c r="B359" s="9">
        <v>57865</v>
      </c>
      <c r="C359" s="9" t="s">
        <v>1149</v>
      </c>
      <c r="D359" s="9" t="s">
        <v>271</v>
      </c>
      <c r="E359" s="9" t="s">
        <v>272</v>
      </c>
      <c r="F359" s="9"/>
      <c r="G359" s="9"/>
      <c r="H359" s="1" t="s">
        <v>1150</v>
      </c>
      <c r="I359" s="1" t="s">
        <v>325</v>
      </c>
      <c r="J359" s="1" t="s">
        <v>1129</v>
      </c>
      <c r="K359" s="9">
        <v>214</v>
      </c>
      <c r="L359" s="1" t="s">
        <v>1151</v>
      </c>
      <c r="M359" s="9" t="s">
        <v>278</v>
      </c>
      <c r="N359" s="9"/>
      <c r="O359" s="1"/>
      <c r="P359" s="9"/>
      <c r="Q359" s="1"/>
      <c r="R359" s="27"/>
      <c r="S359" s="1"/>
      <c r="T359" s="9"/>
      <c r="U359" s="1"/>
      <c r="V359" s="9"/>
      <c r="W359" s="1"/>
      <c r="X359" s="9"/>
      <c r="Y359" s="1"/>
      <c r="Z359" s="9"/>
      <c r="AA359" s="1"/>
      <c r="AB359" s="9"/>
      <c r="AC359" s="1"/>
      <c r="AD359" s="27"/>
      <c r="AE359" s="1"/>
      <c r="AF359" s="9">
        <v>28</v>
      </c>
      <c r="AG359" s="1"/>
      <c r="AH359" s="9"/>
      <c r="AI359" s="1"/>
      <c r="AJ359" s="27"/>
      <c r="AK359" s="1"/>
      <c r="AL359" s="27"/>
      <c r="AM359" s="1"/>
      <c r="AN359" s="9"/>
      <c r="AO359" s="28"/>
      <c r="AP359" s="9">
        <v>6</v>
      </c>
      <c r="AQ359" s="1"/>
      <c r="AR359" s="9"/>
      <c r="AS359" s="28"/>
      <c r="AT359" s="27"/>
      <c r="AU359" s="1"/>
      <c r="AV359" s="1"/>
      <c r="AW359" s="1"/>
      <c r="AX359" s="9"/>
      <c r="AY359" s="28"/>
      <c r="AZ359" s="9"/>
      <c r="BA359" s="1"/>
      <c r="BB359" s="27"/>
      <c r="BC359" s="1"/>
      <c r="BD359" s="9"/>
      <c r="BE359" s="28"/>
      <c r="BF359" s="9"/>
      <c r="BG359" s="1"/>
      <c r="BH359" s="9"/>
      <c r="BI359" s="1"/>
      <c r="BJ359" s="9"/>
      <c r="BK359" s="28"/>
      <c r="BL359" s="27"/>
      <c r="BM359" s="1"/>
      <c r="BN359" s="9"/>
      <c r="BO359" s="1"/>
      <c r="BP359" s="27"/>
      <c r="BQ359" s="1"/>
      <c r="BR359" s="9"/>
      <c r="BS359" s="1"/>
      <c r="BT359" s="9"/>
      <c r="BU359" s="1"/>
      <c r="BV359" s="9"/>
      <c r="BW359" s="1"/>
      <c r="BX359" s="9"/>
      <c r="BY359" s="1"/>
      <c r="BZ359" s="9"/>
      <c r="CA359" s="1"/>
      <c r="CB359" s="9"/>
      <c r="CC359" s="28"/>
      <c r="CD359" s="9"/>
      <c r="CE359" s="1"/>
      <c r="CF359" s="9"/>
      <c r="CG359" s="1"/>
      <c r="CH359" s="27"/>
      <c r="CI359" s="1"/>
      <c r="CJ359" s="9"/>
      <c r="CK359" s="1"/>
      <c r="CL359" s="9">
        <v>0.2</v>
      </c>
      <c r="CM359" s="1"/>
      <c r="CN359" s="9"/>
      <c r="CO359" s="1"/>
      <c r="CP359" s="9"/>
      <c r="CQ359" s="1">
        <v>2</v>
      </c>
      <c r="CR359" s="9"/>
      <c r="CS359" s="1">
        <v>1</v>
      </c>
      <c r="CT359" s="9">
        <v>1</v>
      </c>
      <c r="CU359" s="1"/>
      <c r="CV359" s="9">
        <v>2</v>
      </c>
      <c r="CW359" s="1"/>
      <c r="CX359" s="9">
        <v>0.5</v>
      </c>
      <c r="CY359" s="1"/>
      <c r="CZ359" s="9"/>
      <c r="DA359" s="1"/>
      <c r="DB359" s="9"/>
      <c r="DC359" s="1"/>
      <c r="DD359" s="9">
        <v>10</v>
      </c>
      <c r="DE359" s="1"/>
      <c r="DF359" s="9"/>
      <c r="DG359" s="9"/>
      <c r="DH359" s="9"/>
      <c r="DI359" s="27"/>
      <c r="DJ359" s="9"/>
      <c r="DK359" s="1">
        <v>1</v>
      </c>
      <c r="DL359" s="9"/>
      <c r="DM359" s="28"/>
      <c r="DN359" s="9">
        <v>6</v>
      </c>
      <c r="DO359" s="1"/>
      <c r="DP359" s="9"/>
      <c r="DQ359" s="1"/>
      <c r="DR359" s="27"/>
      <c r="DS359" s="28"/>
      <c r="DT359" s="27"/>
      <c r="DU359" s="1"/>
      <c r="DV359" s="9"/>
      <c r="DW359" s="1"/>
      <c r="DX359" s="27"/>
      <c r="DY359" s="1"/>
      <c r="DZ359" s="9"/>
      <c r="EA359" s="28"/>
      <c r="EB359" s="9"/>
      <c r="EC359" s="1">
        <v>1</v>
      </c>
      <c r="ED359" s="9"/>
      <c r="EE359" s="1">
        <v>1</v>
      </c>
      <c r="EF359" s="9"/>
      <c r="EG359" s="1">
        <v>1</v>
      </c>
      <c r="EH359" s="9">
        <v>1</v>
      </c>
      <c r="EI359" s="28"/>
      <c r="EJ359" s="9"/>
      <c r="EK359" s="1">
        <v>10</v>
      </c>
      <c r="EL359" s="3" cm="1">
        <f t="array" ref="EL359">SUMPRODUCT(Planned[[#This Row],[GEN-1]:[EL-20]],TRANSPOSE(Arrangements[Unit Prices]))</f>
        <v>962.4</v>
      </c>
    </row>
    <row r="360" spans="1:142" ht="14.4" x14ac:dyDescent="0.25">
      <c r="A360" s="1">
        <v>346</v>
      </c>
      <c r="B360" s="9">
        <v>337519</v>
      </c>
      <c r="C360" s="9" t="s">
        <v>1152</v>
      </c>
      <c r="D360" s="9" t="s">
        <v>271</v>
      </c>
      <c r="E360" s="9" t="s">
        <v>272</v>
      </c>
      <c r="F360" s="9"/>
      <c r="G360" s="9"/>
      <c r="H360" s="1" t="s">
        <v>1153</v>
      </c>
      <c r="I360" s="1" t="s">
        <v>275</v>
      </c>
      <c r="J360" s="1" t="s">
        <v>1129</v>
      </c>
      <c r="K360" s="9">
        <v>214</v>
      </c>
      <c r="L360" s="1" t="s">
        <v>1151</v>
      </c>
      <c r="M360" s="9" t="s">
        <v>278</v>
      </c>
      <c r="N360" s="9"/>
      <c r="O360" s="1"/>
      <c r="P360" s="9"/>
      <c r="Q360" s="1"/>
      <c r="R360" s="27"/>
      <c r="S360" s="1"/>
      <c r="T360" s="9"/>
      <c r="U360" s="1"/>
      <c r="V360" s="9"/>
      <c r="W360" s="1"/>
      <c r="X360" s="9"/>
      <c r="Y360" s="1"/>
      <c r="Z360" s="9"/>
      <c r="AA360" s="1"/>
      <c r="AB360" s="9"/>
      <c r="AC360" s="1"/>
      <c r="AD360" s="27"/>
      <c r="AE360" s="1"/>
      <c r="AF360" s="9">
        <v>165</v>
      </c>
      <c r="AG360" s="1"/>
      <c r="AH360" s="9"/>
      <c r="AI360" s="1"/>
      <c r="AJ360" s="27"/>
      <c r="AK360" s="1"/>
      <c r="AL360" s="27"/>
      <c r="AM360" s="1"/>
      <c r="AN360" s="9"/>
      <c r="AO360" s="28"/>
      <c r="AP360" s="9">
        <v>5</v>
      </c>
      <c r="AQ360" s="1"/>
      <c r="AR360" s="9"/>
      <c r="AS360" s="28"/>
      <c r="AT360" s="27"/>
      <c r="AU360" s="1"/>
      <c r="AV360" s="1"/>
      <c r="AW360" s="1"/>
      <c r="AX360" s="9"/>
      <c r="AY360" s="28"/>
      <c r="AZ360" s="9"/>
      <c r="BA360" s="1"/>
      <c r="BB360" s="27"/>
      <c r="BC360" s="1"/>
      <c r="BD360" s="9"/>
      <c r="BE360" s="28"/>
      <c r="BF360" s="9"/>
      <c r="BG360" s="1"/>
      <c r="BH360" s="9"/>
      <c r="BI360" s="1"/>
      <c r="BJ360" s="9"/>
      <c r="BK360" s="28"/>
      <c r="BL360" s="27"/>
      <c r="BM360" s="1"/>
      <c r="BN360" s="9"/>
      <c r="BO360" s="1"/>
      <c r="BP360" s="27"/>
      <c r="BQ360" s="1"/>
      <c r="BR360" s="9"/>
      <c r="BS360" s="1"/>
      <c r="BT360" s="9"/>
      <c r="BU360" s="1"/>
      <c r="BV360" s="9"/>
      <c r="BW360" s="1"/>
      <c r="BX360" s="9"/>
      <c r="BY360" s="1"/>
      <c r="BZ360" s="9"/>
      <c r="CA360" s="1"/>
      <c r="CB360" s="9"/>
      <c r="CC360" s="28"/>
      <c r="CD360" s="9"/>
      <c r="CE360" s="1"/>
      <c r="CF360" s="9"/>
      <c r="CG360" s="1"/>
      <c r="CH360" s="27"/>
      <c r="CI360" s="1"/>
      <c r="CJ360" s="9"/>
      <c r="CK360" s="1"/>
      <c r="CL360" s="9">
        <v>0.1</v>
      </c>
      <c r="CM360" s="1"/>
      <c r="CN360" s="9"/>
      <c r="CO360" s="1"/>
      <c r="CP360" s="9"/>
      <c r="CQ360" s="1">
        <v>2</v>
      </c>
      <c r="CR360" s="9">
        <v>3</v>
      </c>
      <c r="CS360" s="1">
        <v>1</v>
      </c>
      <c r="CT360" s="9"/>
      <c r="CU360" s="1"/>
      <c r="CV360" s="9">
        <v>1</v>
      </c>
      <c r="CW360" s="1"/>
      <c r="CX360" s="9"/>
      <c r="CY360" s="1"/>
      <c r="CZ360" s="9"/>
      <c r="DA360" s="1"/>
      <c r="DB360" s="9"/>
      <c r="DC360" s="1"/>
      <c r="DD360" s="9"/>
      <c r="DE360" s="1"/>
      <c r="DF360" s="9"/>
      <c r="DG360" s="9"/>
      <c r="DH360" s="9"/>
      <c r="DI360" s="27"/>
      <c r="DJ360" s="9"/>
      <c r="DK360" s="1"/>
      <c r="DL360" s="9"/>
      <c r="DM360" s="28"/>
      <c r="DN360" s="9">
        <v>6</v>
      </c>
      <c r="DO360" s="1"/>
      <c r="DP360" s="9"/>
      <c r="DQ360" s="1"/>
      <c r="DR360" s="27"/>
      <c r="DS360" s="28"/>
      <c r="DT360" s="27"/>
      <c r="DU360" s="1"/>
      <c r="DV360" s="9"/>
      <c r="DW360" s="1"/>
      <c r="DX360" s="27"/>
      <c r="DY360" s="1"/>
      <c r="DZ360" s="9"/>
      <c r="EA360" s="28"/>
      <c r="EB360" s="9"/>
      <c r="EC360" s="1">
        <v>1</v>
      </c>
      <c r="ED360" s="9"/>
      <c r="EE360" s="1">
        <v>1</v>
      </c>
      <c r="EF360" s="9"/>
      <c r="EG360" s="1">
        <v>1</v>
      </c>
      <c r="EH360" s="9">
        <v>1</v>
      </c>
      <c r="EI360" s="28"/>
      <c r="EJ360" s="9"/>
      <c r="EK360" s="1">
        <v>10</v>
      </c>
      <c r="EL360" s="3" cm="1">
        <f t="array" ref="EL360">SUMPRODUCT(Planned[[#This Row],[GEN-1]:[EL-20]],TRANSPOSE(Arrangements[Unit Prices]))</f>
        <v>1180.9000000000001</v>
      </c>
    </row>
    <row r="361" spans="1:142" ht="14.4" x14ac:dyDescent="0.25">
      <c r="A361" s="1">
        <v>347</v>
      </c>
      <c r="B361" s="9">
        <v>101119</v>
      </c>
      <c r="C361" s="9" t="s">
        <v>1154</v>
      </c>
      <c r="D361" s="9" t="s">
        <v>271</v>
      </c>
      <c r="E361" s="9" t="s">
        <v>272</v>
      </c>
      <c r="F361" s="9"/>
      <c r="G361" s="9"/>
      <c r="H361" s="1" t="s">
        <v>1155</v>
      </c>
      <c r="I361" s="1" t="s">
        <v>275</v>
      </c>
      <c r="J361" s="1" t="s">
        <v>1129</v>
      </c>
      <c r="K361" s="9">
        <v>214</v>
      </c>
      <c r="L361" s="1" t="s">
        <v>1151</v>
      </c>
      <c r="M361" s="9" t="s">
        <v>278</v>
      </c>
      <c r="N361" s="9"/>
      <c r="O361" s="1"/>
      <c r="P361" s="9"/>
      <c r="Q361" s="1"/>
      <c r="R361" s="27"/>
      <c r="S361" s="1"/>
      <c r="T361" s="9"/>
      <c r="U361" s="1"/>
      <c r="V361" s="9"/>
      <c r="W361" s="1"/>
      <c r="X361" s="9"/>
      <c r="Y361" s="1"/>
      <c r="Z361" s="9"/>
      <c r="AA361" s="1"/>
      <c r="AB361" s="9"/>
      <c r="AC361" s="1"/>
      <c r="AD361" s="27"/>
      <c r="AE361" s="1"/>
      <c r="AF361" s="9"/>
      <c r="AG361" s="1"/>
      <c r="AH361" s="9"/>
      <c r="AI361" s="1"/>
      <c r="AJ361" s="27"/>
      <c r="AK361" s="1"/>
      <c r="AL361" s="27"/>
      <c r="AM361" s="1"/>
      <c r="AN361" s="9"/>
      <c r="AO361" s="28"/>
      <c r="AP361" s="9"/>
      <c r="AQ361" s="1"/>
      <c r="AR361" s="9"/>
      <c r="AS361" s="28"/>
      <c r="AT361" s="27"/>
      <c r="AU361" s="1"/>
      <c r="AV361" s="1"/>
      <c r="AW361" s="1"/>
      <c r="AX361" s="9"/>
      <c r="AY361" s="28"/>
      <c r="AZ361" s="9"/>
      <c r="BA361" s="1"/>
      <c r="BB361" s="27"/>
      <c r="BC361" s="1"/>
      <c r="BD361" s="9"/>
      <c r="BE361" s="28"/>
      <c r="BF361" s="9"/>
      <c r="BG361" s="1"/>
      <c r="BH361" s="9"/>
      <c r="BI361" s="1"/>
      <c r="BJ361" s="9"/>
      <c r="BK361" s="28"/>
      <c r="BL361" s="27"/>
      <c r="BM361" s="1"/>
      <c r="BN361" s="9"/>
      <c r="BO361" s="1"/>
      <c r="BP361" s="27"/>
      <c r="BQ361" s="1"/>
      <c r="BR361" s="9"/>
      <c r="BS361" s="1"/>
      <c r="BT361" s="9"/>
      <c r="BU361" s="1"/>
      <c r="BV361" s="9"/>
      <c r="BW361" s="1"/>
      <c r="BX361" s="9"/>
      <c r="BY361" s="1"/>
      <c r="BZ361" s="9"/>
      <c r="CA361" s="1"/>
      <c r="CB361" s="9"/>
      <c r="CC361" s="28"/>
      <c r="CD361" s="9"/>
      <c r="CE361" s="1"/>
      <c r="CF361" s="9"/>
      <c r="CG361" s="1"/>
      <c r="CH361" s="27"/>
      <c r="CI361" s="1"/>
      <c r="CJ361" s="9"/>
      <c r="CK361" s="1"/>
      <c r="CL361" s="9"/>
      <c r="CM361" s="1"/>
      <c r="CN361" s="9"/>
      <c r="CO361" s="1"/>
      <c r="CP361" s="9"/>
      <c r="CQ361" s="1">
        <v>3</v>
      </c>
      <c r="CR361" s="9">
        <v>3</v>
      </c>
      <c r="CS361" s="1">
        <v>1</v>
      </c>
      <c r="CT361" s="9">
        <v>1</v>
      </c>
      <c r="CU361" s="1"/>
      <c r="CV361" s="9">
        <v>2</v>
      </c>
      <c r="CW361" s="1"/>
      <c r="CX361" s="9">
        <v>0.5</v>
      </c>
      <c r="CY361" s="1"/>
      <c r="CZ361" s="9"/>
      <c r="DA361" s="1"/>
      <c r="DB361" s="9"/>
      <c r="DC361" s="1"/>
      <c r="DD361" s="9">
        <v>10</v>
      </c>
      <c r="DE361" s="1"/>
      <c r="DF361" s="9"/>
      <c r="DG361" s="9"/>
      <c r="DH361" s="9"/>
      <c r="DI361" s="27"/>
      <c r="DJ361" s="9"/>
      <c r="DK361" s="1">
        <v>1</v>
      </c>
      <c r="DL361" s="9"/>
      <c r="DM361" s="28"/>
      <c r="DN361" s="9">
        <v>6</v>
      </c>
      <c r="DO361" s="1"/>
      <c r="DP361" s="9"/>
      <c r="DQ361" s="1"/>
      <c r="DR361" s="27"/>
      <c r="DS361" s="28"/>
      <c r="DT361" s="27"/>
      <c r="DU361" s="1"/>
      <c r="DV361" s="9"/>
      <c r="DW361" s="1"/>
      <c r="DX361" s="27"/>
      <c r="DY361" s="1"/>
      <c r="DZ361" s="9"/>
      <c r="EA361" s="28"/>
      <c r="EB361" s="9"/>
      <c r="EC361" s="1">
        <v>1</v>
      </c>
      <c r="ED361" s="9"/>
      <c r="EE361" s="1">
        <v>1</v>
      </c>
      <c r="EF361" s="9"/>
      <c r="EG361" s="1">
        <v>1</v>
      </c>
      <c r="EH361" s="9">
        <v>1</v>
      </c>
      <c r="EI361" s="28"/>
      <c r="EJ361" s="9"/>
      <c r="EK361" s="1">
        <v>10</v>
      </c>
      <c r="EL361" s="3" cm="1">
        <f t="array" ref="EL361">SUMPRODUCT(Planned[[#This Row],[GEN-1]:[EL-20]],TRANSPOSE(Arrangements[Unit Prices]))</f>
        <v>992.4</v>
      </c>
    </row>
    <row r="362" spans="1:142" ht="14.4" x14ac:dyDescent="0.25">
      <c r="A362" s="1">
        <v>348</v>
      </c>
      <c r="B362" s="9">
        <v>271653</v>
      </c>
      <c r="C362" s="9" t="s">
        <v>1156</v>
      </c>
      <c r="D362" s="9" t="s">
        <v>271</v>
      </c>
      <c r="E362" s="9" t="s">
        <v>272</v>
      </c>
      <c r="F362" s="9"/>
      <c r="G362" s="9"/>
      <c r="H362" s="1" t="s">
        <v>1157</v>
      </c>
      <c r="I362" s="1" t="s">
        <v>275</v>
      </c>
      <c r="J362" s="1" t="s">
        <v>1129</v>
      </c>
      <c r="K362" s="9">
        <v>214</v>
      </c>
      <c r="L362" s="1" t="s">
        <v>1151</v>
      </c>
      <c r="M362" s="9" t="s">
        <v>278</v>
      </c>
      <c r="N362" s="9"/>
      <c r="O362" s="1"/>
      <c r="P362" s="9"/>
      <c r="Q362" s="1"/>
      <c r="R362" s="27"/>
      <c r="S362" s="1"/>
      <c r="T362" s="9">
        <v>5.6</v>
      </c>
      <c r="U362" s="1"/>
      <c r="V362" s="9">
        <v>1</v>
      </c>
      <c r="W362" s="1"/>
      <c r="X362" s="9"/>
      <c r="Y362" s="1"/>
      <c r="Z362" s="9"/>
      <c r="AA362" s="1"/>
      <c r="AB362" s="9"/>
      <c r="AC362" s="1"/>
      <c r="AD362" s="27"/>
      <c r="AE362" s="1"/>
      <c r="AF362" s="9">
        <v>147</v>
      </c>
      <c r="AG362" s="1"/>
      <c r="AH362" s="9"/>
      <c r="AI362" s="1"/>
      <c r="AJ362" s="27"/>
      <c r="AK362" s="1"/>
      <c r="AL362" s="27"/>
      <c r="AM362" s="1"/>
      <c r="AN362" s="9"/>
      <c r="AO362" s="28"/>
      <c r="AP362" s="9">
        <v>6</v>
      </c>
      <c r="AQ362" s="1"/>
      <c r="AR362" s="9"/>
      <c r="AS362" s="28"/>
      <c r="AT362" s="27"/>
      <c r="AU362" s="1"/>
      <c r="AV362" s="1"/>
      <c r="AW362" s="1"/>
      <c r="AX362" s="9"/>
      <c r="AY362" s="28"/>
      <c r="AZ362" s="9"/>
      <c r="BA362" s="1"/>
      <c r="BB362" s="27"/>
      <c r="BC362" s="1"/>
      <c r="BD362" s="9"/>
      <c r="BE362" s="28"/>
      <c r="BF362" s="9"/>
      <c r="BG362" s="1"/>
      <c r="BH362" s="9"/>
      <c r="BI362" s="1"/>
      <c r="BJ362" s="9"/>
      <c r="BK362" s="28"/>
      <c r="BL362" s="27"/>
      <c r="BM362" s="1">
        <v>1</v>
      </c>
      <c r="BN362" s="9"/>
      <c r="BO362" s="1"/>
      <c r="BP362" s="27"/>
      <c r="BQ362" s="1"/>
      <c r="BR362" s="9"/>
      <c r="BS362" s="1"/>
      <c r="BT362" s="9"/>
      <c r="BU362" s="1"/>
      <c r="BV362" s="9"/>
      <c r="BW362" s="1"/>
      <c r="BX362" s="9"/>
      <c r="BY362" s="1">
        <v>28</v>
      </c>
      <c r="BZ362" s="9"/>
      <c r="CA362" s="1"/>
      <c r="CB362" s="9"/>
      <c r="CC362" s="28"/>
      <c r="CD362" s="9"/>
      <c r="CE362" s="1"/>
      <c r="CF362" s="9"/>
      <c r="CG362" s="1"/>
      <c r="CH362" s="27"/>
      <c r="CI362" s="1"/>
      <c r="CJ362" s="9"/>
      <c r="CK362" s="1"/>
      <c r="CL362" s="9">
        <v>0.16</v>
      </c>
      <c r="CM362" s="1"/>
      <c r="CN362" s="9"/>
      <c r="CO362" s="1"/>
      <c r="CP362" s="9"/>
      <c r="CQ362" s="1">
        <v>3</v>
      </c>
      <c r="CR362" s="9">
        <v>4</v>
      </c>
      <c r="CS362" s="1">
        <v>1</v>
      </c>
      <c r="CT362" s="9">
        <v>1</v>
      </c>
      <c r="CU362" s="1"/>
      <c r="CV362" s="9">
        <v>2</v>
      </c>
      <c r="CW362" s="1"/>
      <c r="CX362" s="9">
        <v>0.5</v>
      </c>
      <c r="CY362" s="1">
        <v>1</v>
      </c>
      <c r="CZ362" s="9"/>
      <c r="DA362" s="1"/>
      <c r="DB362" s="9">
        <v>1</v>
      </c>
      <c r="DC362" s="1"/>
      <c r="DD362" s="9">
        <v>12</v>
      </c>
      <c r="DE362" s="1"/>
      <c r="DF362" s="9"/>
      <c r="DG362" s="9"/>
      <c r="DH362" s="9"/>
      <c r="DI362" s="27"/>
      <c r="DJ362" s="9"/>
      <c r="DK362" s="1">
        <v>1</v>
      </c>
      <c r="DL362" s="9"/>
      <c r="DM362" s="28"/>
      <c r="DN362" s="9"/>
      <c r="DO362" s="1"/>
      <c r="DP362" s="9">
        <v>1</v>
      </c>
      <c r="DQ362" s="1"/>
      <c r="DR362" s="27"/>
      <c r="DS362" s="28"/>
      <c r="DT362" s="27"/>
      <c r="DU362" s="1"/>
      <c r="DV362" s="9"/>
      <c r="DW362" s="1"/>
      <c r="DX362" s="27"/>
      <c r="DY362" s="1"/>
      <c r="DZ362" s="9"/>
      <c r="EA362" s="28"/>
      <c r="EB362" s="9"/>
      <c r="EC362" s="1"/>
      <c r="ED362" s="9"/>
      <c r="EE362" s="1"/>
      <c r="EF362" s="9"/>
      <c r="EG362" s="1"/>
      <c r="EH362" s="9"/>
      <c r="EI362" s="28"/>
      <c r="EJ362" s="9"/>
      <c r="EK362" s="1"/>
      <c r="EL362" s="3" cm="1">
        <f t="array" ref="EL362">SUMPRODUCT(Planned[[#This Row],[GEN-1]:[EL-20]],TRANSPOSE(Arrangements[Unit Prices]))</f>
        <v>1363.1999999999998</v>
      </c>
    </row>
    <row r="363" spans="1:142" ht="14.4" x14ac:dyDescent="0.25">
      <c r="A363" s="1">
        <v>349</v>
      </c>
      <c r="B363" s="9">
        <v>280206</v>
      </c>
      <c r="C363" s="9" t="s">
        <v>1158</v>
      </c>
      <c r="D363" s="9" t="s">
        <v>271</v>
      </c>
      <c r="E363" s="9" t="s">
        <v>272</v>
      </c>
      <c r="F363" s="9"/>
      <c r="G363" s="9"/>
      <c r="H363" s="1" t="s">
        <v>1159</v>
      </c>
      <c r="I363" s="1" t="s">
        <v>275</v>
      </c>
      <c r="J363" s="1" t="s">
        <v>1129</v>
      </c>
      <c r="K363" s="9">
        <v>214</v>
      </c>
      <c r="L363" s="1" t="s">
        <v>1151</v>
      </c>
      <c r="M363" s="9" t="s">
        <v>278</v>
      </c>
      <c r="N363" s="9"/>
      <c r="O363" s="1"/>
      <c r="P363" s="9"/>
      <c r="Q363" s="1"/>
      <c r="R363" s="27"/>
      <c r="S363" s="1"/>
      <c r="T363" s="9">
        <v>5.8</v>
      </c>
      <c r="U363" s="1"/>
      <c r="V363" s="9"/>
      <c r="W363" s="1"/>
      <c r="X363" s="9"/>
      <c r="Y363" s="1"/>
      <c r="Z363" s="9"/>
      <c r="AA363" s="1"/>
      <c r="AB363" s="9"/>
      <c r="AC363" s="1"/>
      <c r="AD363" s="27"/>
      <c r="AE363" s="1"/>
      <c r="AF363" s="9"/>
      <c r="AG363" s="1"/>
      <c r="AH363" s="9"/>
      <c r="AI363" s="1"/>
      <c r="AJ363" s="27"/>
      <c r="AK363" s="1"/>
      <c r="AL363" s="27"/>
      <c r="AM363" s="1"/>
      <c r="AN363" s="9"/>
      <c r="AO363" s="28"/>
      <c r="AP363" s="9">
        <v>5</v>
      </c>
      <c r="AQ363" s="1"/>
      <c r="AR363" s="9"/>
      <c r="AS363" s="28"/>
      <c r="AT363" s="27"/>
      <c r="AU363" s="1"/>
      <c r="AV363" s="1"/>
      <c r="AW363" s="1"/>
      <c r="AX363" s="9"/>
      <c r="AY363" s="28"/>
      <c r="AZ363" s="9"/>
      <c r="BA363" s="1"/>
      <c r="BB363" s="27"/>
      <c r="BC363" s="1"/>
      <c r="BD363" s="9"/>
      <c r="BE363" s="28"/>
      <c r="BF363" s="9"/>
      <c r="BG363" s="1"/>
      <c r="BH363" s="9"/>
      <c r="BI363" s="1"/>
      <c r="BJ363" s="9"/>
      <c r="BK363" s="28"/>
      <c r="BL363" s="27"/>
      <c r="BM363" s="1"/>
      <c r="BN363" s="9"/>
      <c r="BO363" s="1"/>
      <c r="BP363" s="27"/>
      <c r="BQ363" s="1"/>
      <c r="BR363" s="9"/>
      <c r="BS363" s="1"/>
      <c r="BT363" s="9"/>
      <c r="BU363" s="1"/>
      <c r="BV363" s="9"/>
      <c r="BW363" s="1"/>
      <c r="BX363" s="9"/>
      <c r="BY363" s="1">
        <v>50</v>
      </c>
      <c r="BZ363" s="9"/>
      <c r="CA363" s="1"/>
      <c r="CB363" s="9"/>
      <c r="CC363" s="28"/>
      <c r="CD363" s="9"/>
      <c r="CE363" s="1"/>
      <c r="CF363" s="9"/>
      <c r="CG363" s="1"/>
      <c r="CH363" s="27"/>
      <c r="CI363" s="1"/>
      <c r="CJ363" s="9"/>
      <c r="CK363" s="1"/>
      <c r="CL363" s="9">
        <v>0.1</v>
      </c>
      <c r="CM363" s="1"/>
      <c r="CN363" s="9"/>
      <c r="CO363" s="1"/>
      <c r="CP363" s="9"/>
      <c r="CQ363" s="1">
        <v>4</v>
      </c>
      <c r="CR363" s="9">
        <v>6</v>
      </c>
      <c r="CS363" s="1">
        <v>1</v>
      </c>
      <c r="CT363" s="9">
        <v>1</v>
      </c>
      <c r="CU363" s="1"/>
      <c r="CV363" s="9">
        <v>2</v>
      </c>
      <c r="CW363" s="1"/>
      <c r="CX363" s="9">
        <v>0.5</v>
      </c>
      <c r="CY363" s="1"/>
      <c r="CZ363" s="9"/>
      <c r="DA363" s="1"/>
      <c r="DB363" s="9"/>
      <c r="DC363" s="1"/>
      <c r="DD363" s="9"/>
      <c r="DE363" s="1"/>
      <c r="DF363" s="9"/>
      <c r="DG363" s="9"/>
      <c r="DH363" s="9"/>
      <c r="DI363" s="27"/>
      <c r="DJ363" s="9"/>
      <c r="DK363" s="1"/>
      <c r="DL363" s="9"/>
      <c r="DM363" s="28"/>
      <c r="DN363" s="9"/>
      <c r="DO363" s="1"/>
      <c r="DP363" s="9"/>
      <c r="DQ363" s="1"/>
      <c r="DR363" s="27"/>
      <c r="DS363" s="28"/>
      <c r="DT363" s="27"/>
      <c r="DU363" s="1"/>
      <c r="DV363" s="9"/>
      <c r="DW363" s="1"/>
      <c r="DX363" s="27"/>
      <c r="DY363" s="1"/>
      <c r="DZ363" s="9"/>
      <c r="EA363" s="28"/>
      <c r="EB363" s="9"/>
      <c r="EC363" s="1"/>
      <c r="ED363" s="9"/>
      <c r="EE363" s="1"/>
      <c r="EF363" s="9"/>
      <c r="EG363" s="1"/>
      <c r="EH363" s="9"/>
      <c r="EI363" s="28"/>
      <c r="EJ363" s="9"/>
      <c r="EK363" s="1"/>
      <c r="EL363" s="3" cm="1">
        <f t="array" ref="EL363">SUMPRODUCT(Planned[[#This Row],[GEN-1]:[EL-20]],TRANSPOSE(Arrangements[Unit Prices]))</f>
        <v>798.8</v>
      </c>
    </row>
    <row r="364" spans="1:142" ht="14.4" x14ac:dyDescent="0.25">
      <c r="A364" s="1">
        <v>350</v>
      </c>
      <c r="B364" s="9">
        <v>320490</v>
      </c>
      <c r="C364" s="9" t="s">
        <v>1160</v>
      </c>
      <c r="D364" s="9" t="s">
        <v>271</v>
      </c>
      <c r="E364" s="9" t="s">
        <v>272</v>
      </c>
      <c r="F364" s="9"/>
      <c r="G364" s="9"/>
      <c r="H364" s="1" t="s">
        <v>1161</v>
      </c>
      <c r="I364" s="1" t="s">
        <v>275</v>
      </c>
      <c r="J364" s="1" t="s">
        <v>1129</v>
      </c>
      <c r="K364" s="9">
        <v>214</v>
      </c>
      <c r="L364" s="1" t="s">
        <v>1151</v>
      </c>
      <c r="M364" s="9" t="s">
        <v>278</v>
      </c>
      <c r="N364" s="9"/>
      <c r="O364" s="1"/>
      <c r="P364" s="9"/>
      <c r="Q364" s="1"/>
      <c r="R364" s="27"/>
      <c r="S364" s="1"/>
      <c r="T364" s="9"/>
      <c r="U364" s="1"/>
      <c r="V364" s="9"/>
      <c r="W364" s="1"/>
      <c r="X364" s="9"/>
      <c r="Y364" s="1"/>
      <c r="Z364" s="9"/>
      <c r="AA364" s="1"/>
      <c r="AB364" s="9"/>
      <c r="AC364" s="1"/>
      <c r="AD364" s="27"/>
      <c r="AE364" s="1"/>
      <c r="AF364" s="9">
        <v>182</v>
      </c>
      <c r="AG364" s="1"/>
      <c r="AH364" s="9"/>
      <c r="AI364" s="1"/>
      <c r="AJ364" s="27"/>
      <c r="AK364" s="1"/>
      <c r="AL364" s="27"/>
      <c r="AM364" s="1"/>
      <c r="AN364" s="9"/>
      <c r="AO364" s="28"/>
      <c r="AP364" s="9"/>
      <c r="AQ364" s="1"/>
      <c r="AR364" s="9"/>
      <c r="AS364" s="28"/>
      <c r="AT364" s="27"/>
      <c r="AU364" s="1"/>
      <c r="AV364" s="1"/>
      <c r="AW364" s="1"/>
      <c r="AX364" s="9"/>
      <c r="AY364" s="28"/>
      <c r="AZ364" s="9"/>
      <c r="BA364" s="1"/>
      <c r="BB364" s="27"/>
      <c r="BC364" s="1"/>
      <c r="BD364" s="9"/>
      <c r="BE364" s="28"/>
      <c r="BF364" s="9"/>
      <c r="BG364" s="1"/>
      <c r="BH364" s="9"/>
      <c r="BI364" s="1"/>
      <c r="BJ364" s="9"/>
      <c r="BK364" s="28"/>
      <c r="BL364" s="27"/>
      <c r="BM364" s="1">
        <v>1</v>
      </c>
      <c r="BN364" s="9"/>
      <c r="BO364" s="1"/>
      <c r="BP364" s="27"/>
      <c r="BQ364" s="1"/>
      <c r="BR364" s="9"/>
      <c r="BS364" s="1"/>
      <c r="BT364" s="9"/>
      <c r="BU364" s="1"/>
      <c r="BV364" s="9"/>
      <c r="BW364" s="1"/>
      <c r="BX364" s="9"/>
      <c r="BY364" s="1">
        <v>30</v>
      </c>
      <c r="BZ364" s="9"/>
      <c r="CA364" s="1"/>
      <c r="CB364" s="9"/>
      <c r="CC364" s="28"/>
      <c r="CD364" s="9"/>
      <c r="CE364" s="1"/>
      <c r="CF364" s="9"/>
      <c r="CG364" s="1"/>
      <c r="CH364" s="27"/>
      <c r="CI364" s="1"/>
      <c r="CJ364" s="9"/>
      <c r="CK364" s="1"/>
      <c r="CL364" s="9">
        <v>0.16</v>
      </c>
      <c r="CM364" s="1"/>
      <c r="CN364" s="9"/>
      <c r="CO364" s="1"/>
      <c r="CP364" s="9"/>
      <c r="CQ364" s="1">
        <v>4</v>
      </c>
      <c r="CR364" s="9">
        <v>4</v>
      </c>
      <c r="CS364" s="1">
        <v>1</v>
      </c>
      <c r="CT364" s="9">
        <v>1</v>
      </c>
      <c r="CU364" s="1"/>
      <c r="CV364" s="9">
        <v>2</v>
      </c>
      <c r="CW364" s="1"/>
      <c r="CX364" s="9">
        <v>0.5</v>
      </c>
      <c r="CY364" s="1"/>
      <c r="CZ364" s="9"/>
      <c r="DA364" s="1"/>
      <c r="DB364" s="9"/>
      <c r="DC364" s="1"/>
      <c r="DD364" s="9"/>
      <c r="DE364" s="1"/>
      <c r="DF364" s="9"/>
      <c r="DG364" s="9"/>
      <c r="DH364" s="9"/>
      <c r="DI364" s="27"/>
      <c r="DJ364" s="9"/>
      <c r="DK364" s="1"/>
      <c r="DL364" s="9"/>
      <c r="DM364" s="28"/>
      <c r="DN364" s="9"/>
      <c r="DO364" s="1"/>
      <c r="DP364" s="9"/>
      <c r="DQ364" s="1"/>
      <c r="DR364" s="27"/>
      <c r="DS364" s="28"/>
      <c r="DT364" s="27"/>
      <c r="DU364" s="1"/>
      <c r="DV364" s="9"/>
      <c r="DW364" s="1"/>
      <c r="DX364" s="27"/>
      <c r="DY364" s="1"/>
      <c r="DZ364" s="9"/>
      <c r="EA364" s="28"/>
      <c r="EB364" s="9"/>
      <c r="EC364" s="1"/>
      <c r="ED364" s="9"/>
      <c r="EE364" s="1"/>
      <c r="EF364" s="9"/>
      <c r="EG364" s="1"/>
      <c r="EH364" s="9"/>
      <c r="EI364" s="28"/>
      <c r="EJ364" s="9"/>
      <c r="EK364" s="1"/>
      <c r="EL364" s="3" cm="1">
        <f t="array" ref="EL364">SUMPRODUCT(Planned[[#This Row],[GEN-1]:[EL-20]],TRANSPOSE(Arrangements[Unit Prices]))</f>
        <v>1027.1999999999998</v>
      </c>
    </row>
    <row r="365" spans="1:142" ht="14.4" x14ac:dyDescent="0.25">
      <c r="A365" s="1">
        <v>352</v>
      </c>
      <c r="B365" s="9">
        <v>229045</v>
      </c>
      <c r="C365" s="9" t="s">
        <v>1162</v>
      </c>
      <c r="D365" s="9" t="s">
        <v>271</v>
      </c>
      <c r="E365" s="9" t="s">
        <v>272</v>
      </c>
      <c r="F365" s="9"/>
      <c r="G365" s="9"/>
      <c r="H365" s="1" t="s">
        <v>1163</v>
      </c>
      <c r="I365" s="1" t="s">
        <v>275</v>
      </c>
      <c r="J365" s="1" t="s">
        <v>292</v>
      </c>
      <c r="K365" s="9">
        <v>212</v>
      </c>
      <c r="L365" s="1" t="s">
        <v>293</v>
      </c>
      <c r="M365" s="9" t="s">
        <v>278</v>
      </c>
      <c r="N365" s="9"/>
      <c r="O365" s="1"/>
      <c r="P365" s="9"/>
      <c r="Q365" s="1"/>
      <c r="R365" s="27"/>
      <c r="S365" s="1"/>
      <c r="T365" s="9"/>
      <c r="U365" s="1"/>
      <c r="V365" s="9"/>
      <c r="W365" s="1"/>
      <c r="X365" s="9"/>
      <c r="Y365" s="1"/>
      <c r="Z365" s="9"/>
      <c r="AA365" s="1"/>
      <c r="AB365" s="9"/>
      <c r="AC365" s="1"/>
      <c r="AD365" s="27"/>
      <c r="AE365" s="1"/>
      <c r="AF365" s="9"/>
      <c r="AG365" s="1"/>
      <c r="AH365" s="9"/>
      <c r="AI365" s="1">
        <v>26</v>
      </c>
      <c r="AJ365" s="27"/>
      <c r="AK365" s="1"/>
      <c r="AL365" s="27"/>
      <c r="AM365" s="1"/>
      <c r="AN365" s="9"/>
      <c r="AO365" s="28"/>
      <c r="AP365" s="9"/>
      <c r="AQ365" s="1"/>
      <c r="AR365" s="9"/>
      <c r="AS365" s="28"/>
      <c r="AT365" s="27"/>
      <c r="AU365" s="1"/>
      <c r="AV365" s="1"/>
      <c r="AW365" s="1"/>
      <c r="AX365" s="9"/>
      <c r="AY365" s="28"/>
      <c r="AZ365" s="9"/>
      <c r="BA365" s="1"/>
      <c r="BB365" s="27"/>
      <c r="BC365" s="1"/>
      <c r="BD365" s="9"/>
      <c r="BE365" s="28"/>
      <c r="BF365" s="9"/>
      <c r="BG365" s="1"/>
      <c r="BH365" s="9"/>
      <c r="BI365" s="1"/>
      <c r="BJ365" s="9"/>
      <c r="BK365" s="28"/>
      <c r="BL365" s="27"/>
      <c r="BM365" s="1"/>
      <c r="BN365" s="9"/>
      <c r="BO365" s="1"/>
      <c r="BP365" s="27"/>
      <c r="BQ365" s="1"/>
      <c r="BR365" s="9"/>
      <c r="BS365" s="1"/>
      <c r="BT365" s="9"/>
      <c r="BU365" s="1"/>
      <c r="BV365" s="9"/>
      <c r="BW365" s="1"/>
      <c r="BX365" s="9"/>
      <c r="BY365" s="1"/>
      <c r="BZ365" s="9"/>
      <c r="CA365" s="1"/>
      <c r="CB365" s="9"/>
      <c r="CC365" s="28"/>
      <c r="CD365" s="9"/>
      <c r="CE365" s="1"/>
      <c r="CF365" s="9"/>
      <c r="CG365" s="1"/>
      <c r="CH365" s="27"/>
      <c r="CI365" s="1"/>
      <c r="CJ365" s="9">
        <v>0.12</v>
      </c>
      <c r="CK365" s="1"/>
      <c r="CL365" s="9"/>
      <c r="CM365" s="1"/>
      <c r="CN365" s="9"/>
      <c r="CO365" s="1"/>
      <c r="CP365" s="9"/>
      <c r="CQ365" s="1">
        <v>5</v>
      </c>
      <c r="CR365" s="9"/>
      <c r="CS365" s="1"/>
      <c r="CT365" s="9"/>
      <c r="CU365" s="1">
        <v>2</v>
      </c>
      <c r="CV365" s="9">
        <v>1</v>
      </c>
      <c r="CW365" s="1">
        <v>1</v>
      </c>
      <c r="CX365" s="9">
        <v>1</v>
      </c>
      <c r="CY365" s="1"/>
      <c r="CZ365" s="9"/>
      <c r="DA365" s="1"/>
      <c r="DB365" s="9"/>
      <c r="DC365" s="1"/>
      <c r="DD365" s="9">
        <v>4</v>
      </c>
      <c r="DE365" s="1"/>
      <c r="DF365" s="9"/>
      <c r="DG365" s="9"/>
      <c r="DH365" s="9"/>
      <c r="DI365" s="27"/>
      <c r="DJ365" s="9"/>
      <c r="DK365" s="1"/>
      <c r="DL365" s="9"/>
      <c r="DM365" s="28"/>
      <c r="DN365" s="9"/>
      <c r="DO365" s="1"/>
      <c r="DP365" s="9"/>
      <c r="DQ365" s="1"/>
      <c r="DR365" s="27"/>
      <c r="DS365" s="28"/>
      <c r="DT365" s="27"/>
      <c r="DU365" s="1"/>
      <c r="DV365" s="9"/>
      <c r="DW365" s="1"/>
      <c r="DX365" s="27"/>
      <c r="DY365" s="1"/>
      <c r="DZ365" s="9"/>
      <c r="EA365" s="28"/>
      <c r="EB365" s="9"/>
      <c r="EC365" s="1"/>
      <c r="ED365" s="9"/>
      <c r="EE365" s="1"/>
      <c r="EF365" s="9"/>
      <c r="EG365" s="1"/>
      <c r="EH365" s="9"/>
      <c r="EI365" s="28"/>
      <c r="EJ365" s="9"/>
      <c r="EK365" s="1"/>
      <c r="EL365" s="3" cm="1">
        <f t="array" ref="EL365">SUMPRODUCT(Planned[[#This Row],[GEN-1]:[EL-20]],TRANSPOSE(Arrangements[Unit Prices]))</f>
        <v>355.8</v>
      </c>
    </row>
    <row r="366" spans="1:142" ht="14.4" x14ac:dyDescent="0.25">
      <c r="A366" s="1">
        <v>353</v>
      </c>
      <c r="B366" s="9">
        <v>249294</v>
      </c>
      <c r="C366" s="9" t="s">
        <v>1164</v>
      </c>
      <c r="D366" s="9" t="s">
        <v>271</v>
      </c>
      <c r="E366" s="9" t="s">
        <v>272</v>
      </c>
      <c r="F366" s="9"/>
      <c r="G366" s="9"/>
      <c r="H366" s="1" t="s">
        <v>1165</v>
      </c>
      <c r="I366" s="1" t="s">
        <v>275</v>
      </c>
      <c r="J366" s="1" t="s">
        <v>1129</v>
      </c>
      <c r="K366" s="9">
        <v>214</v>
      </c>
      <c r="L366" s="1" t="s">
        <v>1166</v>
      </c>
      <c r="M366" s="9" t="s">
        <v>278</v>
      </c>
      <c r="N366" s="9"/>
      <c r="O366" s="1"/>
      <c r="P366" s="9"/>
      <c r="Q366" s="1"/>
      <c r="R366" s="27"/>
      <c r="S366" s="1"/>
      <c r="T366" s="9"/>
      <c r="U366" s="1"/>
      <c r="V366" s="9"/>
      <c r="W366" s="1"/>
      <c r="X366" s="9"/>
      <c r="Y366" s="1"/>
      <c r="Z366" s="9"/>
      <c r="AA366" s="1"/>
      <c r="AB366" s="9"/>
      <c r="AC366" s="1"/>
      <c r="AD366" s="27"/>
      <c r="AE366" s="1"/>
      <c r="AF366" s="9">
        <v>215</v>
      </c>
      <c r="AG366" s="1"/>
      <c r="AH366" s="9"/>
      <c r="AI366" s="1"/>
      <c r="AJ366" s="27"/>
      <c r="AK366" s="1"/>
      <c r="AL366" s="27"/>
      <c r="AM366" s="1"/>
      <c r="AN366" s="9"/>
      <c r="AO366" s="28"/>
      <c r="AP366" s="9"/>
      <c r="AQ366" s="1"/>
      <c r="AR366" s="9"/>
      <c r="AS366" s="28"/>
      <c r="AT366" s="27"/>
      <c r="AU366" s="1"/>
      <c r="AV366" s="1"/>
      <c r="AW366" s="1"/>
      <c r="AX366" s="9"/>
      <c r="AY366" s="28"/>
      <c r="AZ366" s="9"/>
      <c r="BA366" s="1"/>
      <c r="BB366" s="27"/>
      <c r="BC366" s="1"/>
      <c r="BD366" s="9"/>
      <c r="BE366" s="28"/>
      <c r="BF366" s="9"/>
      <c r="BG366" s="1"/>
      <c r="BH366" s="9"/>
      <c r="BI366" s="1"/>
      <c r="BJ366" s="9"/>
      <c r="BK366" s="28"/>
      <c r="BL366" s="27"/>
      <c r="BM366" s="1"/>
      <c r="BN366" s="9"/>
      <c r="BO366" s="1"/>
      <c r="BP366" s="27"/>
      <c r="BQ366" s="1"/>
      <c r="BR366" s="9"/>
      <c r="BS366" s="1"/>
      <c r="BT366" s="9"/>
      <c r="BU366" s="1"/>
      <c r="BV366" s="9"/>
      <c r="BW366" s="1"/>
      <c r="BX366" s="9"/>
      <c r="BY366" s="1"/>
      <c r="BZ366" s="9"/>
      <c r="CA366" s="1"/>
      <c r="CB366" s="9"/>
      <c r="CC366" s="28"/>
      <c r="CD366" s="9"/>
      <c r="CE366" s="1"/>
      <c r="CF366" s="9"/>
      <c r="CG366" s="1"/>
      <c r="CH366" s="27"/>
      <c r="CI366" s="1"/>
      <c r="CJ366" s="9"/>
      <c r="CK366" s="1"/>
      <c r="CL366" s="9"/>
      <c r="CM366" s="1"/>
      <c r="CN366" s="9"/>
      <c r="CO366" s="1"/>
      <c r="CP366" s="9"/>
      <c r="CQ366" s="1">
        <v>3</v>
      </c>
      <c r="CR366" s="9">
        <v>3</v>
      </c>
      <c r="CS366" s="1"/>
      <c r="CT366" s="9"/>
      <c r="CU366" s="1"/>
      <c r="CV366" s="9"/>
      <c r="CW366" s="1">
        <v>1</v>
      </c>
      <c r="CX366" s="9">
        <v>1</v>
      </c>
      <c r="CY366" s="1"/>
      <c r="CZ366" s="9"/>
      <c r="DA366" s="1"/>
      <c r="DB366" s="9"/>
      <c r="DC366" s="1"/>
      <c r="DD366" s="9"/>
      <c r="DE366" s="1"/>
      <c r="DF366" s="9"/>
      <c r="DG366" s="9"/>
      <c r="DH366" s="9"/>
      <c r="DI366" s="27"/>
      <c r="DJ366" s="9"/>
      <c r="DK366" s="1"/>
      <c r="DL366" s="9"/>
      <c r="DM366" s="28"/>
      <c r="DN366" s="9"/>
      <c r="DO366" s="1"/>
      <c r="DP366" s="9"/>
      <c r="DQ366" s="1"/>
      <c r="DR366" s="27"/>
      <c r="DS366" s="28"/>
      <c r="DT366" s="27"/>
      <c r="DU366" s="1"/>
      <c r="DV366" s="9"/>
      <c r="DW366" s="1"/>
      <c r="DX366" s="27"/>
      <c r="DY366" s="1"/>
      <c r="DZ366" s="9"/>
      <c r="EA366" s="28"/>
      <c r="EB366" s="9"/>
      <c r="EC366" s="1"/>
      <c r="ED366" s="9"/>
      <c r="EE366" s="1"/>
      <c r="EF366" s="9"/>
      <c r="EG366" s="1"/>
      <c r="EH366" s="9"/>
      <c r="EI366" s="28"/>
      <c r="EJ366" s="9"/>
      <c r="EK366" s="1"/>
      <c r="EL366" s="3" cm="1">
        <f t="array" ref="EL366">SUMPRODUCT(Planned[[#This Row],[GEN-1]:[EL-20]],TRANSPOSE(Arrangements[Unit Prices]))</f>
        <v>824.9</v>
      </c>
    </row>
    <row r="367" spans="1:142" ht="14.4" x14ac:dyDescent="0.25">
      <c r="A367" s="1">
        <v>354</v>
      </c>
      <c r="B367" s="9">
        <v>320480</v>
      </c>
      <c r="C367" s="9" t="s">
        <v>1167</v>
      </c>
      <c r="D367" s="9" t="s">
        <v>271</v>
      </c>
      <c r="E367" s="9" t="s">
        <v>272</v>
      </c>
      <c r="F367" s="9"/>
      <c r="G367" s="9"/>
      <c r="H367" s="1" t="s">
        <v>1168</v>
      </c>
      <c r="I367" s="1" t="s">
        <v>275</v>
      </c>
      <c r="J367" s="1" t="s">
        <v>1129</v>
      </c>
      <c r="K367" s="9">
        <v>214</v>
      </c>
      <c r="L367" s="1" t="s">
        <v>1166</v>
      </c>
      <c r="M367" s="9" t="s">
        <v>278</v>
      </c>
      <c r="N367" s="9"/>
      <c r="O367" s="1"/>
      <c r="P367" s="9"/>
      <c r="Q367" s="1"/>
      <c r="R367" s="27"/>
      <c r="S367" s="1"/>
      <c r="T367" s="9"/>
      <c r="U367" s="1"/>
      <c r="V367" s="9"/>
      <c r="W367" s="1"/>
      <c r="X367" s="9"/>
      <c r="Y367" s="1"/>
      <c r="Z367" s="9"/>
      <c r="AA367" s="1"/>
      <c r="AB367" s="9"/>
      <c r="AC367" s="1"/>
      <c r="AD367" s="27"/>
      <c r="AE367" s="1"/>
      <c r="AF367" s="9">
        <v>160</v>
      </c>
      <c r="AG367" s="1"/>
      <c r="AH367" s="9"/>
      <c r="AI367" s="1"/>
      <c r="AJ367" s="27"/>
      <c r="AK367" s="1"/>
      <c r="AL367" s="27"/>
      <c r="AM367" s="1"/>
      <c r="AN367" s="9"/>
      <c r="AO367" s="28"/>
      <c r="AP367" s="9"/>
      <c r="AQ367" s="1"/>
      <c r="AR367" s="9"/>
      <c r="AS367" s="28"/>
      <c r="AT367" s="27"/>
      <c r="AU367" s="1"/>
      <c r="AV367" s="1"/>
      <c r="AW367" s="1"/>
      <c r="AX367" s="9"/>
      <c r="AY367" s="28"/>
      <c r="AZ367" s="9"/>
      <c r="BA367" s="1"/>
      <c r="BB367" s="27"/>
      <c r="BC367" s="1"/>
      <c r="BD367" s="9"/>
      <c r="BE367" s="28"/>
      <c r="BF367" s="9"/>
      <c r="BG367" s="1"/>
      <c r="BH367" s="9"/>
      <c r="BI367" s="1"/>
      <c r="BJ367" s="9"/>
      <c r="BK367" s="28"/>
      <c r="BL367" s="27"/>
      <c r="BM367" s="1"/>
      <c r="BN367" s="9"/>
      <c r="BO367" s="1"/>
      <c r="BP367" s="27"/>
      <c r="BQ367" s="1"/>
      <c r="BR367" s="9"/>
      <c r="BS367" s="1"/>
      <c r="BT367" s="9"/>
      <c r="BU367" s="1"/>
      <c r="BV367" s="9"/>
      <c r="BW367" s="1"/>
      <c r="BX367" s="9"/>
      <c r="BY367" s="1"/>
      <c r="BZ367" s="9"/>
      <c r="CA367" s="1"/>
      <c r="CB367" s="9"/>
      <c r="CC367" s="28"/>
      <c r="CD367" s="9"/>
      <c r="CE367" s="1"/>
      <c r="CF367" s="9"/>
      <c r="CG367" s="1"/>
      <c r="CH367" s="27"/>
      <c r="CI367" s="1"/>
      <c r="CJ367" s="9"/>
      <c r="CK367" s="1"/>
      <c r="CL367" s="9"/>
      <c r="CM367" s="1"/>
      <c r="CN367" s="9"/>
      <c r="CO367" s="1"/>
      <c r="CP367" s="9"/>
      <c r="CQ367" s="1">
        <v>3</v>
      </c>
      <c r="CR367" s="9">
        <v>2</v>
      </c>
      <c r="CS367" s="1">
        <v>1</v>
      </c>
      <c r="CT367" s="9"/>
      <c r="CU367" s="1"/>
      <c r="CV367" s="9"/>
      <c r="CW367" s="1"/>
      <c r="CX367" s="9"/>
      <c r="CY367" s="1"/>
      <c r="CZ367" s="9"/>
      <c r="DA367" s="1"/>
      <c r="DB367" s="9"/>
      <c r="DC367" s="1"/>
      <c r="DD367" s="9"/>
      <c r="DE367" s="1"/>
      <c r="DF367" s="9"/>
      <c r="DG367" s="9"/>
      <c r="DH367" s="9"/>
      <c r="DI367" s="27"/>
      <c r="DJ367" s="9"/>
      <c r="DK367" s="1">
        <v>1</v>
      </c>
      <c r="DL367" s="9"/>
      <c r="DM367" s="28"/>
      <c r="DN367" s="9"/>
      <c r="DO367" s="1"/>
      <c r="DP367" s="9"/>
      <c r="DQ367" s="1"/>
      <c r="DR367" s="27"/>
      <c r="DS367" s="28"/>
      <c r="DT367" s="27"/>
      <c r="DU367" s="1"/>
      <c r="DV367" s="9"/>
      <c r="DW367" s="1"/>
      <c r="DX367" s="27"/>
      <c r="DY367" s="1"/>
      <c r="DZ367" s="9"/>
      <c r="EA367" s="28"/>
      <c r="EB367" s="9"/>
      <c r="EC367" s="1"/>
      <c r="ED367" s="9"/>
      <c r="EE367" s="1"/>
      <c r="EF367" s="9"/>
      <c r="EG367" s="1"/>
      <c r="EH367" s="9"/>
      <c r="EI367" s="28"/>
      <c r="EJ367" s="9"/>
      <c r="EK367" s="1"/>
      <c r="EL367" s="3" cm="1">
        <f t="array" ref="EL367">SUMPRODUCT(Planned[[#This Row],[GEN-1]:[EL-20]],TRANSPOSE(Arrangements[Unit Prices]))</f>
        <v>686.6</v>
      </c>
    </row>
    <row r="368" spans="1:142" ht="14.4" x14ac:dyDescent="0.25">
      <c r="A368" s="1">
        <v>355</v>
      </c>
      <c r="B368" s="9">
        <v>255444</v>
      </c>
      <c r="C368" s="9" t="s">
        <v>1169</v>
      </c>
      <c r="D368" s="9" t="s">
        <v>271</v>
      </c>
      <c r="E368" s="9" t="s">
        <v>272</v>
      </c>
      <c r="F368" s="9"/>
      <c r="G368" s="9"/>
      <c r="H368" s="1" t="s">
        <v>1170</v>
      </c>
      <c r="I368" s="1" t="s">
        <v>275</v>
      </c>
      <c r="J368" s="1" t="s">
        <v>1129</v>
      </c>
      <c r="K368" s="9">
        <v>214</v>
      </c>
      <c r="L368" s="1" t="s">
        <v>1166</v>
      </c>
      <c r="M368" s="9" t="s">
        <v>278</v>
      </c>
      <c r="N368" s="9"/>
      <c r="O368" s="1"/>
      <c r="P368" s="9"/>
      <c r="Q368" s="1"/>
      <c r="R368" s="27"/>
      <c r="S368" s="1"/>
      <c r="T368" s="9">
        <v>3</v>
      </c>
      <c r="U368" s="1"/>
      <c r="V368" s="9"/>
      <c r="W368" s="1"/>
      <c r="X368" s="9"/>
      <c r="Y368" s="1"/>
      <c r="Z368" s="9"/>
      <c r="AA368" s="1"/>
      <c r="AB368" s="9"/>
      <c r="AC368" s="1"/>
      <c r="AD368" s="27"/>
      <c r="AE368" s="1"/>
      <c r="AF368" s="9">
        <v>90</v>
      </c>
      <c r="AG368" s="1"/>
      <c r="AH368" s="9"/>
      <c r="AI368" s="1"/>
      <c r="AJ368" s="27"/>
      <c r="AK368" s="1"/>
      <c r="AL368" s="27"/>
      <c r="AM368" s="1"/>
      <c r="AN368" s="9"/>
      <c r="AO368" s="28"/>
      <c r="AP368" s="9"/>
      <c r="AQ368" s="1"/>
      <c r="AR368" s="9"/>
      <c r="AS368" s="28"/>
      <c r="AT368" s="27"/>
      <c r="AU368" s="1"/>
      <c r="AV368" s="1"/>
      <c r="AW368" s="1"/>
      <c r="AX368" s="9"/>
      <c r="AY368" s="28"/>
      <c r="AZ368" s="9"/>
      <c r="BA368" s="1"/>
      <c r="BB368" s="27"/>
      <c r="BC368" s="1"/>
      <c r="BD368" s="9"/>
      <c r="BE368" s="28"/>
      <c r="BF368" s="9"/>
      <c r="BG368" s="1"/>
      <c r="BH368" s="9"/>
      <c r="BI368" s="1"/>
      <c r="BJ368" s="9"/>
      <c r="BK368" s="28"/>
      <c r="BL368" s="27"/>
      <c r="BM368" s="1"/>
      <c r="BN368" s="9"/>
      <c r="BO368" s="1"/>
      <c r="BP368" s="27"/>
      <c r="BQ368" s="1"/>
      <c r="BR368" s="9"/>
      <c r="BS368" s="1"/>
      <c r="BT368" s="9"/>
      <c r="BU368" s="1"/>
      <c r="BV368" s="9"/>
      <c r="BW368" s="1"/>
      <c r="BX368" s="9"/>
      <c r="BY368" s="1"/>
      <c r="BZ368" s="9"/>
      <c r="CA368" s="1"/>
      <c r="CB368" s="9"/>
      <c r="CC368" s="28"/>
      <c r="CD368" s="9"/>
      <c r="CE368" s="1"/>
      <c r="CF368" s="9"/>
      <c r="CG368" s="1"/>
      <c r="CH368" s="27"/>
      <c r="CI368" s="1"/>
      <c r="CJ368" s="9"/>
      <c r="CK368" s="1"/>
      <c r="CL368" s="9"/>
      <c r="CM368" s="1"/>
      <c r="CN368" s="9"/>
      <c r="CO368" s="1"/>
      <c r="CP368" s="9"/>
      <c r="CQ368" s="1"/>
      <c r="CR368" s="9">
        <v>2</v>
      </c>
      <c r="CS368" s="1">
        <v>1</v>
      </c>
      <c r="CT368" s="9"/>
      <c r="CU368" s="1">
        <v>2</v>
      </c>
      <c r="CV368" s="9"/>
      <c r="CW368" s="1"/>
      <c r="CX368" s="9"/>
      <c r="CY368" s="1"/>
      <c r="CZ368" s="9"/>
      <c r="DA368" s="1"/>
      <c r="DB368" s="9"/>
      <c r="DC368" s="1">
        <v>20</v>
      </c>
      <c r="DD368" s="9"/>
      <c r="DE368" s="1"/>
      <c r="DF368" s="9"/>
      <c r="DG368" s="9"/>
      <c r="DH368" s="9"/>
      <c r="DI368" s="27"/>
      <c r="DJ368" s="9"/>
      <c r="DK368" s="1">
        <v>1</v>
      </c>
      <c r="DL368" s="9"/>
      <c r="DM368" s="28"/>
      <c r="DN368" s="9"/>
      <c r="DO368" s="1"/>
      <c r="DP368" s="9"/>
      <c r="DQ368" s="1"/>
      <c r="DR368" s="27"/>
      <c r="DS368" s="28"/>
      <c r="DT368" s="27"/>
      <c r="DU368" s="1"/>
      <c r="DV368" s="9"/>
      <c r="DW368" s="1"/>
      <c r="DX368" s="27"/>
      <c r="DY368" s="1"/>
      <c r="DZ368" s="9"/>
      <c r="EA368" s="28"/>
      <c r="EB368" s="9"/>
      <c r="EC368" s="1"/>
      <c r="ED368" s="9"/>
      <c r="EE368" s="1"/>
      <c r="EF368" s="9"/>
      <c r="EG368" s="1"/>
      <c r="EH368" s="9"/>
      <c r="EI368" s="28"/>
      <c r="EJ368" s="9"/>
      <c r="EK368" s="1"/>
      <c r="EL368" s="3" cm="1">
        <f t="array" ref="EL368">SUMPRODUCT(Planned[[#This Row],[GEN-1]:[EL-20]],TRANSPOSE(Arrangements[Unit Prices]))</f>
        <v>520.6</v>
      </c>
    </row>
    <row r="369" spans="1:142" ht="14.4" x14ac:dyDescent="0.25">
      <c r="A369" s="1">
        <v>356</v>
      </c>
      <c r="B369" s="9">
        <v>255456</v>
      </c>
      <c r="C369" s="9" t="s">
        <v>1171</v>
      </c>
      <c r="D369" s="9" t="s">
        <v>271</v>
      </c>
      <c r="E369" s="9" t="s">
        <v>272</v>
      </c>
      <c r="F369" s="9"/>
      <c r="G369" s="9"/>
      <c r="H369" s="1" t="s">
        <v>1172</v>
      </c>
      <c r="I369" s="1" t="s">
        <v>275</v>
      </c>
      <c r="J369" s="1" t="s">
        <v>1129</v>
      </c>
      <c r="K369" s="9">
        <v>214</v>
      </c>
      <c r="L369" s="1" t="s">
        <v>1166</v>
      </c>
      <c r="M369" s="9" t="s">
        <v>278</v>
      </c>
      <c r="N369" s="9"/>
      <c r="O369" s="1"/>
      <c r="P369" s="9"/>
      <c r="Q369" s="1"/>
      <c r="R369" s="27"/>
      <c r="S369" s="1"/>
      <c r="T369" s="9">
        <v>4.5</v>
      </c>
      <c r="U369" s="1"/>
      <c r="V369" s="9"/>
      <c r="W369" s="1"/>
      <c r="X369" s="9"/>
      <c r="Y369" s="1"/>
      <c r="Z369" s="9">
        <v>100</v>
      </c>
      <c r="AA369" s="1"/>
      <c r="AB369" s="9"/>
      <c r="AC369" s="1"/>
      <c r="AD369" s="27"/>
      <c r="AE369" s="1"/>
      <c r="AF369" s="9">
        <v>220</v>
      </c>
      <c r="AG369" s="1"/>
      <c r="AH369" s="9"/>
      <c r="AI369" s="1"/>
      <c r="AJ369" s="27"/>
      <c r="AK369" s="1"/>
      <c r="AL369" s="27"/>
      <c r="AM369" s="1"/>
      <c r="AN369" s="9"/>
      <c r="AO369" s="28"/>
      <c r="AP369" s="9"/>
      <c r="AQ369" s="1"/>
      <c r="AR369" s="9"/>
      <c r="AS369" s="28"/>
      <c r="AT369" s="27"/>
      <c r="AU369" s="1"/>
      <c r="AV369" s="1"/>
      <c r="AW369" s="1"/>
      <c r="AX369" s="9"/>
      <c r="AY369" s="28"/>
      <c r="AZ369" s="9"/>
      <c r="BA369" s="1"/>
      <c r="BB369" s="27"/>
      <c r="BC369" s="1"/>
      <c r="BD369" s="9"/>
      <c r="BE369" s="28"/>
      <c r="BF369" s="9"/>
      <c r="BG369" s="1"/>
      <c r="BH369" s="9"/>
      <c r="BI369" s="1"/>
      <c r="BJ369" s="9"/>
      <c r="BK369" s="28"/>
      <c r="BL369" s="27"/>
      <c r="BM369" s="1"/>
      <c r="BN369" s="9"/>
      <c r="BO369" s="1"/>
      <c r="BP369" s="27"/>
      <c r="BQ369" s="1"/>
      <c r="BR369" s="9"/>
      <c r="BS369" s="1"/>
      <c r="BT369" s="9"/>
      <c r="BU369" s="1"/>
      <c r="BV369" s="9"/>
      <c r="BW369" s="1"/>
      <c r="BX369" s="9"/>
      <c r="BY369" s="1"/>
      <c r="BZ369" s="9"/>
      <c r="CA369" s="1"/>
      <c r="CB369" s="9"/>
      <c r="CC369" s="28"/>
      <c r="CD369" s="9"/>
      <c r="CE369" s="1"/>
      <c r="CF369" s="9"/>
      <c r="CG369" s="1"/>
      <c r="CH369" s="27"/>
      <c r="CI369" s="1"/>
      <c r="CJ369" s="9"/>
      <c r="CK369" s="1"/>
      <c r="CL369" s="9"/>
      <c r="CM369" s="1"/>
      <c r="CN369" s="9"/>
      <c r="CO369" s="1"/>
      <c r="CP369" s="9"/>
      <c r="CQ369" s="1">
        <v>2</v>
      </c>
      <c r="CR369" s="9">
        <v>3</v>
      </c>
      <c r="CS369" s="1"/>
      <c r="CT369" s="9"/>
      <c r="CU369" s="1"/>
      <c r="CV369" s="9"/>
      <c r="CW369" s="1">
        <v>1</v>
      </c>
      <c r="CX369" s="9"/>
      <c r="CY369" s="1"/>
      <c r="CZ369" s="9"/>
      <c r="DA369" s="1"/>
      <c r="DB369" s="9"/>
      <c r="DC369" s="1"/>
      <c r="DD369" s="9"/>
      <c r="DE369" s="1"/>
      <c r="DF369" s="9"/>
      <c r="DG369" s="9"/>
      <c r="DH369" s="9"/>
      <c r="DI369" s="27"/>
      <c r="DJ369" s="9"/>
      <c r="DK369" s="1"/>
      <c r="DL369" s="9"/>
      <c r="DM369" s="28"/>
      <c r="DN369" s="9"/>
      <c r="DO369" s="1"/>
      <c r="DP369" s="9"/>
      <c r="DQ369" s="1"/>
      <c r="DR369" s="27"/>
      <c r="DS369" s="28"/>
      <c r="DT369" s="27"/>
      <c r="DU369" s="1"/>
      <c r="DV369" s="9"/>
      <c r="DW369" s="1"/>
      <c r="DX369" s="27"/>
      <c r="DY369" s="1"/>
      <c r="DZ369" s="9"/>
      <c r="EA369" s="28"/>
      <c r="EB369" s="9"/>
      <c r="EC369" s="1"/>
      <c r="ED369" s="9"/>
      <c r="EE369" s="1"/>
      <c r="EF369" s="9"/>
      <c r="EG369" s="1"/>
      <c r="EH369" s="9"/>
      <c r="EI369" s="28"/>
      <c r="EJ369" s="9"/>
      <c r="EK369" s="1"/>
      <c r="EL369" s="3" cm="1">
        <f t="array" ref="EL369">SUMPRODUCT(Planned[[#This Row],[GEN-1]:[EL-20]],TRANSPOSE(Arrangements[Unit Prices]))</f>
        <v>938.4</v>
      </c>
    </row>
    <row r="370" spans="1:142" ht="14.4" x14ac:dyDescent="0.25">
      <c r="A370" s="1">
        <v>357</v>
      </c>
      <c r="B370" s="9">
        <v>255520</v>
      </c>
      <c r="C370" s="9" t="s">
        <v>1173</v>
      </c>
      <c r="D370" s="9" t="s">
        <v>271</v>
      </c>
      <c r="E370" s="9" t="s">
        <v>272</v>
      </c>
      <c r="F370" s="9"/>
      <c r="G370" s="9"/>
      <c r="H370" s="1" t="s">
        <v>1174</v>
      </c>
      <c r="I370" s="1" t="s">
        <v>275</v>
      </c>
      <c r="J370" s="1" t="s">
        <v>1129</v>
      </c>
      <c r="K370" s="9">
        <v>214</v>
      </c>
      <c r="L370" s="1" t="s">
        <v>1175</v>
      </c>
      <c r="M370" s="9" t="s">
        <v>278</v>
      </c>
      <c r="N370" s="9"/>
      <c r="O370" s="1"/>
      <c r="P370" s="9"/>
      <c r="Q370" s="1"/>
      <c r="R370" s="27"/>
      <c r="S370" s="1"/>
      <c r="T370" s="9"/>
      <c r="U370" s="1"/>
      <c r="V370" s="9"/>
      <c r="W370" s="1">
        <v>0.3</v>
      </c>
      <c r="X370" s="9"/>
      <c r="Y370" s="1"/>
      <c r="Z370" s="9">
        <v>400</v>
      </c>
      <c r="AA370" s="1"/>
      <c r="AB370" s="9"/>
      <c r="AC370" s="1"/>
      <c r="AD370" s="27"/>
      <c r="AE370" s="1"/>
      <c r="AF370" s="9">
        <v>210</v>
      </c>
      <c r="AG370" s="1"/>
      <c r="AH370" s="9"/>
      <c r="AI370" s="1"/>
      <c r="AJ370" s="27"/>
      <c r="AK370" s="1"/>
      <c r="AL370" s="27"/>
      <c r="AM370" s="1"/>
      <c r="AN370" s="9"/>
      <c r="AO370" s="28"/>
      <c r="AP370" s="9"/>
      <c r="AQ370" s="1"/>
      <c r="AR370" s="9"/>
      <c r="AS370" s="28"/>
      <c r="AT370" s="27"/>
      <c r="AU370" s="1"/>
      <c r="AV370" s="1"/>
      <c r="AW370" s="1"/>
      <c r="AX370" s="9"/>
      <c r="AY370" s="28"/>
      <c r="AZ370" s="9"/>
      <c r="BA370" s="1"/>
      <c r="BB370" s="27"/>
      <c r="BC370" s="1"/>
      <c r="BD370" s="9"/>
      <c r="BE370" s="28"/>
      <c r="BF370" s="9"/>
      <c r="BG370" s="1"/>
      <c r="BH370" s="9"/>
      <c r="BI370" s="1"/>
      <c r="BJ370" s="9"/>
      <c r="BK370" s="28"/>
      <c r="BL370" s="27"/>
      <c r="BM370" s="1"/>
      <c r="BN370" s="9"/>
      <c r="BO370" s="1"/>
      <c r="BP370" s="27"/>
      <c r="BQ370" s="1"/>
      <c r="BR370" s="9"/>
      <c r="BS370" s="1"/>
      <c r="BT370" s="9"/>
      <c r="BU370" s="1"/>
      <c r="BV370" s="9"/>
      <c r="BW370" s="1"/>
      <c r="BX370" s="9"/>
      <c r="BY370" s="1"/>
      <c r="BZ370" s="9"/>
      <c r="CA370" s="1"/>
      <c r="CB370" s="9"/>
      <c r="CC370" s="28"/>
      <c r="CD370" s="9"/>
      <c r="CE370" s="1"/>
      <c r="CF370" s="9"/>
      <c r="CG370" s="1"/>
      <c r="CH370" s="27"/>
      <c r="CI370" s="1"/>
      <c r="CJ370" s="9"/>
      <c r="CK370" s="1"/>
      <c r="CL370" s="9"/>
      <c r="CM370" s="1"/>
      <c r="CN370" s="9"/>
      <c r="CO370" s="1"/>
      <c r="CP370" s="9"/>
      <c r="CQ370" s="1">
        <v>1</v>
      </c>
      <c r="CR370" s="9">
        <v>3</v>
      </c>
      <c r="CS370" s="1">
        <v>1</v>
      </c>
      <c r="CT370" s="9"/>
      <c r="CU370" s="1"/>
      <c r="CV370" s="9">
        <v>2</v>
      </c>
      <c r="CW370" s="1">
        <v>1</v>
      </c>
      <c r="CX370" s="9">
        <v>1.5</v>
      </c>
      <c r="CY370" s="1"/>
      <c r="CZ370" s="9"/>
      <c r="DA370" s="1"/>
      <c r="DB370" s="9"/>
      <c r="DC370" s="1"/>
      <c r="DD370" s="9">
        <v>12</v>
      </c>
      <c r="DE370" s="1"/>
      <c r="DF370" s="9"/>
      <c r="DG370" s="9">
        <v>14</v>
      </c>
      <c r="DH370" s="9"/>
      <c r="DI370" s="27"/>
      <c r="DJ370" s="9"/>
      <c r="DK370" s="1">
        <v>1</v>
      </c>
      <c r="DL370" s="9"/>
      <c r="DM370" s="28"/>
      <c r="DN370" s="9"/>
      <c r="DO370" s="1"/>
      <c r="DP370" s="9"/>
      <c r="DQ370" s="1"/>
      <c r="DR370" s="27"/>
      <c r="DS370" s="28"/>
      <c r="DT370" s="27"/>
      <c r="DU370" s="1"/>
      <c r="DV370" s="9"/>
      <c r="DW370" s="1"/>
      <c r="DX370" s="27"/>
      <c r="DY370" s="1"/>
      <c r="DZ370" s="9"/>
      <c r="EA370" s="28"/>
      <c r="EB370" s="9"/>
      <c r="EC370" s="1"/>
      <c r="ED370" s="9"/>
      <c r="EE370" s="1"/>
      <c r="EF370" s="9"/>
      <c r="EG370" s="1"/>
      <c r="EH370" s="9"/>
      <c r="EI370" s="28"/>
      <c r="EJ370" s="9"/>
      <c r="EK370" s="1"/>
      <c r="EL370" s="3" cm="1">
        <f t="array" ref="EL370">SUMPRODUCT(Planned[[#This Row],[GEN-1]:[EL-20]],TRANSPOSE(Arrangements[Unit Prices]))</f>
        <v>1162.9000000000001</v>
      </c>
    </row>
    <row r="371" spans="1:142" ht="14.4" x14ac:dyDescent="0.25">
      <c r="A371" s="1">
        <v>358</v>
      </c>
      <c r="B371" s="9">
        <v>280360</v>
      </c>
      <c r="C371" s="9" t="s">
        <v>1176</v>
      </c>
      <c r="D371" s="9" t="s">
        <v>271</v>
      </c>
      <c r="E371" s="9" t="s">
        <v>272</v>
      </c>
      <c r="F371" s="9"/>
      <c r="G371" s="9"/>
      <c r="H371" s="1" t="s">
        <v>1177</v>
      </c>
      <c r="I371" s="1" t="s">
        <v>275</v>
      </c>
      <c r="J371" s="1" t="s">
        <v>292</v>
      </c>
      <c r="K371" s="9">
        <v>212</v>
      </c>
      <c r="L371" s="1" t="s">
        <v>1122</v>
      </c>
      <c r="M371" s="9" t="s">
        <v>278</v>
      </c>
      <c r="N371" s="9"/>
      <c r="O371" s="1"/>
      <c r="P371" s="9"/>
      <c r="Q371" s="1"/>
      <c r="R371" s="27"/>
      <c r="S371" s="1"/>
      <c r="T371" s="9"/>
      <c r="U371" s="1"/>
      <c r="V371" s="9">
        <v>0.3</v>
      </c>
      <c r="W371" s="1"/>
      <c r="X371" s="9"/>
      <c r="Y371" s="1"/>
      <c r="Z371" s="9"/>
      <c r="AA371" s="1"/>
      <c r="AB371" s="9"/>
      <c r="AC371" s="1"/>
      <c r="AD371" s="27"/>
      <c r="AE371" s="1"/>
      <c r="AF371" s="9">
        <v>164</v>
      </c>
      <c r="AG371" s="1"/>
      <c r="AH371" s="9"/>
      <c r="AI371" s="1"/>
      <c r="AJ371" s="27"/>
      <c r="AK371" s="1"/>
      <c r="AL371" s="27"/>
      <c r="AM371" s="1"/>
      <c r="AN371" s="9"/>
      <c r="AO371" s="28"/>
      <c r="AP371" s="9">
        <v>26.5</v>
      </c>
      <c r="AQ371" s="1"/>
      <c r="AR371" s="9"/>
      <c r="AS371" s="28"/>
      <c r="AT371" s="27"/>
      <c r="AU371" s="1"/>
      <c r="AV371" s="1"/>
      <c r="AW371" s="1"/>
      <c r="AX371" s="9"/>
      <c r="AY371" s="28"/>
      <c r="AZ371" s="9"/>
      <c r="BA371" s="1"/>
      <c r="BB371" s="27"/>
      <c r="BC371" s="1"/>
      <c r="BD371" s="9"/>
      <c r="BE371" s="28"/>
      <c r="BF371" s="9"/>
      <c r="BG371" s="1"/>
      <c r="BH371" s="9"/>
      <c r="BI371" s="1"/>
      <c r="BJ371" s="9"/>
      <c r="BK371" s="28"/>
      <c r="BL371" s="27"/>
      <c r="BM371" s="1"/>
      <c r="BN371" s="9"/>
      <c r="BO371" s="1"/>
      <c r="BP371" s="27"/>
      <c r="BQ371" s="1"/>
      <c r="BR371" s="9"/>
      <c r="BS371" s="1"/>
      <c r="BT371" s="9"/>
      <c r="BU371" s="1">
        <v>1</v>
      </c>
      <c r="BV371" s="9"/>
      <c r="BW371" s="1"/>
      <c r="BX371" s="9"/>
      <c r="BY371" s="1"/>
      <c r="BZ371" s="9"/>
      <c r="CA371" s="1"/>
      <c r="CB371" s="9"/>
      <c r="CC371" s="28"/>
      <c r="CD371" s="9"/>
      <c r="CE371" s="1"/>
      <c r="CF371" s="9"/>
      <c r="CG371" s="1"/>
      <c r="CH371" s="27"/>
      <c r="CI371" s="1"/>
      <c r="CJ371" s="9"/>
      <c r="CK371" s="1"/>
      <c r="CL371" s="9">
        <v>0.36</v>
      </c>
      <c r="CM371" s="1"/>
      <c r="CN371" s="9"/>
      <c r="CO371" s="1"/>
      <c r="CP371" s="9"/>
      <c r="CQ371" s="1">
        <v>4</v>
      </c>
      <c r="CR371" s="9">
        <v>4</v>
      </c>
      <c r="CS371" s="1">
        <v>1</v>
      </c>
      <c r="CT371" s="9"/>
      <c r="CU371" s="1">
        <v>3</v>
      </c>
      <c r="CV371" s="9">
        <v>1</v>
      </c>
      <c r="CW371" s="1">
        <v>1</v>
      </c>
      <c r="CX371" s="9">
        <v>1.2</v>
      </c>
      <c r="CY371" s="1">
        <v>1</v>
      </c>
      <c r="CZ371" s="9"/>
      <c r="DA371" s="1"/>
      <c r="DB371" s="9">
        <v>1</v>
      </c>
      <c r="DC371" s="1"/>
      <c r="DD371" s="9"/>
      <c r="DE371" s="1"/>
      <c r="DF371" s="9"/>
      <c r="DG371" s="9">
        <v>13</v>
      </c>
      <c r="DH371" s="9"/>
      <c r="DI371" s="27"/>
      <c r="DJ371" s="9"/>
      <c r="DK371" s="1"/>
      <c r="DL371" s="9"/>
      <c r="DM371" s="28"/>
      <c r="DN371" s="9"/>
      <c r="DO371" s="1"/>
      <c r="DP371" s="9"/>
      <c r="DQ371" s="1"/>
      <c r="DR371" s="27"/>
      <c r="DS371" s="28"/>
      <c r="DT371" s="27"/>
      <c r="DU371" s="1">
        <v>1</v>
      </c>
      <c r="DV371" s="9"/>
      <c r="DW371" s="1"/>
      <c r="DX371" s="27"/>
      <c r="DY371" s="1">
        <v>1</v>
      </c>
      <c r="DZ371" s="9"/>
      <c r="EA371" s="28"/>
      <c r="EB371" s="9"/>
      <c r="EC371" s="1"/>
      <c r="ED371" s="9"/>
      <c r="EE371" s="1"/>
      <c r="EF371" s="9"/>
      <c r="EG371" s="1"/>
      <c r="EH371" s="9"/>
      <c r="EI371" s="28"/>
      <c r="EJ371" s="9"/>
      <c r="EK371" s="1"/>
      <c r="EL371" s="3" cm="1">
        <f t="array" ref="EL371">SUMPRODUCT(Planned[[#This Row],[GEN-1]:[EL-20]],TRANSPOSE(Arrangements[Unit Prices]))</f>
        <v>1166.05</v>
      </c>
    </row>
    <row r="372" spans="1:142" ht="14.4" x14ac:dyDescent="0.25">
      <c r="A372" s="1">
        <v>359</v>
      </c>
      <c r="B372" s="9">
        <v>123315</v>
      </c>
      <c r="C372" s="9" t="s">
        <v>1178</v>
      </c>
      <c r="D372" s="9" t="s">
        <v>271</v>
      </c>
      <c r="E372" s="9" t="s">
        <v>272</v>
      </c>
      <c r="F372" s="9"/>
      <c r="G372" s="9"/>
      <c r="H372" s="1" t="s">
        <v>1179</v>
      </c>
      <c r="I372" s="1" t="s">
        <v>275</v>
      </c>
      <c r="J372" s="1" t="s">
        <v>292</v>
      </c>
      <c r="K372" s="9">
        <v>212</v>
      </c>
      <c r="L372" s="1" t="s">
        <v>1122</v>
      </c>
      <c r="M372" s="9" t="s">
        <v>278</v>
      </c>
      <c r="N372" s="9"/>
      <c r="O372" s="1"/>
      <c r="P372" s="9"/>
      <c r="Q372" s="1"/>
      <c r="R372" s="27"/>
      <c r="S372" s="1">
        <v>5.0999999999999996</v>
      </c>
      <c r="T372" s="9"/>
      <c r="U372" s="1"/>
      <c r="V372" s="9"/>
      <c r="W372" s="1"/>
      <c r="X372" s="9"/>
      <c r="Y372" s="1"/>
      <c r="Z372" s="9"/>
      <c r="AA372" s="1"/>
      <c r="AB372" s="9"/>
      <c r="AC372" s="1"/>
      <c r="AD372" s="27"/>
      <c r="AE372" s="1"/>
      <c r="AF372" s="9"/>
      <c r="AG372" s="1"/>
      <c r="AH372" s="9"/>
      <c r="AI372" s="1"/>
      <c r="AJ372" s="27"/>
      <c r="AK372" s="1"/>
      <c r="AL372" s="27"/>
      <c r="AM372" s="1"/>
      <c r="AN372" s="9"/>
      <c r="AO372" s="28"/>
      <c r="AP372" s="9">
        <v>9</v>
      </c>
      <c r="AQ372" s="1"/>
      <c r="AR372" s="9"/>
      <c r="AS372" s="28"/>
      <c r="AT372" s="27"/>
      <c r="AU372" s="1"/>
      <c r="AV372" s="1"/>
      <c r="AW372" s="1"/>
      <c r="AX372" s="9"/>
      <c r="AY372" s="28"/>
      <c r="AZ372" s="9"/>
      <c r="BA372" s="1">
        <v>3.24</v>
      </c>
      <c r="BB372" s="27"/>
      <c r="BC372" s="1"/>
      <c r="BD372" s="9"/>
      <c r="BE372" s="28"/>
      <c r="BF372" s="9"/>
      <c r="BG372" s="1"/>
      <c r="BH372" s="9"/>
      <c r="BI372" s="1"/>
      <c r="BJ372" s="9"/>
      <c r="BK372" s="28"/>
      <c r="BL372" s="27"/>
      <c r="BM372" s="1"/>
      <c r="BN372" s="9"/>
      <c r="BO372" s="1"/>
      <c r="BP372" s="27"/>
      <c r="BQ372" s="1"/>
      <c r="BR372" s="9"/>
      <c r="BS372" s="1"/>
      <c r="BT372" s="9"/>
      <c r="BU372" s="1"/>
      <c r="BV372" s="9"/>
      <c r="BW372" s="1"/>
      <c r="BX372" s="9"/>
      <c r="BY372" s="1"/>
      <c r="BZ372" s="9"/>
      <c r="CA372" s="1"/>
      <c r="CB372" s="9"/>
      <c r="CC372" s="28"/>
      <c r="CD372" s="9"/>
      <c r="CE372" s="1"/>
      <c r="CF372" s="9"/>
      <c r="CG372" s="1"/>
      <c r="CH372" s="27"/>
      <c r="CI372" s="1"/>
      <c r="CJ372" s="9">
        <v>4.9000000000000004</v>
      </c>
      <c r="CK372" s="1"/>
      <c r="CL372" s="9">
        <v>0.24</v>
      </c>
      <c r="CM372" s="1"/>
      <c r="CN372" s="9"/>
      <c r="CO372" s="1"/>
      <c r="CP372" s="9"/>
      <c r="CQ372" s="1">
        <v>2</v>
      </c>
      <c r="CR372" s="9">
        <v>2</v>
      </c>
      <c r="CS372" s="1">
        <v>1</v>
      </c>
      <c r="CT372" s="9"/>
      <c r="CU372" s="1">
        <v>3</v>
      </c>
      <c r="CV372" s="9">
        <v>1</v>
      </c>
      <c r="CW372" s="1">
        <v>1</v>
      </c>
      <c r="CX372" s="9">
        <v>1.2</v>
      </c>
      <c r="CY372" s="1"/>
      <c r="CZ372" s="9"/>
      <c r="DA372" s="1"/>
      <c r="DB372" s="9">
        <v>3</v>
      </c>
      <c r="DC372" s="1"/>
      <c r="DD372" s="9"/>
      <c r="DE372" s="1"/>
      <c r="DF372" s="9">
        <v>2</v>
      </c>
      <c r="DG372" s="9">
        <v>12</v>
      </c>
      <c r="DH372" s="9"/>
      <c r="DI372" s="27"/>
      <c r="DJ372" s="9"/>
      <c r="DK372" s="1"/>
      <c r="DL372" s="9"/>
      <c r="DM372" s="28"/>
      <c r="DN372" s="9"/>
      <c r="DO372" s="1"/>
      <c r="DP372" s="9"/>
      <c r="DQ372" s="1"/>
      <c r="DR372" s="27"/>
      <c r="DS372" s="28"/>
      <c r="DT372" s="27"/>
      <c r="DU372" s="1"/>
      <c r="DV372" s="9"/>
      <c r="DW372" s="1"/>
      <c r="DX372" s="27"/>
      <c r="DY372" s="1"/>
      <c r="DZ372" s="9"/>
      <c r="EA372" s="28"/>
      <c r="EB372" s="9"/>
      <c r="EC372" s="1"/>
      <c r="ED372" s="9"/>
      <c r="EE372" s="1"/>
      <c r="EF372" s="9"/>
      <c r="EG372" s="1"/>
      <c r="EH372" s="9"/>
      <c r="EI372" s="28"/>
      <c r="EJ372" s="9"/>
      <c r="EK372" s="1"/>
      <c r="EL372" s="3" cm="1">
        <f t="array" ref="EL372">SUMPRODUCT(Planned[[#This Row],[GEN-1]:[EL-20]],TRANSPOSE(Arrangements[Unit Prices]))</f>
        <v>1020.7000000000002</v>
      </c>
    </row>
    <row r="373" spans="1:142" ht="14.4" x14ac:dyDescent="0.25">
      <c r="A373" s="1">
        <v>360</v>
      </c>
      <c r="B373" s="9">
        <v>321276</v>
      </c>
      <c r="C373" s="9" t="s">
        <v>1180</v>
      </c>
      <c r="D373" s="9" t="s">
        <v>271</v>
      </c>
      <c r="E373" s="9" t="s">
        <v>272</v>
      </c>
      <c r="F373" s="9"/>
      <c r="G373" s="9"/>
      <c r="H373" s="1" t="s">
        <v>1181</v>
      </c>
      <c r="I373" s="1" t="s">
        <v>275</v>
      </c>
      <c r="J373" s="1" t="s">
        <v>292</v>
      </c>
      <c r="K373" s="9">
        <v>212</v>
      </c>
      <c r="L373" s="1" t="s">
        <v>1142</v>
      </c>
      <c r="M373" s="9" t="s">
        <v>278</v>
      </c>
      <c r="N373" s="9"/>
      <c r="O373" s="1"/>
      <c r="P373" s="9"/>
      <c r="Q373" s="1"/>
      <c r="R373" s="27"/>
      <c r="S373" s="1">
        <v>4.9000000000000004</v>
      </c>
      <c r="T373" s="9"/>
      <c r="U373" s="1"/>
      <c r="V373" s="9">
        <v>0.25</v>
      </c>
      <c r="W373" s="1"/>
      <c r="X373" s="9"/>
      <c r="Y373" s="1"/>
      <c r="Z373" s="9"/>
      <c r="AA373" s="1">
        <v>75</v>
      </c>
      <c r="AB373" s="9"/>
      <c r="AC373" s="1"/>
      <c r="AD373" s="27"/>
      <c r="AE373" s="1">
        <v>15</v>
      </c>
      <c r="AF373" s="9">
        <v>8</v>
      </c>
      <c r="AG373" s="1"/>
      <c r="AH373" s="9"/>
      <c r="AI373" s="1"/>
      <c r="AJ373" s="27"/>
      <c r="AK373" s="1"/>
      <c r="AL373" s="27"/>
      <c r="AM373" s="1"/>
      <c r="AN373" s="9"/>
      <c r="AO373" s="28"/>
      <c r="AP373" s="9"/>
      <c r="AQ373" s="1"/>
      <c r="AR373" s="9"/>
      <c r="AS373" s="28"/>
      <c r="AT373" s="27"/>
      <c r="AU373" s="1"/>
      <c r="AV373" s="1"/>
      <c r="AW373" s="1"/>
      <c r="AX373" s="9"/>
      <c r="AY373" s="28"/>
      <c r="AZ373" s="9"/>
      <c r="BA373" s="1"/>
      <c r="BB373" s="27"/>
      <c r="BC373" s="1"/>
      <c r="BD373" s="9"/>
      <c r="BE373" s="28"/>
      <c r="BF373" s="9"/>
      <c r="BG373" s="1"/>
      <c r="BH373" s="9"/>
      <c r="BI373" s="1"/>
      <c r="BJ373" s="9"/>
      <c r="BK373" s="28"/>
      <c r="BL373" s="27"/>
      <c r="BM373" s="1"/>
      <c r="BN373" s="9"/>
      <c r="BO373" s="1"/>
      <c r="BP373" s="27"/>
      <c r="BQ373" s="1">
        <v>1</v>
      </c>
      <c r="BR373" s="9"/>
      <c r="BS373" s="1"/>
      <c r="BT373" s="9"/>
      <c r="BU373" s="1">
        <v>0.9</v>
      </c>
      <c r="BV373" s="9"/>
      <c r="BW373" s="1"/>
      <c r="BX373" s="9"/>
      <c r="BY373" s="1"/>
      <c r="BZ373" s="9"/>
      <c r="CA373" s="1"/>
      <c r="CB373" s="9"/>
      <c r="CC373" s="28"/>
      <c r="CD373" s="9"/>
      <c r="CE373" s="1"/>
      <c r="CF373" s="9"/>
      <c r="CG373" s="1"/>
      <c r="CH373" s="27"/>
      <c r="CI373" s="1"/>
      <c r="CJ373" s="9">
        <v>2.6</v>
      </c>
      <c r="CK373" s="1"/>
      <c r="CL373" s="9">
        <v>0.24</v>
      </c>
      <c r="CM373" s="1"/>
      <c r="CN373" s="9"/>
      <c r="CO373" s="1"/>
      <c r="CP373" s="9">
        <v>1.7</v>
      </c>
      <c r="CQ373" s="1">
        <v>3</v>
      </c>
      <c r="CR373" s="9">
        <v>2</v>
      </c>
      <c r="CS373" s="1">
        <v>1</v>
      </c>
      <c r="CT373" s="9"/>
      <c r="CU373" s="1">
        <v>3</v>
      </c>
      <c r="CV373" s="9">
        <v>1</v>
      </c>
      <c r="CW373" s="1">
        <v>1</v>
      </c>
      <c r="CX373" s="9">
        <v>1.2</v>
      </c>
      <c r="CY373" s="1">
        <v>1</v>
      </c>
      <c r="CZ373" s="9"/>
      <c r="DA373" s="1"/>
      <c r="DB373" s="9">
        <v>2</v>
      </c>
      <c r="DC373" s="1"/>
      <c r="DD373" s="9"/>
      <c r="DE373" s="1"/>
      <c r="DF373" s="9">
        <v>2</v>
      </c>
      <c r="DG373" s="9">
        <v>20</v>
      </c>
      <c r="DH373" s="9"/>
      <c r="DI373" s="27"/>
      <c r="DJ373" s="9"/>
      <c r="DK373" s="1">
        <v>1</v>
      </c>
      <c r="DL373" s="9"/>
      <c r="DM373" s="28"/>
      <c r="DN373" s="9"/>
      <c r="DO373" s="1"/>
      <c r="DP373" s="9"/>
      <c r="DQ373" s="1"/>
      <c r="DR373" s="27"/>
      <c r="DS373" s="28"/>
      <c r="DT373" s="27"/>
      <c r="DU373" s="1"/>
      <c r="DV373" s="9"/>
      <c r="DW373" s="1"/>
      <c r="DX373" s="27"/>
      <c r="DY373" s="1"/>
      <c r="DZ373" s="9"/>
      <c r="EA373" s="28"/>
      <c r="EB373" s="9"/>
      <c r="EC373" s="1"/>
      <c r="ED373" s="9"/>
      <c r="EE373" s="1"/>
      <c r="EF373" s="9"/>
      <c r="EG373" s="1"/>
      <c r="EH373" s="9"/>
      <c r="EI373" s="28"/>
      <c r="EJ373" s="9"/>
      <c r="EK373" s="1"/>
      <c r="EL373" s="3" cm="1">
        <f t="array" ref="EL373">SUMPRODUCT(Planned[[#This Row],[GEN-1]:[EL-20]],TRANSPOSE(Arrangements[Unit Prices]))</f>
        <v>1070.9000000000001</v>
      </c>
    </row>
    <row r="374" spans="1:142" ht="14.4" x14ac:dyDescent="0.25">
      <c r="A374" s="1">
        <v>361</v>
      </c>
      <c r="B374" s="9">
        <v>322985</v>
      </c>
      <c r="C374" s="9" t="s">
        <v>1182</v>
      </c>
      <c r="D374" s="9" t="s">
        <v>271</v>
      </c>
      <c r="E374" s="9" t="s">
        <v>272</v>
      </c>
      <c r="F374" s="9"/>
      <c r="G374" s="9"/>
      <c r="H374" s="1" t="s">
        <v>1183</v>
      </c>
      <c r="I374" s="1" t="s">
        <v>275</v>
      </c>
      <c r="J374" s="1" t="s">
        <v>292</v>
      </c>
      <c r="K374" s="9">
        <v>212</v>
      </c>
      <c r="L374" s="1" t="s">
        <v>1142</v>
      </c>
      <c r="M374" s="9" t="s">
        <v>278</v>
      </c>
      <c r="N374" s="9"/>
      <c r="O374" s="1"/>
      <c r="P374" s="9"/>
      <c r="Q374" s="1"/>
      <c r="R374" s="27"/>
      <c r="S374" s="1">
        <v>6.85</v>
      </c>
      <c r="T374" s="9"/>
      <c r="U374" s="1"/>
      <c r="V374" s="9"/>
      <c r="W374" s="1"/>
      <c r="X374" s="9"/>
      <c r="Y374" s="1"/>
      <c r="Z374" s="9"/>
      <c r="AA374" s="1">
        <v>16</v>
      </c>
      <c r="AB374" s="9"/>
      <c r="AC374" s="1"/>
      <c r="AD374" s="27"/>
      <c r="AE374" s="1"/>
      <c r="AF374" s="9">
        <v>15</v>
      </c>
      <c r="AG374" s="1"/>
      <c r="AH374" s="9"/>
      <c r="AI374" s="1"/>
      <c r="AJ374" s="27"/>
      <c r="AK374" s="1"/>
      <c r="AL374" s="27"/>
      <c r="AM374" s="1"/>
      <c r="AN374" s="9"/>
      <c r="AO374" s="28"/>
      <c r="AP374" s="9"/>
      <c r="AQ374" s="1"/>
      <c r="AR374" s="9"/>
      <c r="AS374" s="28"/>
      <c r="AT374" s="27"/>
      <c r="AU374" s="1"/>
      <c r="AV374" s="1"/>
      <c r="AW374" s="1"/>
      <c r="AX374" s="9"/>
      <c r="AY374" s="28"/>
      <c r="AZ374" s="9"/>
      <c r="BA374" s="1"/>
      <c r="BB374" s="27"/>
      <c r="BC374" s="1"/>
      <c r="BD374" s="9"/>
      <c r="BE374" s="28"/>
      <c r="BF374" s="9"/>
      <c r="BG374" s="1"/>
      <c r="BH374" s="9"/>
      <c r="BI374" s="1"/>
      <c r="BJ374" s="9"/>
      <c r="BK374" s="28"/>
      <c r="BL374" s="27"/>
      <c r="BM374" s="1"/>
      <c r="BN374" s="9"/>
      <c r="BO374" s="1"/>
      <c r="BP374" s="27"/>
      <c r="BQ374" s="1">
        <v>1</v>
      </c>
      <c r="BR374" s="9"/>
      <c r="BS374" s="1"/>
      <c r="BT374" s="9"/>
      <c r="BU374" s="1">
        <v>0.8</v>
      </c>
      <c r="BV374" s="9"/>
      <c r="BW374" s="1"/>
      <c r="BX374" s="9"/>
      <c r="BY374" s="1"/>
      <c r="BZ374" s="9"/>
      <c r="CA374" s="1"/>
      <c r="CB374" s="9"/>
      <c r="CC374" s="28"/>
      <c r="CD374" s="9"/>
      <c r="CE374" s="1"/>
      <c r="CF374" s="9"/>
      <c r="CG374" s="1"/>
      <c r="CH374" s="27"/>
      <c r="CI374" s="1"/>
      <c r="CJ374" s="9"/>
      <c r="CK374" s="1"/>
      <c r="CL374" s="9">
        <v>0.45</v>
      </c>
      <c r="CM374" s="1"/>
      <c r="CN374" s="9"/>
      <c r="CO374" s="1"/>
      <c r="CP374" s="9"/>
      <c r="CQ374" s="1">
        <v>5</v>
      </c>
      <c r="CR374" s="9">
        <v>4</v>
      </c>
      <c r="CS374" s="1">
        <v>1</v>
      </c>
      <c r="CT374" s="9"/>
      <c r="CU374" s="1">
        <v>3</v>
      </c>
      <c r="CV374" s="9">
        <v>1</v>
      </c>
      <c r="CW374" s="1">
        <v>1</v>
      </c>
      <c r="CX374" s="9">
        <v>1.2</v>
      </c>
      <c r="CY374" s="1"/>
      <c r="CZ374" s="9"/>
      <c r="DA374" s="1"/>
      <c r="DB374" s="9">
        <v>2</v>
      </c>
      <c r="DC374" s="1"/>
      <c r="DD374" s="9">
        <v>12</v>
      </c>
      <c r="DE374" s="1"/>
      <c r="DF374" s="9">
        <v>2</v>
      </c>
      <c r="DG374" s="9">
        <v>8</v>
      </c>
      <c r="DH374" s="9"/>
      <c r="DI374" s="27"/>
      <c r="DJ374" s="9"/>
      <c r="DK374" s="1"/>
      <c r="DL374" s="9"/>
      <c r="DM374" s="28"/>
      <c r="DN374" s="9"/>
      <c r="DO374" s="1"/>
      <c r="DP374" s="9"/>
      <c r="DQ374" s="1"/>
      <c r="DR374" s="27"/>
      <c r="DS374" s="28"/>
      <c r="DT374" s="27"/>
      <c r="DU374" s="1"/>
      <c r="DV374" s="9"/>
      <c r="DW374" s="1"/>
      <c r="DX374" s="27"/>
      <c r="DY374" s="1"/>
      <c r="DZ374" s="9"/>
      <c r="EA374" s="28"/>
      <c r="EB374" s="9"/>
      <c r="EC374" s="1"/>
      <c r="ED374" s="9"/>
      <c r="EE374" s="1"/>
      <c r="EF374" s="9"/>
      <c r="EG374" s="1"/>
      <c r="EH374" s="9"/>
      <c r="EI374" s="28"/>
      <c r="EJ374" s="9"/>
      <c r="EK374" s="1"/>
      <c r="EL374" s="3" cm="1">
        <f t="array" ref="EL374">SUMPRODUCT(Planned[[#This Row],[GEN-1]:[EL-20]],TRANSPOSE(Arrangements[Unit Prices]))</f>
        <v>893.82000000000016</v>
      </c>
    </row>
    <row r="375" spans="1:142" ht="14.4" x14ac:dyDescent="0.25">
      <c r="A375" s="1">
        <v>362</v>
      </c>
      <c r="B375" s="9">
        <v>273690</v>
      </c>
      <c r="C375" s="9" t="s">
        <v>1184</v>
      </c>
      <c r="D375" s="9" t="s">
        <v>271</v>
      </c>
      <c r="E375" s="9" t="s">
        <v>272</v>
      </c>
      <c r="F375" s="9"/>
      <c r="G375" s="9"/>
      <c r="H375" s="1" t="s">
        <v>1185</v>
      </c>
      <c r="I375" s="1" t="s">
        <v>275</v>
      </c>
      <c r="J375" s="1" t="s">
        <v>292</v>
      </c>
      <c r="K375" s="9">
        <v>212</v>
      </c>
      <c r="L375" s="1" t="s">
        <v>1122</v>
      </c>
      <c r="M375" s="9" t="s">
        <v>278</v>
      </c>
      <c r="N375" s="9"/>
      <c r="O375" s="1"/>
      <c r="P375" s="9"/>
      <c r="Q375" s="1"/>
      <c r="R375" s="27"/>
      <c r="S375" s="1">
        <v>5</v>
      </c>
      <c r="T375" s="9"/>
      <c r="U375" s="1"/>
      <c r="V375" s="9">
        <v>0.25</v>
      </c>
      <c r="W375" s="1"/>
      <c r="X375" s="9"/>
      <c r="Y375" s="1"/>
      <c r="Z375" s="9"/>
      <c r="AA375" s="1">
        <v>20</v>
      </c>
      <c r="AB375" s="9"/>
      <c r="AC375" s="1"/>
      <c r="AD375" s="27"/>
      <c r="AE375" s="1"/>
      <c r="AF375" s="9">
        <v>20</v>
      </c>
      <c r="AG375" s="1"/>
      <c r="AH375" s="9"/>
      <c r="AI375" s="1"/>
      <c r="AJ375" s="27"/>
      <c r="AK375" s="1"/>
      <c r="AL375" s="27"/>
      <c r="AM375" s="1"/>
      <c r="AN375" s="9">
        <v>50</v>
      </c>
      <c r="AO375" s="28"/>
      <c r="AP375" s="9">
        <v>1.5</v>
      </c>
      <c r="AQ375" s="1"/>
      <c r="AR375" s="9"/>
      <c r="AS375" s="28"/>
      <c r="AT375" s="27"/>
      <c r="AU375" s="1"/>
      <c r="AV375" s="1"/>
      <c r="AW375" s="1"/>
      <c r="AX375" s="9"/>
      <c r="AY375" s="28"/>
      <c r="AZ375" s="9"/>
      <c r="BA375" s="1"/>
      <c r="BB375" s="27"/>
      <c r="BC375" s="1"/>
      <c r="BD375" s="9"/>
      <c r="BE375" s="28"/>
      <c r="BF375" s="9"/>
      <c r="BG375" s="1"/>
      <c r="BH375" s="9"/>
      <c r="BI375" s="1"/>
      <c r="BJ375" s="9"/>
      <c r="BK375" s="28"/>
      <c r="BL375" s="27"/>
      <c r="BM375" s="1"/>
      <c r="BN375" s="9"/>
      <c r="BO375" s="1"/>
      <c r="BP375" s="27"/>
      <c r="BQ375" s="1"/>
      <c r="BR375" s="9"/>
      <c r="BS375" s="1"/>
      <c r="BT375" s="9"/>
      <c r="BU375" s="1"/>
      <c r="BV375" s="9"/>
      <c r="BW375" s="1"/>
      <c r="BX375" s="9"/>
      <c r="BY375" s="1"/>
      <c r="BZ375" s="9"/>
      <c r="CA375" s="1"/>
      <c r="CB375" s="9"/>
      <c r="CC375" s="28"/>
      <c r="CD375" s="9"/>
      <c r="CE375" s="1"/>
      <c r="CF375" s="9"/>
      <c r="CG375" s="1"/>
      <c r="CH375" s="27"/>
      <c r="CI375" s="1"/>
      <c r="CJ375" s="9"/>
      <c r="CK375" s="1"/>
      <c r="CL375" s="9"/>
      <c r="CM375" s="1"/>
      <c r="CN375" s="9"/>
      <c r="CO375" s="1"/>
      <c r="CP375" s="9"/>
      <c r="CQ375" s="1">
        <v>1</v>
      </c>
      <c r="CR375" s="9">
        <v>2</v>
      </c>
      <c r="CS375" s="1">
        <v>1</v>
      </c>
      <c r="CT375" s="9"/>
      <c r="CU375" s="1">
        <v>3</v>
      </c>
      <c r="CV375" s="9"/>
      <c r="CW375" s="1">
        <v>1</v>
      </c>
      <c r="CX375" s="9">
        <v>1.2</v>
      </c>
      <c r="CY375" s="1">
        <v>1</v>
      </c>
      <c r="CZ375" s="9"/>
      <c r="DA375" s="1"/>
      <c r="DB375" s="9">
        <v>1</v>
      </c>
      <c r="DC375" s="1"/>
      <c r="DD375" s="9">
        <v>13</v>
      </c>
      <c r="DE375" s="1"/>
      <c r="DF375" s="9">
        <v>6</v>
      </c>
      <c r="DG375" s="9">
        <v>8</v>
      </c>
      <c r="DH375" s="9"/>
      <c r="DI375" s="27"/>
      <c r="DJ375" s="9"/>
      <c r="DK375" s="1">
        <v>1</v>
      </c>
      <c r="DL375" s="9"/>
      <c r="DM375" s="28"/>
      <c r="DN375" s="9"/>
      <c r="DO375" s="1"/>
      <c r="DP375" s="9"/>
      <c r="DQ375" s="1"/>
      <c r="DR375" s="27"/>
      <c r="DS375" s="28"/>
      <c r="DT375" s="27"/>
      <c r="DU375" s="1"/>
      <c r="DV375" s="9"/>
      <c r="DW375" s="1"/>
      <c r="DX375" s="27"/>
      <c r="DY375" s="1"/>
      <c r="DZ375" s="9"/>
      <c r="EA375" s="28"/>
      <c r="EB375" s="9"/>
      <c r="EC375" s="1"/>
      <c r="ED375" s="9"/>
      <c r="EE375" s="1"/>
      <c r="EF375" s="9"/>
      <c r="EG375" s="1"/>
      <c r="EH375" s="9"/>
      <c r="EI375" s="28"/>
      <c r="EJ375" s="9"/>
      <c r="EK375" s="1"/>
      <c r="EL375" s="3" cm="1">
        <f t="array" ref="EL375">SUMPRODUCT(Planned[[#This Row],[GEN-1]:[EL-20]],TRANSPOSE(Arrangements[Unit Prices]))</f>
        <v>910.6</v>
      </c>
    </row>
    <row r="376" spans="1:142" ht="14.4" x14ac:dyDescent="0.25">
      <c r="A376" s="1">
        <v>363</v>
      </c>
      <c r="B376" s="9">
        <v>215101</v>
      </c>
      <c r="C376" s="9" t="s">
        <v>1186</v>
      </c>
      <c r="D376" s="9" t="s">
        <v>271</v>
      </c>
      <c r="E376" s="9" t="s">
        <v>272</v>
      </c>
      <c r="F376" s="9"/>
      <c r="G376" s="9"/>
      <c r="H376" s="1" t="s">
        <v>1187</v>
      </c>
      <c r="I376" s="1" t="s">
        <v>275</v>
      </c>
      <c r="J376" s="1" t="s">
        <v>292</v>
      </c>
      <c r="K376" s="9">
        <v>212</v>
      </c>
      <c r="L376" s="1" t="s">
        <v>1142</v>
      </c>
      <c r="M376" s="9" t="s">
        <v>278</v>
      </c>
      <c r="N376" s="9">
        <v>10</v>
      </c>
      <c r="O376" s="1"/>
      <c r="P376" s="9"/>
      <c r="Q376" s="1"/>
      <c r="R376" s="27"/>
      <c r="S376" s="1">
        <v>4.3</v>
      </c>
      <c r="T376" s="9"/>
      <c r="U376" s="1"/>
      <c r="V376" s="9">
        <v>0.25</v>
      </c>
      <c r="W376" s="1"/>
      <c r="X376" s="9"/>
      <c r="Y376" s="1"/>
      <c r="Z376" s="9"/>
      <c r="AA376" s="1">
        <v>90</v>
      </c>
      <c r="AB376" s="9"/>
      <c r="AC376" s="1"/>
      <c r="AD376" s="27"/>
      <c r="AE376" s="1"/>
      <c r="AF376" s="9">
        <v>194</v>
      </c>
      <c r="AG376" s="1"/>
      <c r="AH376" s="9"/>
      <c r="AI376" s="1"/>
      <c r="AJ376" s="27"/>
      <c r="AK376" s="1"/>
      <c r="AL376" s="27"/>
      <c r="AM376" s="1"/>
      <c r="AN376" s="9"/>
      <c r="AO376" s="28"/>
      <c r="AP376" s="9">
        <v>1.5</v>
      </c>
      <c r="AQ376" s="1"/>
      <c r="AR376" s="9"/>
      <c r="AS376" s="28"/>
      <c r="AT376" s="27"/>
      <c r="AU376" s="1"/>
      <c r="AV376" s="1"/>
      <c r="AW376" s="1"/>
      <c r="AX376" s="9"/>
      <c r="AY376" s="28"/>
      <c r="AZ376" s="9"/>
      <c r="BA376" s="1"/>
      <c r="BB376" s="27"/>
      <c r="BC376" s="1"/>
      <c r="BD376" s="9"/>
      <c r="BE376" s="28"/>
      <c r="BF376" s="9"/>
      <c r="BG376" s="1"/>
      <c r="BH376" s="9"/>
      <c r="BI376" s="1"/>
      <c r="BJ376" s="9"/>
      <c r="BK376" s="28"/>
      <c r="BL376" s="27"/>
      <c r="BM376" s="1"/>
      <c r="BN376" s="9"/>
      <c r="BO376" s="1"/>
      <c r="BP376" s="27"/>
      <c r="BQ376" s="1"/>
      <c r="BR376" s="9"/>
      <c r="BS376" s="1"/>
      <c r="BT376" s="9"/>
      <c r="BU376" s="1"/>
      <c r="BV376" s="9"/>
      <c r="BW376" s="1"/>
      <c r="BX376" s="9"/>
      <c r="BY376" s="1"/>
      <c r="BZ376" s="9"/>
      <c r="CA376" s="1"/>
      <c r="CB376" s="9"/>
      <c r="CC376" s="28"/>
      <c r="CD376" s="9"/>
      <c r="CE376" s="1"/>
      <c r="CF376" s="9"/>
      <c r="CG376" s="1"/>
      <c r="CH376" s="27"/>
      <c r="CI376" s="1"/>
      <c r="CJ376" s="9"/>
      <c r="CK376" s="1"/>
      <c r="CL376" s="9">
        <v>0.16</v>
      </c>
      <c r="CM376" s="1"/>
      <c r="CN376" s="9"/>
      <c r="CO376" s="1"/>
      <c r="CP376" s="9"/>
      <c r="CQ376" s="1">
        <v>4</v>
      </c>
      <c r="CR376" s="9">
        <v>5</v>
      </c>
      <c r="CS376" s="1"/>
      <c r="CT376" s="9"/>
      <c r="CU376" s="1">
        <v>2</v>
      </c>
      <c r="CV376" s="9"/>
      <c r="CW376" s="1">
        <v>1</v>
      </c>
      <c r="CX376" s="9">
        <v>0.8</v>
      </c>
      <c r="CY376" s="1">
        <v>1</v>
      </c>
      <c r="CZ376" s="9"/>
      <c r="DA376" s="1"/>
      <c r="DB376" s="9"/>
      <c r="DC376" s="1"/>
      <c r="DD376" s="9">
        <v>15</v>
      </c>
      <c r="DE376" s="1"/>
      <c r="DF376" s="9"/>
      <c r="DG376" s="9">
        <v>20</v>
      </c>
      <c r="DH376" s="9"/>
      <c r="DI376" s="27"/>
      <c r="DJ376" s="9"/>
      <c r="DK376" s="1">
        <v>1</v>
      </c>
      <c r="DL376" s="9"/>
      <c r="DM376" s="28"/>
      <c r="DN376" s="9">
        <v>6.25</v>
      </c>
      <c r="DO376" s="1"/>
      <c r="DP376" s="9"/>
      <c r="DQ376" s="1"/>
      <c r="DR376" s="27"/>
      <c r="DS376" s="28"/>
      <c r="DT376" s="27"/>
      <c r="DU376" s="1"/>
      <c r="DV376" s="9"/>
      <c r="DW376" s="1"/>
      <c r="DX376" s="27"/>
      <c r="DY376" s="1"/>
      <c r="DZ376" s="9"/>
      <c r="EA376" s="28"/>
      <c r="EB376" s="9"/>
      <c r="EC376" s="1"/>
      <c r="ED376" s="9"/>
      <c r="EE376" s="1"/>
      <c r="EF376" s="9"/>
      <c r="EG376" s="1"/>
      <c r="EH376" s="9"/>
      <c r="EI376" s="28"/>
      <c r="EJ376" s="9"/>
      <c r="EK376" s="1"/>
      <c r="EL376" s="3" cm="1">
        <f t="array" ref="EL376">SUMPRODUCT(Planned[[#This Row],[GEN-1]:[EL-20]],TRANSPOSE(Arrangements[Unit Prices]))</f>
        <v>1532.9</v>
      </c>
    </row>
    <row r="377" spans="1:142" ht="14.4" x14ac:dyDescent="0.25">
      <c r="A377" s="1">
        <v>364</v>
      </c>
      <c r="B377" s="9">
        <v>216009</v>
      </c>
      <c r="C377" s="9" t="s">
        <v>1188</v>
      </c>
      <c r="D377" s="9" t="s">
        <v>271</v>
      </c>
      <c r="E377" s="9" t="s">
        <v>272</v>
      </c>
      <c r="F377" s="9"/>
      <c r="G377" s="9"/>
      <c r="H377" s="1" t="s">
        <v>1189</v>
      </c>
      <c r="I377" s="1" t="s">
        <v>275</v>
      </c>
      <c r="J377" s="1" t="s">
        <v>292</v>
      </c>
      <c r="K377" s="9">
        <v>212</v>
      </c>
      <c r="L377" s="1" t="s">
        <v>1142</v>
      </c>
      <c r="M377" s="9" t="s">
        <v>278</v>
      </c>
      <c r="N377" s="9"/>
      <c r="O377" s="1"/>
      <c r="P377" s="9"/>
      <c r="Q377" s="1"/>
      <c r="R377" s="27"/>
      <c r="S377" s="1"/>
      <c r="T377" s="9"/>
      <c r="U377" s="1"/>
      <c r="V377" s="9"/>
      <c r="W377" s="1"/>
      <c r="X377" s="9"/>
      <c r="Y377" s="1"/>
      <c r="Z377" s="9"/>
      <c r="AA377" s="1">
        <v>60</v>
      </c>
      <c r="AB377" s="9"/>
      <c r="AC377" s="1"/>
      <c r="AD377" s="27"/>
      <c r="AE377" s="1"/>
      <c r="AF377" s="9">
        <v>6</v>
      </c>
      <c r="AG377" s="1"/>
      <c r="AH377" s="9"/>
      <c r="AI377" s="1"/>
      <c r="AJ377" s="27"/>
      <c r="AK377" s="1"/>
      <c r="AL377" s="27"/>
      <c r="AM377" s="1"/>
      <c r="AN377" s="9"/>
      <c r="AO377" s="28"/>
      <c r="AP377" s="9"/>
      <c r="AQ377" s="1"/>
      <c r="AR377" s="9"/>
      <c r="AS377" s="28"/>
      <c r="AT377" s="27"/>
      <c r="AU377" s="1"/>
      <c r="AV377" s="1"/>
      <c r="AW377" s="1"/>
      <c r="AX377" s="9"/>
      <c r="AY377" s="28"/>
      <c r="AZ377" s="9"/>
      <c r="BA377" s="1"/>
      <c r="BB377" s="27"/>
      <c r="BC377" s="1"/>
      <c r="BD377" s="9"/>
      <c r="BE377" s="28"/>
      <c r="BF377" s="9"/>
      <c r="BG377" s="1"/>
      <c r="BH377" s="9"/>
      <c r="BI377" s="1"/>
      <c r="BJ377" s="9"/>
      <c r="BK377" s="28"/>
      <c r="BL377" s="27"/>
      <c r="BM377" s="1"/>
      <c r="BN377" s="9"/>
      <c r="BO377" s="1"/>
      <c r="BP377" s="27"/>
      <c r="BQ377" s="1"/>
      <c r="BR377" s="9"/>
      <c r="BS377" s="1"/>
      <c r="BT377" s="9"/>
      <c r="BU377" s="1"/>
      <c r="BV377" s="9"/>
      <c r="BW377" s="1"/>
      <c r="BX377" s="9"/>
      <c r="BY377" s="1"/>
      <c r="BZ377" s="9"/>
      <c r="CA377" s="1"/>
      <c r="CB377" s="9"/>
      <c r="CC377" s="28"/>
      <c r="CD377" s="9"/>
      <c r="CE377" s="1"/>
      <c r="CF377" s="9"/>
      <c r="CG377" s="1"/>
      <c r="CH377" s="27"/>
      <c r="CI377" s="1"/>
      <c r="CJ377" s="9">
        <v>5.0999999999999996</v>
      </c>
      <c r="CK377" s="1"/>
      <c r="CL377" s="9">
        <v>0.24</v>
      </c>
      <c r="CM377" s="1"/>
      <c r="CN377" s="9"/>
      <c r="CO377" s="1"/>
      <c r="CP377" s="9">
        <v>5.85</v>
      </c>
      <c r="CQ377" s="1">
        <v>2</v>
      </c>
      <c r="CR377" s="9"/>
      <c r="CS377" s="1">
        <v>1</v>
      </c>
      <c r="CT377" s="9"/>
      <c r="CU377" s="1">
        <v>2</v>
      </c>
      <c r="CV377" s="9">
        <v>2</v>
      </c>
      <c r="CW377" s="1">
        <v>1</v>
      </c>
      <c r="CX377" s="9">
        <v>1.2</v>
      </c>
      <c r="CY377" s="1"/>
      <c r="CZ377" s="9"/>
      <c r="DA377" s="1"/>
      <c r="DB377" s="9"/>
      <c r="DC377" s="1"/>
      <c r="DD377" s="9"/>
      <c r="DE377" s="1"/>
      <c r="DF377" s="9"/>
      <c r="DG377" s="9"/>
      <c r="DH377" s="9"/>
      <c r="DI377" s="27"/>
      <c r="DJ377" s="9"/>
      <c r="DK377" s="1"/>
      <c r="DL377" s="9"/>
      <c r="DM377" s="28"/>
      <c r="DN377" s="9"/>
      <c r="DO377" s="1"/>
      <c r="DP377" s="9"/>
      <c r="DQ377" s="1"/>
      <c r="DR377" s="27"/>
      <c r="DS377" s="28"/>
      <c r="DT377" s="27"/>
      <c r="DU377" s="1"/>
      <c r="DV377" s="9"/>
      <c r="DW377" s="1"/>
      <c r="DX377" s="27"/>
      <c r="DY377" s="1"/>
      <c r="DZ377" s="9"/>
      <c r="EA377" s="28"/>
      <c r="EB377" s="9"/>
      <c r="EC377" s="1"/>
      <c r="ED377" s="9"/>
      <c r="EE377" s="1"/>
      <c r="EF377" s="9"/>
      <c r="EG377" s="1"/>
      <c r="EH377" s="9"/>
      <c r="EI377" s="28"/>
      <c r="EJ377" s="9"/>
      <c r="EK377" s="1"/>
      <c r="EL377" s="3" cm="1">
        <f t="array" ref="EL377">SUMPRODUCT(Planned[[#This Row],[GEN-1]:[EL-20]],TRANSPOSE(Arrangements[Unit Prices]))</f>
        <v>819.85</v>
      </c>
    </row>
    <row r="378" spans="1:142" ht="14.4" x14ac:dyDescent="0.25">
      <c r="A378" s="1">
        <v>365</v>
      </c>
      <c r="B378" s="9">
        <v>249047</v>
      </c>
      <c r="C378" s="9" t="s">
        <v>1190</v>
      </c>
      <c r="D378" s="9" t="s">
        <v>271</v>
      </c>
      <c r="E378" s="9" t="s">
        <v>272</v>
      </c>
      <c r="F378" s="9"/>
      <c r="G378" s="9"/>
      <c r="H378" s="1" t="s">
        <v>1191</v>
      </c>
      <c r="I378" s="1" t="s">
        <v>275</v>
      </c>
      <c r="J378" s="1" t="s">
        <v>1129</v>
      </c>
      <c r="K378" s="9">
        <v>214</v>
      </c>
      <c r="L378" s="1" t="s">
        <v>1098</v>
      </c>
      <c r="M378" s="9" t="s">
        <v>278</v>
      </c>
      <c r="N378" s="9"/>
      <c r="O378" s="1"/>
      <c r="P378" s="9"/>
      <c r="Q378" s="1"/>
      <c r="R378" s="27"/>
      <c r="S378" s="1"/>
      <c r="T378" s="9">
        <v>4</v>
      </c>
      <c r="U378" s="1"/>
      <c r="V378" s="9">
        <v>0.4</v>
      </c>
      <c r="W378" s="1"/>
      <c r="X378" s="9"/>
      <c r="Y378" s="1"/>
      <c r="Z378" s="9">
        <v>350</v>
      </c>
      <c r="AA378" s="1"/>
      <c r="AB378" s="9"/>
      <c r="AC378" s="1"/>
      <c r="AD378" s="27"/>
      <c r="AE378" s="1"/>
      <c r="AF378" s="9">
        <v>154</v>
      </c>
      <c r="AG378" s="1"/>
      <c r="AH378" s="9"/>
      <c r="AI378" s="1"/>
      <c r="AJ378" s="27"/>
      <c r="AK378" s="1"/>
      <c r="AL378" s="27"/>
      <c r="AM378" s="1"/>
      <c r="AN378" s="9"/>
      <c r="AO378" s="28"/>
      <c r="AP378" s="9"/>
      <c r="AQ378" s="1"/>
      <c r="AR378" s="9"/>
      <c r="AS378" s="28"/>
      <c r="AT378" s="27"/>
      <c r="AU378" s="1"/>
      <c r="AV378" s="1"/>
      <c r="AW378" s="1"/>
      <c r="AX378" s="9"/>
      <c r="AY378" s="28"/>
      <c r="AZ378" s="9"/>
      <c r="BA378" s="1"/>
      <c r="BB378" s="27"/>
      <c r="BC378" s="1"/>
      <c r="BD378" s="9"/>
      <c r="BE378" s="28"/>
      <c r="BF378" s="9"/>
      <c r="BG378" s="1"/>
      <c r="BH378" s="9"/>
      <c r="BI378" s="1"/>
      <c r="BJ378" s="9"/>
      <c r="BK378" s="28"/>
      <c r="BL378" s="27"/>
      <c r="BM378" s="1"/>
      <c r="BN378" s="9"/>
      <c r="BO378" s="1"/>
      <c r="BP378" s="27"/>
      <c r="BQ378" s="1"/>
      <c r="BR378" s="9"/>
      <c r="BS378" s="1"/>
      <c r="BT378" s="9"/>
      <c r="BU378" s="1"/>
      <c r="BV378" s="9"/>
      <c r="BW378" s="1"/>
      <c r="BX378" s="9"/>
      <c r="BY378" s="1"/>
      <c r="BZ378" s="9"/>
      <c r="CA378" s="1"/>
      <c r="CB378" s="9"/>
      <c r="CC378" s="28"/>
      <c r="CD378" s="9"/>
      <c r="CE378" s="1"/>
      <c r="CF378" s="9"/>
      <c r="CG378" s="1"/>
      <c r="CH378" s="27"/>
      <c r="CI378" s="1"/>
      <c r="CJ378" s="9"/>
      <c r="CK378" s="1"/>
      <c r="CL378" s="9"/>
      <c r="CM378" s="1"/>
      <c r="CN378" s="9"/>
      <c r="CO378" s="1"/>
      <c r="CP378" s="9"/>
      <c r="CQ378" s="1">
        <v>3</v>
      </c>
      <c r="CR378" s="9">
        <v>2</v>
      </c>
      <c r="CS378" s="1">
        <v>1</v>
      </c>
      <c r="CT378" s="9">
        <v>1</v>
      </c>
      <c r="CU378" s="1"/>
      <c r="CV378" s="9">
        <v>2</v>
      </c>
      <c r="CW378" s="1"/>
      <c r="CX378" s="9">
        <v>0.5</v>
      </c>
      <c r="CY378" s="1"/>
      <c r="CZ378" s="9"/>
      <c r="DA378" s="1"/>
      <c r="DB378" s="9"/>
      <c r="DC378" s="1"/>
      <c r="DD378" s="9">
        <v>10</v>
      </c>
      <c r="DE378" s="1"/>
      <c r="DF378" s="9"/>
      <c r="DG378" s="9"/>
      <c r="DH378" s="9"/>
      <c r="DI378" s="27"/>
      <c r="DJ378" s="9"/>
      <c r="DK378" s="1">
        <v>1</v>
      </c>
      <c r="DL378" s="9"/>
      <c r="DM378" s="28"/>
      <c r="DN378" s="9"/>
      <c r="DO378" s="1"/>
      <c r="DP378" s="9"/>
      <c r="DQ378" s="1"/>
      <c r="DR378" s="27"/>
      <c r="DS378" s="28"/>
      <c r="DT378" s="27"/>
      <c r="DU378" s="1"/>
      <c r="DV378" s="9"/>
      <c r="DW378" s="1"/>
      <c r="DX378" s="27"/>
      <c r="DY378" s="1"/>
      <c r="DZ378" s="9"/>
      <c r="EA378" s="28"/>
      <c r="EB378" s="9"/>
      <c r="EC378" s="1"/>
      <c r="ED378" s="9"/>
      <c r="EE378" s="1"/>
      <c r="EF378" s="9"/>
      <c r="EG378" s="1"/>
      <c r="EH378" s="9"/>
      <c r="EI378" s="28"/>
      <c r="EJ378" s="9"/>
      <c r="EK378" s="1"/>
      <c r="EL378" s="3" cm="1">
        <f t="array" ref="EL378">SUMPRODUCT(Planned[[#This Row],[GEN-1]:[EL-20]],TRANSPOSE(Arrangements[Unit Prices]))</f>
        <v>1103.3000000000002</v>
      </c>
    </row>
    <row r="379" spans="1:142" ht="14.4" x14ac:dyDescent="0.25">
      <c r="A379" s="1">
        <v>366</v>
      </c>
      <c r="B379" s="9">
        <v>263739</v>
      </c>
      <c r="C379" s="9" t="s">
        <v>1192</v>
      </c>
      <c r="D379" s="9" t="s">
        <v>271</v>
      </c>
      <c r="E379" s="9" t="s">
        <v>272</v>
      </c>
      <c r="F379" s="9"/>
      <c r="G379" s="9"/>
      <c r="H379" s="1" t="s">
        <v>1193</v>
      </c>
      <c r="I379" s="1" t="s">
        <v>275</v>
      </c>
      <c r="J379" s="1" t="s">
        <v>1129</v>
      </c>
      <c r="K379" s="9">
        <v>214</v>
      </c>
      <c r="L379" s="1" t="s">
        <v>1098</v>
      </c>
      <c r="M379" s="9" t="s">
        <v>278</v>
      </c>
      <c r="N379" s="9"/>
      <c r="O379" s="1"/>
      <c r="P379" s="9"/>
      <c r="Q379" s="1"/>
      <c r="R379" s="27"/>
      <c r="S379" s="1"/>
      <c r="T379" s="9">
        <v>4.2</v>
      </c>
      <c r="U379" s="1"/>
      <c r="V379" s="9"/>
      <c r="W379" s="1"/>
      <c r="X379" s="9"/>
      <c r="Y379" s="1"/>
      <c r="Z379" s="9">
        <v>50</v>
      </c>
      <c r="AA379" s="1"/>
      <c r="AB379" s="9"/>
      <c r="AC379" s="1"/>
      <c r="AD379" s="27"/>
      <c r="AE379" s="1"/>
      <c r="AF379" s="9">
        <v>157</v>
      </c>
      <c r="AG379" s="1"/>
      <c r="AH379" s="9"/>
      <c r="AI379" s="1"/>
      <c r="AJ379" s="27"/>
      <c r="AK379" s="1"/>
      <c r="AL379" s="27"/>
      <c r="AM379" s="1"/>
      <c r="AN379" s="9"/>
      <c r="AO379" s="28"/>
      <c r="AP379" s="9"/>
      <c r="AQ379" s="1"/>
      <c r="AR379" s="9"/>
      <c r="AS379" s="28"/>
      <c r="AT379" s="27"/>
      <c r="AU379" s="1"/>
      <c r="AV379" s="1"/>
      <c r="AW379" s="1"/>
      <c r="AX379" s="9"/>
      <c r="AY379" s="28"/>
      <c r="AZ379" s="9"/>
      <c r="BA379" s="1"/>
      <c r="BB379" s="27"/>
      <c r="BC379" s="1"/>
      <c r="BD379" s="9"/>
      <c r="BE379" s="28"/>
      <c r="BF379" s="9"/>
      <c r="BG379" s="1"/>
      <c r="BH379" s="9"/>
      <c r="BI379" s="1"/>
      <c r="BJ379" s="9"/>
      <c r="BK379" s="28"/>
      <c r="BL379" s="27"/>
      <c r="BM379" s="1"/>
      <c r="BN379" s="9"/>
      <c r="BO379" s="1"/>
      <c r="BP379" s="27"/>
      <c r="BQ379" s="1"/>
      <c r="BR379" s="9"/>
      <c r="BS379" s="1"/>
      <c r="BT379" s="9"/>
      <c r="BU379" s="1"/>
      <c r="BV379" s="9"/>
      <c r="BW379" s="1"/>
      <c r="BX379" s="9"/>
      <c r="BY379" s="1">
        <v>30</v>
      </c>
      <c r="BZ379" s="9"/>
      <c r="CA379" s="1"/>
      <c r="CB379" s="9"/>
      <c r="CC379" s="28"/>
      <c r="CD379" s="9"/>
      <c r="CE379" s="1"/>
      <c r="CF379" s="9"/>
      <c r="CG379" s="1"/>
      <c r="CH379" s="27"/>
      <c r="CI379" s="1"/>
      <c r="CJ379" s="9"/>
      <c r="CK379" s="1"/>
      <c r="CL379" s="9"/>
      <c r="CM379" s="1"/>
      <c r="CN379" s="9"/>
      <c r="CO379" s="1"/>
      <c r="CP379" s="9"/>
      <c r="CQ379" s="1">
        <v>2</v>
      </c>
      <c r="CR379" s="9">
        <v>5</v>
      </c>
      <c r="CS379" s="1"/>
      <c r="CT379" s="9">
        <v>1</v>
      </c>
      <c r="CU379" s="1"/>
      <c r="CV379" s="9">
        <v>2</v>
      </c>
      <c r="CW379" s="1"/>
      <c r="CX379" s="9">
        <v>0.5</v>
      </c>
      <c r="CY379" s="1"/>
      <c r="CZ379" s="9"/>
      <c r="DA379" s="1"/>
      <c r="DB379" s="9"/>
      <c r="DC379" s="1"/>
      <c r="DD379" s="9">
        <v>12</v>
      </c>
      <c r="DE379" s="1"/>
      <c r="DF379" s="9"/>
      <c r="DG379" s="9"/>
      <c r="DH379" s="9"/>
      <c r="DI379" s="27"/>
      <c r="DJ379" s="9"/>
      <c r="DK379" s="1">
        <v>1</v>
      </c>
      <c r="DL379" s="9"/>
      <c r="DM379" s="28"/>
      <c r="DN379" s="9"/>
      <c r="DO379" s="1"/>
      <c r="DP379" s="9"/>
      <c r="DQ379" s="1"/>
      <c r="DR379" s="27"/>
      <c r="DS379" s="28"/>
      <c r="DT379" s="27"/>
      <c r="DU379" s="1"/>
      <c r="DV379" s="9"/>
      <c r="DW379" s="1"/>
      <c r="DX379" s="27"/>
      <c r="DY379" s="1"/>
      <c r="DZ379" s="9"/>
      <c r="EA379" s="28"/>
      <c r="EB379" s="9"/>
      <c r="EC379" s="1"/>
      <c r="ED379" s="9"/>
      <c r="EE379" s="1"/>
      <c r="EF379" s="9"/>
      <c r="EG379" s="1"/>
      <c r="EH379" s="9"/>
      <c r="EI379" s="28"/>
      <c r="EJ379" s="9"/>
      <c r="EK379" s="1"/>
      <c r="EL379" s="3" cm="1">
        <f t="array" ref="EL379">SUMPRODUCT(Planned[[#This Row],[GEN-1]:[EL-20]],TRANSPOSE(Arrangements[Unit Prices]))</f>
        <v>1031.5999999999999</v>
      </c>
    </row>
    <row r="380" spans="1:142" ht="14.4" x14ac:dyDescent="0.25">
      <c r="A380" s="1">
        <v>367</v>
      </c>
      <c r="B380" s="9">
        <v>247543</v>
      </c>
      <c r="C380" s="9" t="s">
        <v>1194</v>
      </c>
      <c r="D380" s="9" t="s">
        <v>271</v>
      </c>
      <c r="E380" s="9" t="s">
        <v>272</v>
      </c>
      <c r="F380" s="9"/>
      <c r="G380" s="9"/>
      <c r="H380" s="1" t="s">
        <v>1195</v>
      </c>
      <c r="I380" s="1" t="s">
        <v>275</v>
      </c>
      <c r="J380" s="1" t="s">
        <v>1129</v>
      </c>
      <c r="K380" s="9">
        <v>214</v>
      </c>
      <c r="L380" s="1" t="s">
        <v>1098</v>
      </c>
      <c r="M380" s="9" t="s">
        <v>278</v>
      </c>
      <c r="N380" s="9"/>
      <c r="O380" s="1"/>
      <c r="P380" s="9"/>
      <c r="Q380" s="1"/>
      <c r="R380" s="27"/>
      <c r="S380" s="1"/>
      <c r="T380" s="9">
        <v>5.8</v>
      </c>
      <c r="U380" s="1"/>
      <c r="V380" s="9"/>
      <c r="W380" s="1"/>
      <c r="X380" s="9"/>
      <c r="Y380" s="1"/>
      <c r="Z380" s="9"/>
      <c r="AA380" s="1"/>
      <c r="AB380" s="9"/>
      <c r="AC380" s="1"/>
      <c r="AD380" s="27"/>
      <c r="AE380" s="1"/>
      <c r="AF380" s="9">
        <v>185</v>
      </c>
      <c r="AG380" s="1"/>
      <c r="AH380" s="9"/>
      <c r="AI380" s="1"/>
      <c r="AJ380" s="27"/>
      <c r="AK380" s="1"/>
      <c r="AL380" s="27"/>
      <c r="AM380" s="1"/>
      <c r="AN380" s="9"/>
      <c r="AO380" s="28"/>
      <c r="AP380" s="9"/>
      <c r="AQ380" s="1"/>
      <c r="AR380" s="9"/>
      <c r="AS380" s="28"/>
      <c r="AT380" s="27"/>
      <c r="AU380" s="1"/>
      <c r="AV380" s="1"/>
      <c r="AW380" s="1"/>
      <c r="AX380" s="9"/>
      <c r="AY380" s="28"/>
      <c r="AZ380" s="9"/>
      <c r="BA380" s="1"/>
      <c r="BB380" s="27"/>
      <c r="BC380" s="1"/>
      <c r="BD380" s="9"/>
      <c r="BE380" s="28"/>
      <c r="BF380" s="9"/>
      <c r="BG380" s="1"/>
      <c r="BH380" s="9"/>
      <c r="BI380" s="1"/>
      <c r="BJ380" s="9"/>
      <c r="BK380" s="28"/>
      <c r="BL380" s="27"/>
      <c r="BM380" s="1">
        <v>1</v>
      </c>
      <c r="BN380" s="9"/>
      <c r="BO380" s="1"/>
      <c r="BP380" s="27"/>
      <c r="BQ380" s="1"/>
      <c r="BR380" s="9"/>
      <c r="BS380" s="1"/>
      <c r="BT380" s="9"/>
      <c r="BU380" s="1"/>
      <c r="BV380" s="9"/>
      <c r="BW380" s="1"/>
      <c r="BX380" s="9"/>
      <c r="BY380" s="1">
        <v>35</v>
      </c>
      <c r="BZ380" s="9"/>
      <c r="CA380" s="1"/>
      <c r="CB380" s="9"/>
      <c r="CC380" s="28"/>
      <c r="CD380" s="9"/>
      <c r="CE380" s="1"/>
      <c r="CF380" s="9"/>
      <c r="CG380" s="1"/>
      <c r="CH380" s="27"/>
      <c r="CI380" s="1"/>
      <c r="CJ380" s="9"/>
      <c r="CK380" s="1"/>
      <c r="CL380" s="9">
        <v>0.2</v>
      </c>
      <c r="CM380" s="1"/>
      <c r="CN380" s="9"/>
      <c r="CO380" s="1"/>
      <c r="CP380" s="9"/>
      <c r="CQ380" s="1">
        <v>4</v>
      </c>
      <c r="CR380" s="9">
        <v>5</v>
      </c>
      <c r="CS380" s="1"/>
      <c r="CT380" s="9">
        <v>1</v>
      </c>
      <c r="CU380" s="1"/>
      <c r="CV380" s="9">
        <v>2</v>
      </c>
      <c r="CW380" s="1"/>
      <c r="CX380" s="9">
        <v>0.5</v>
      </c>
      <c r="CY380" s="1"/>
      <c r="CZ380" s="9"/>
      <c r="DA380" s="1"/>
      <c r="DB380" s="9"/>
      <c r="DC380" s="1"/>
      <c r="DD380" s="9">
        <v>12</v>
      </c>
      <c r="DE380" s="1"/>
      <c r="DF380" s="9"/>
      <c r="DG380" s="9"/>
      <c r="DH380" s="9"/>
      <c r="DI380" s="27"/>
      <c r="DJ380" s="9"/>
      <c r="DK380" s="1">
        <v>1</v>
      </c>
      <c r="DL380" s="9"/>
      <c r="DM380" s="28"/>
      <c r="DN380" s="9"/>
      <c r="DO380" s="1"/>
      <c r="DP380" s="9"/>
      <c r="DQ380" s="1"/>
      <c r="DR380" s="27"/>
      <c r="DS380" s="28"/>
      <c r="DT380" s="27"/>
      <c r="DU380" s="1"/>
      <c r="DV380" s="9"/>
      <c r="DW380" s="1"/>
      <c r="DX380" s="27"/>
      <c r="DY380" s="1"/>
      <c r="DZ380" s="9"/>
      <c r="EA380" s="28"/>
      <c r="EB380" s="9"/>
      <c r="EC380" s="1"/>
      <c r="ED380" s="9"/>
      <c r="EE380" s="1"/>
      <c r="EF380" s="9"/>
      <c r="EG380" s="1"/>
      <c r="EH380" s="9"/>
      <c r="EI380" s="28"/>
      <c r="EJ380" s="9"/>
      <c r="EK380" s="1"/>
      <c r="EL380" s="3" cm="1">
        <f t="array" ref="EL380">SUMPRODUCT(Planned[[#This Row],[GEN-1]:[EL-20]],TRANSPOSE(Arrangements[Unit Prices]))</f>
        <v>1341</v>
      </c>
    </row>
    <row r="381" spans="1:142" ht="14.4" x14ac:dyDescent="0.25">
      <c r="A381" s="1">
        <v>368</v>
      </c>
      <c r="B381" s="9">
        <v>287835</v>
      </c>
      <c r="C381" s="9" t="s">
        <v>1196</v>
      </c>
      <c r="D381" s="9" t="s">
        <v>271</v>
      </c>
      <c r="E381" s="9" t="s">
        <v>272</v>
      </c>
      <c r="F381" s="9"/>
      <c r="G381" s="9"/>
      <c r="H381" s="1" t="s">
        <v>1197</v>
      </c>
      <c r="I381" s="1" t="s">
        <v>275</v>
      </c>
      <c r="J381" s="1" t="s">
        <v>1129</v>
      </c>
      <c r="K381" s="9">
        <v>214</v>
      </c>
      <c r="L381" s="1" t="s">
        <v>1175</v>
      </c>
      <c r="M381" s="9" t="s">
        <v>278</v>
      </c>
      <c r="N381" s="9"/>
      <c r="O381" s="1"/>
      <c r="P381" s="9"/>
      <c r="Q381" s="1"/>
      <c r="R381" s="27"/>
      <c r="S381" s="1"/>
      <c r="T381" s="9"/>
      <c r="U381" s="1"/>
      <c r="V381" s="9"/>
      <c r="W381" s="1"/>
      <c r="X381" s="9"/>
      <c r="Y381" s="1"/>
      <c r="Z381" s="9">
        <v>150</v>
      </c>
      <c r="AA381" s="1"/>
      <c r="AB381" s="9"/>
      <c r="AC381" s="1"/>
      <c r="AD381" s="27"/>
      <c r="AE381" s="1"/>
      <c r="AF381" s="9">
        <v>134</v>
      </c>
      <c r="AG381" s="1"/>
      <c r="AH381" s="9"/>
      <c r="AI381" s="1"/>
      <c r="AJ381" s="27"/>
      <c r="AK381" s="1"/>
      <c r="AL381" s="27"/>
      <c r="AM381" s="1"/>
      <c r="AN381" s="9"/>
      <c r="AO381" s="28"/>
      <c r="AP381" s="9"/>
      <c r="AQ381" s="1"/>
      <c r="AR381" s="9"/>
      <c r="AS381" s="28"/>
      <c r="AT381" s="27"/>
      <c r="AU381" s="1"/>
      <c r="AV381" s="1"/>
      <c r="AW381" s="1"/>
      <c r="AX381" s="9"/>
      <c r="AY381" s="28"/>
      <c r="AZ381" s="9"/>
      <c r="BA381" s="1"/>
      <c r="BB381" s="27"/>
      <c r="BC381" s="1"/>
      <c r="BD381" s="9"/>
      <c r="BE381" s="28"/>
      <c r="BF381" s="9"/>
      <c r="BG381" s="1"/>
      <c r="BH381" s="9"/>
      <c r="BI381" s="1"/>
      <c r="BJ381" s="9"/>
      <c r="BK381" s="28"/>
      <c r="BL381" s="27"/>
      <c r="BM381" s="1"/>
      <c r="BN381" s="9"/>
      <c r="BO381" s="1"/>
      <c r="BP381" s="27"/>
      <c r="BQ381" s="1"/>
      <c r="BR381" s="9"/>
      <c r="BS381" s="1"/>
      <c r="BT381" s="9"/>
      <c r="BU381" s="1"/>
      <c r="BV381" s="9"/>
      <c r="BW381" s="1"/>
      <c r="BX381" s="9"/>
      <c r="BY381" s="1"/>
      <c r="BZ381" s="9"/>
      <c r="CA381" s="1"/>
      <c r="CB381" s="9"/>
      <c r="CC381" s="28"/>
      <c r="CD381" s="9"/>
      <c r="CE381" s="1"/>
      <c r="CF381" s="9"/>
      <c r="CG381" s="1"/>
      <c r="CH381" s="27"/>
      <c r="CI381" s="1"/>
      <c r="CJ381" s="9"/>
      <c r="CK381" s="1"/>
      <c r="CL381" s="9"/>
      <c r="CM381" s="1"/>
      <c r="CN381" s="9"/>
      <c r="CO381" s="1"/>
      <c r="CP381" s="9"/>
      <c r="CQ381" s="1">
        <v>2</v>
      </c>
      <c r="CR381" s="9">
        <v>3</v>
      </c>
      <c r="CS381" s="1"/>
      <c r="CT381" s="9"/>
      <c r="CU381" s="1">
        <v>1</v>
      </c>
      <c r="CV381" s="9">
        <v>1</v>
      </c>
      <c r="CW381" s="1">
        <v>1</v>
      </c>
      <c r="CX381" s="9">
        <v>1.2</v>
      </c>
      <c r="CY381" s="1"/>
      <c r="CZ381" s="9">
        <v>1</v>
      </c>
      <c r="DA381" s="1"/>
      <c r="DB381" s="9">
        <v>2</v>
      </c>
      <c r="DC381" s="1"/>
      <c r="DD381" s="9">
        <v>14</v>
      </c>
      <c r="DE381" s="1"/>
      <c r="DF381" s="9"/>
      <c r="DG381" s="9">
        <v>4</v>
      </c>
      <c r="DH381" s="9"/>
      <c r="DI381" s="27"/>
      <c r="DJ381" s="9"/>
      <c r="DK381" s="1">
        <v>1</v>
      </c>
      <c r="DL381" s="9"/>
      <c r="DM381" s="28"/>
      <c r="DN381" s="9"/>
      <c r="DO381" s="1"/>
      <c r="DP381" s="9"/>
      <c r="DQ381" s="1"/>
      <c r="DR381" s="27"/>
      <c r="DS381" s="28"/>
      <c r="DT381" s="27"/>
      <c r="DU381" s="1"/>
      <c r="DV381" s="9"/>
      <c r="DW381" s="1"/>
      <c r="DX381" s="27"/>
      <c r="DY381" s="1"/>
      <c r="DZ381" s="9"/>
      <c r="EA381" s="28"/>
      <c r="EB381" s="9"/>
      <c r="EC381" s="1"/>
      <c r="ED381" s="9"/>
      <c r="EE381" s="1"/>
      <c r="EF381" s="9"/>
      <c r="EG381" s="1"/>
      <c r="EH381" s="9"/>
      <c r="EI381" s="28"/>
      <c r="EJ381" s="9"/>
      <c r="EK381" s="1"/>
      <c r="EL381" s="3" cm="1">
        <f t="array" ref="EL381">SUMPRODUCT(Planned[[#This Row],[GEN-1]:[EL-20]],TRANSPOSE(Arrangements[Unit Prices]))</f>
        <v>876.1</v>
      </c>
    </row>
    <row r="382" spans="1:142" ht="14.4" x14ac:dyDescent="0.25">
      <c r="A382" s="1">
        <v>369</v>
      </c>
      <c r="B382" s="9">
        <v>276405</v>
      </c>
      <c r="C382" s="9" t="s">
        <v>1198</v>
      </c>
      <c r="D382" s="9" t="s">
        <v>271</v>
      </c>
      <c r="E382" s="9" t="s">
        <v>272</v>
      </c>
      <c r="F382" s="9"/>
      <c r="G382" s="9"/>
      <c r="H382" s="1" t="s">
        <v>1199</v>
      </c>
      <c r="I382" s="1" t="s">
        <v>325</v>
      </c>
      <c r="J382" s="1" t="s">
        <v>292</v>
      </c>
      <c r="K382" s="9">
        <v>212</v>
      </c>
      <c r="L382" s="1" t="s">
        <v>1200</v>
      </c>
      <c r="M382" s="9" t="s">
        <v>278</v>
      </c>
      <c r="N382" s="9"/>
      <c r="O382" s="1"/>
      <c r="P382" s="9"/>
      <c r="Q382" s="1"/>
      <c r="R382" s="27"/>
      <c r="S382" s="1"/>
      <c r="T382" s="9"/>
      <c r="U382" s="1"/>
      <c r="V382" s="9"/>
      <c r="W382" s="1"/>
      <c r="X382" s="9"/>
      <c r="Y382" s="1"/>
      <c r="Z382" s="9"/>
      <c r="AA382" s="1">
        <v>75</v>
      </c>
      <c r="AB382" s="9"/>
      <c r="AC382" s="1"/>
      <c r="AD382" s="27"/>
      <c r="AE382" s="1"/>
      <c r="AF382" s="9">
        <v>48</v>
      </c>
      <c r="AG382" s="1"/>
      <c r="AH382" s="9"/>
      <c r="AI382" s="1"/>
      <c r="AJ382" s="27"/>
      <c r="AK382" s="1"/>
      <c r="AL382" s="27"/>
      <c r="AM382" s="1"/>
      <c r="AN382" s="9"/>
      <c r="AO382" s="28"/>
      <c r="AP382" s="9"/>
      <c r="AQ382" s="1"/>
      <c r="AR382" s="9"/>
      <c r="AS382" s="28"/>
      <c r="AT382" s="27"/>
      <c r="AU382" s="1"/>
      <c r="AV382" s="1"/>
      <c r="AW382" s="1"/>
      <c r="AX382" s="9"/>
      <c r="AY382" s="28"/>
      <c r="AZ382" s="9"/>
      <c r="BA382" s="1"/>
      <c r="BB382" s="27"/>
      <c r="BC382" s="1"/>
      <c r="BD382" s="9"/>
      <c r="BE382" s="28"/>
      <c r="BF382" s="9"/>
      <c r="BG382" s="1"/>
      <c r="BH382" s="9"/>
      <c r="BI382" s="1"/>
      <c r="BJ382" s="9"/>
      <c r="BK382" s="28"/>
      <c r="BL382" s="27"/>
      <c r="BM382" s="1"/>
      <c r="BN382" s="9"/>
      <c r="BO382" s="1"/>
      <c r="BP382" s="27"/>
      <c r="BQ382" s="1"/>
      <c r="BR382" s="9"/>
      <c r="BS382" s="1"/>
      <c r="BT382" s="9"/>
      <c r="BU382" s="1"/>
      <c r="BV382" s="9"/>
      <c r="BW382" s="1"/>
      <c r="BX382" s="9"/>
      <c r="BY382" s="1"/>
      <c r="BZ382" s="9"/>
      <c r="CA382" s="1"/>
      <c r="CB382" s="9"/>
      <c r="CC382" s="28"/>
      <c r="CD382" s="9"/>
      <c r="CE382" s="1"/>
      <c r="CF382" s="9"/>
      <c r="CG382" s="1"/>
      <c r="CH382" s="27"/>
      <c r="CI382" s="1"/>
      <c r="CJ382" s="9"/>
      <c r="CK382" s="1"/>
      <c r="CL382" s="9">
        <v>0.16</v>
      </c>
      <c r="CM382" s="1"/>
      <c r="CN382" s="9"/>
      <c r="CO382" s="1"/>
      <c r="CP382" s="9"/>
      <c r="CQ382" s="1">
        <v>2</v>
      </c>
      <c r="CR382" s="9">
        <v>2</v>
      </c>
      <c r="CS382" s="1">
        <v>1</v>
      </c>
      <c r="CT382" s="9"/>
      <c r="CU382" s="1">
        <v>2</v>
      </c>
      <c r="CV382" s="9">
        <v>2</v>
      </c>
      <c r="CW382" s="1">
        <v>1</v>
      </c>
      <c r="CX382" s="9">
        <v>1.2</v>
      </c>
      <c r="CY382" s="1"/>
      <c r="CZ382" s="9"/>
      <c r="DA382" s="1"/>
      <c r="DB382" s="9"/>
      <c r="DC382" s="1"/>
      <c r="DD382" s="9"/>
      <c r="DE382" s="1"/>
      <c r="DF382" s="9"/>
      <c r="DG382" s="9"/>
      <c r="DH382" s="9"/>
      <c r="DI382" s="27"/>
      <c r="DJ382" s="9"/>
      <c r="DK382" s="1">
        <v>1</v>
      </c>
      <c r="DL382" s="9"/>
      <c r="DM382" s="28"/>
      <c r="DN382" s="9"/>
      <c r="DO382" s="1"/>
      <c r="DP382" s="9"/>
      <c r="DQ382" s="1"/>
      <c r="DR382" s="27"/>
      <c r="DS382" s="28"/>
      <c r="DT382" s="27"/>
      <c r="DU382" s="1"/>
      <c r="DV382" s="9"/>
      <c r="DW382" s="1"/>
      <c r="DX382" s="27"/>
      <c r="DY382" s="1"/>
      <c r="DZ382" s="9"/>
      <c r="EA382" s="28"/>
      <c r="EB382" s="9"/>
      <c r="EC382" s="1"/>
      <c r="ED382" s="9"/>
      <c r="EE382" s="1"/>
      <c r="EF382" s="9"/>
      <c r="EG382" s="1"/>
      <c r="EH382" s="9"/>
      <c r="EI382" s="28"/>
      <c r="EJ382" s="9"/>
      <c r="EK382" s="1"/>
      <c r="EL382" s="3" cm="1">
        <f t="array" ref="EL382">SUMPRODUCT(Planned[[#This Row],[GEN-1]:[EL-20]],TRANSPOSE(Arrangements[Unit Prices]))</f>
        <v>574.9</v>
      </c>
    </row>
    <row r="383" spans="1:142" ht="14.4" x14ac:dyDescent="0.25">
      <c r="A383" s="1">
        <v>370</v>
      </c>
      <c r="B383" s="9">
        <v>280705</v>
      </c>
      <c r="C383" s="9" t="s">
        <v>1201</v>
      </c>
      <c r="D383" s="9" t="s">
        <v>271</v>
      </c>
      <c r="E383" s="9" t="s">
        <v>272</v>
      </c>
      <c r="F383" s="9"/>
      <c r="G383" s="9"/>
      <c r="H383" s="1" t="s">
        <v>1202</v>
      </c>
      <c r="I383" s="1" t="s">
        <v>275</v>
      </c>
      <c r="J383" s="1" t="s">
        <v>292</v>
      </c>
      <c r="K383" s="9">
        <v>212</v>
      </c>
      <c r="L383" s="1" t="s">
        <v>1200</v>
      </c>
      <c r="M383" s="9" t="s">
        <v>278</v>
      </c>
      <c r="N383" s="9"/>
      <c r="O383" s="1"/>
      <c r="P383" s="9"/>
      <c r="Q383" s="1"/>
      <c r="R383" s="27"/>
      <c r="S383" s="1">
        <v>0.1</v>
      </c>
      <c r="T383" s="9"/>
      <c r="U383" s="1"/>
      <c r="V383" s="9"/>
      <c r="W383" s="1"/>
      <c r="X383" s="9"/>
      <c r="Y383" s="1"/>
      <c r="Z383" s="9"/>
      <c r="AA383" s="1"/>
      <c r="AB383" s="9"/>
      <c r="AC383" s="1"/>
      <c r="AD383" s="27"/>
      <c r="AE383" s="1"/>
      <c r="AF383" s="9">
        <v>19</v>
      </c>
      <c r="AG383" s="1"/>
      <c r="AH383" s="9"/>
      <c r="AI383" s="1"/>
      <c r="AJ383" s="27"/>
      <c r="AK383" s="1"/>
      <c r="AL383" s="27"/>
      <c r="AM383" s="1"/>
      <c r="AN383" s="9"/>
      <c r="AO383" s="28"/>
      <c r="AP383" s="9"/>
      <c r="AQ383" s="1"/>
      <c r="AR383" s="9"/>
      <c r="AS383" s="28"/>
      <c r="AT383" s="27"/>
      <c r="AU383" s="1"/>
      <c r="AV383" s="1"/>
      <c r="AW383" s="1"/>
      <c r="AX383" s="9"/>
      <c r="AY383" s="28"/>
      <c r="AZ383" s="9"/>
      <c r="BA383" s="1"/>
      <c r="BB383" s="27"/>
      <c r="BC383" s="1"/>
      <c r="BD383" s="9"/>
      <c r="BE383" s="28"/>
      <c r="BF383" s="9"/>
      <c r="BG383" s="1"/>
      <c r="BH383" s="9"/>
      <c r="BI383" s="1"/>
      <c r="BJ383" s="9"/>
      <c r="BK383" s="28"/>
      <c r="BL383" s="27"/>
      <c r="BM383" s="1">
        <v>1</v>
      </c>
      <c r="BN383" s="9"/>
      <c r="BO383" s="1"/>
      <c r="BP383" s="27"/>
      <c r="BQ383" s="1"/>
      <c r="BR383" s="9"/>
      <c r="BS383" s="1"/>
      <c r="BT383" s="9"/>
      <c r="BU383" s="1"/>
      <c r="BV383" s="9"/>
      <c r="BW383" s="1">
        <v>30</v>
      </c>
      <c r="BX383" s="9"/>
      <c r="BY383" s="1">
        <v>30</v>
      </c>
      <c r="BZ383" s="9"/>
      <c r="CA383" s="1"/>
      <c r="CB383" s="9"/>
      <c r="CC383" s="28"/>
      <c r="CD383" s="9"/>
      <c r="CE383" s="1"/>
      <c r="CF383" s="9">
        <v>4</v>
      </c>
      <c r="CG383" s="1">
        <v>20</v>
      </c>
      <c r="CH383" s="27"/>
      <c r="CI383" s="1"/>
      <c r="CJ383" s="9"/>
      <c r="CK383" s="1"/>
      <c r="CL383" s="9"/>
      <c r="CM383" s="1"/>
      <c r="CN383" s="9"/>
      <c r="CO383" s="1"/>
      <c r="CP383" s="9"/>
      <c r="CQ383" s="1">
        <v>1</v>
      </c>
      <c r="CR383" s="9">
        <v>1</v>
      </c>
      <c r="CS383" s="1">
        <v>1</v>
      </c>
      <c r="CT383" s="9"/>
      <c r="CU383" s="1">
        <v>2</v>
      </c>
      <c r="CV383" s="9"/>
      <c r="CW383" s="1"/>
      <c r="CX383" s="9"/>
      <c r="CY383" s="1"/>
      <c r="CZ383" s="9"/>
      <c r="DA383" s="1"/>
      <c r="DB383" s="9"/>
      <c r="DC383" s="1"/>
      <c r="DD383" s="9">
        <v>3</v>
      </c>
      <c r="DE383" s="1"/>
      <c r="DF383" s="9"/>
      <c r="DG383" s="9"/>
      <c r="DH383" s="9"/>
      <c r="DI383" s="27"/>
      <c r="DJ383" s="9"/>
      <c r="DK383" s="1">
        <v>1</v>
      </c>
      <c r="DL383" s="9"/>
      <c r="DM383" s="28"/>
      <c r="DN383" s="9"/>
      <c r="DO383" s="1"/>
      <c r="DP383" s="9"/>
      <c r="DQ383" s="1"/>
      <c r="DR383" s="27"/>
      <c r="DS383" s="28"/>
      <c r="DT383" s="27"/>
      <c r="DU383" s="1"/>
      <c r="DV383" s="9"/>
      <c r="DW383" s="1"/>
      <c r="DX383" s="27"/>
      <c r="DY383" s="1"/>
      <c r="DZ383" s="9"/>
      <c r="EA383" s="28"/>
      <c r="EB383" s="9">
        <v>1</v>
      </c>
      <c r="EC383" s="1"/>
      <c r="ED383" s="9"/>
      <c r="EE383" s="1">
        <v>1</v>
      </c>
      <c r="EF383" s="9"/>
      <c r="EG383" s="1">
        <v>1</v>
      </c>
      <c r="EH383" s="9"/>
      <c r="EI383" s="28"/>
      <c r="EJ383" s="9"/>
      <c r="EK383" s="1">
        <v>10</v>
      </c>
      <c r="EL383" s="3" cm="1">
        <f t="array" ref="EL383">SUMPRODUCT(Planned[[#This Row],[GEN-1]:[EL-20]],TRANSPOSE(Arrangements[Unit Prices]))</f>
        <v>746.7</v>
      </c>
    </row>
    <row r="384" spans="1:142" ht="14.4" x14ac:dyDescent="0.25">
      <c r="A384" s="1">
        <v>371</v>
      </c>
      <c r="B384" s="9">
        <v>280278</v>
      </c>
      <c r="C384" s="9" t="s">
        <v>1203</v>
      </c>
      <c r="D384" s="9" t="s">
        <v>271</v>
      </c>
      <c r="E384" s="9" t="s">
        <v>272</v>
      </c>
      <c r="F384" s="9"/>
      <c r="G384" s="9"/>
      <c r="H384" s="1" t="s">
        <v>1204</v>
      </c>
      <c r="I384" s="1" t="s">
        <v>275</v>
      </c>
      <c r="J384" s="1" t="s">
        <v>292</v>
      </c>
      <c r="K384" s="9">
        <v>212</v>
      </c>
      <c r="L384" s="1" t="s">
        <v>1200</v>
      </c>
      <c r="M384" s="9" t="s">
        <v>278</v>
      </c>
      <c r="N384" s="9"/>
      <c r="O384" s="1"/>
      <c r="P384" s="9"/>
      <c r="Q384" s="1"/>
      <c r="R384" s="27"/>
      <c r="S384" s="1"/>
      <c r="T384" s="9"/>
      <c r="U384" s="1"/>
      <c r="V384" s="9"/>
      <c r="W384" s="1"/>
      <c r="X384" s="9"/>
      <c r="Y384" s="1"/>
      <c r="Z384" s="9"/>
      <c r="AA384" s="1"/>
      <c r="AB384" s="9"/>
      <c r="AC384" s="1"/>
      <c r="AD384" s="27"/>
      <c r="AE384" s="1"/>
      <c r="AF384" s="9">
        <v>381</v>
      </c>
      <c r="AG384" s="1"/>
      <c r="AH384" s="9"/>
      <c r="AI384" s="1"/>
      <c r="AJ384" s="27"/>
      <c r="AK384" s="1"/>
      <c r="AL384" s="27"/>
      <c r="AM384" s="1"/>
      <c r="AN384" s="9"/>
      <c r="AO384" s="28"/>
      <c r="AP384" s="9"/>
      <c r="AQ384" s="1"/>
      <c r="AR384" s="9"/>
      <c r="AS384" s="28"/>
      <c r="AT384" s="27"/>
      <c r="AU384" s="1"/>
      <c r="AV384" s="1"/>
      <c r="AW384" s="1"/>
      <c r="AX384" s="9"/>
      <c r="AY384" s="28"/>
      <c r="AZ384" s="9"/>
      <c r="BA384" s="1"/>
      <c r="BB384" s="27"/>
      <c r="BC384" s="1"/>
      <c r="BD384" s="9"/>
      <c r="BE384" s="28"/>
      <c r="BF384" s="9"/>
      <c r="BG384" s="1"/>
      <c r="BH384" s="9"/>
      <c r="BI384" s="1"/>
      <c r="BJ384" s="9"/>
      <c r="BK384" s="28"/>
      <c r="BL384" s="27"/>
      <c r="BM384" s="1"/>
      <c r="BN384" s="9"/>
      <c r="BO384" s="1"/>
      <c r="BP384" s="27"/>
      <c r="BQ384" s="1"/>
      <c r="BR384" s="9"/>
      <c r="BS384" s="1"/>
      <c r="BT384" s="9"/>
      <c r="BU384" s="1"/>
      <c r="BV384" s="9"/>
      <c r="BW384" s="1"/>
      <c r="BX384" s="9"/>
      <c r="BY384" s="1"/>
      <c r="BZ384" s="9"/>
      <c r="CA384" s="1"/>
      <c r="CB384" s="9"/>
      <c r="CC384" s="28"/>
      <c r="CD384" s="9"/>
      <c r="CE384" s="1"/>
      <c r="CF384" s="9">
        <v>4</v>
      </c>
      <c r="CG384" s="1"/>
      <c r="CH384" s="27"/>
      <c r="CI384" s="1"/>
      <c r="CJ384" s="9"/>
      <c r="CK384" s="1"/>
      <c r="CL384" s="9"/>
      <c r="CM384" s="1"/>
      <c r="CN384" s="9"/>
      <c r="CO384" s="1"/>
      <c r="CP384" s="9"/>
      <c r="CQ384" s="1">
        <v>3</v>
      </c>
      <c r="CR384" s="9">
        <v>4</v>
      </c>
      <c r="CS384" s="1">
        <v>1</v>
      </c>
      <c r="CT384" s="9"/>
      <c r="CU384" s="1">
        <v>4</v>
      </c>
      <c r="CV384" s="9"/>
      <c r="CW384" s="1">
        <v>1</v>
      </c>
      <c r="CX384" s="9">
        <v>1.2</v>
      </c>
      <c r="CY384" s="1"/>
      <c r="CZ384" s="9"/>
      <c r="DA384" s="1"/>
      <c r="DB384" s="9"/>
      <c r="DC384" s="1"/>
      <c r="DD384" s="9">
        <v>10</v>
      </c>
      <c r="DE384" s="1"/>
      <c r="DF384" s="9"/>
      <c r="DG384" s="9">
        <v>10</v>
      </c>
      <c r="DH384" s="9"/>
      <c r="DI384" s="27"/>
      <c r="DJ384" s="9"/>
      <c r="DK384" s="1"/>
      <c r="DL384" s="9"/>
      <c r="DM384" s="28"/>
      <c r="DN384" s="9"/>
      <c r="DO384" s="1"/>
      <c r="DP384" s="9"/>
      <c r="DQ384" s="1"/>
      <c r="DR384" s="27"/>
      <c r="DS384" s="28"/>
      <c r="DT384" s="27"/>
      <c r="DU384" s="1"/>
      <c r="DV384" s="9"/>
      <c r="DW384" s="1"/>
      <c r="DX384" s="27"/>
      <c r="DY384" s="1"/>
      <c r="DZ384" s="9"/>
      <c r="EA384" s="28"/>
      <c r="EB384" s="9"/>
      <c r="EC384" s="1"/>
      <c r="ED384" s="9"/>
      <c r="EE384" s="1"/>
      <c r="EF384" s="9"/>
      <c r="EG384" s="1"/>
      <c r="EH384" s="9"/>
      <c r="EI384" s="28"/>
      <c r="EJ384" s="9"/>
      <c r="EK384" s="1"/>
      <c r="EL384" s="3" cm="1">
        <f t="array" ref="EL384">SUMPRODUCT(Planned[[#This Row],[GEN-1]:[EL-20]],TRANSPOSE(Arrangements[Unit Prices]))</f>
        <v>1341.2</v>
      </c>
    </row>
    <row r="385" spans="1:142" ht="14.4" x14ac:dyDescent="0.25">
      <c r="A385" s="1">
        <v>372</v>
      </c>
      <c r="B385" s="9">
        <v>273090</v>
      </c>
      <c r="C385" s="9" t="s">
        <v>1205</v>
      </c>
      <c r="D385" s="9" t="s">
        <v>271</v>
      </c>
      <c r="E385" s="9" t="s">
        <v>272</v>
      </c>
      <c r="F385" s="9"/>
      <c r="G385" s="9"/>
      <c r="H385" s="1" t="s">
        <v>1206</v>
      </c>
      <c r="I385" s="1" t="s">
        <v>275</v>
      </c>
      <c r="J385" s="1" t="s">
        <v>292</v>
      </c>
      <c r="K385" s="9">
        <v>212</v>
      </c>
      <c r="L385" s="1" t="s">
        <v>1200</v>
      </c>
      <c r="M385" s="9" t="s">
        <v>278</v>
      </c>
      <c r="N385" s="9"/>
      <c r="O385" s="1"/>
      <c r="P385" s="9"/>
      <c r="Q385" s="1"/>
      <c r="R385" s="27"/>
      <c r="S385" s="1"/>
      <c r="T385" s="9"/>
      <c r="U385" s="1"/>
      <c r="V385" s="9"/>
      <c r="W385" s="1"/>
      <c r="X385" s="9"/>
      <c r="Y385" s="1"/>
      <c r="Z385" s="9"/>
      <c r="AA385" s="1"/>
      <c r="AB385" s="9"/>
      <c r="AC385" s="1"/>
      <c r="AD385" s="27"/>
      <c r="AE385" s="1"/>
      <c r="AF385" s="9"/>
      <c r="AG385" s="1"/>
      <c r="AH385" s="9"/>
      <c r="AI385" s="1"/>
      <c r="AJ385" s="27"/>
      <c r="AK385" s="1"/>
      <c r="AL385" s="27"/>
      <c r="AM385" s="1"/>
      <c r="AN385" s="9"/>
      <c r="AO385" s="28"/>
      <c r="AP385" s="9"/>
      <c r="AQ385" s="1"/>
      <c r="AR385" s="9"/>
      <c r="AS385" s="28"/>
      <c r="AT385" s="27"/>
      <c r="AU385" s="1"/>
      <c r="AV385" s="1"/>
      <c r="AW385" s="1"/>
      <c r="AX385" s="9"/>
      <c r="AY385" s="28"/>
      <c r="AZ385" s="9"/>
      <c r="BA385" s="1"/>
      <c r="BB385" s="27"/>
      <c r="BC385" s="1"/>
      <c r="BD385" s="9"/>
      <c r="BE385" s="28"/>
      <c r="BF385" s="9"/>
      <c r="BG385" s="1"/>
      <c r="BH385" s="9"/>
      <c r="BI385" s="1"/>
      <c r="BJ385" s="9"/>
      <c r="BK385" s="28"/>
      <c r="BL385" s="27"/>
      <c r="BM385" s="1">
        <v>3</v>
      </c>
      <c r="BN385" s="9"/>
      <c r="BO385" s="1"/>
      <c r="BP385" s="27"/>
      <c r="BQ385" s="1"/>
      <c r="BR385" s="9"/>
      <c r="BS385" s="1"/>
      <c r="BT385" s="9"/>
      <c r="BU385" s="1"/>
      <c r="BV385" s="9"/>
      <c r="BW385" s="1"/>
      <c r="BX385" s="9"/>
      <c r="BY385" s="1"/>
      <c r="BZ385" s="9"/>
      <c r="CA385" s="1"/>
      <c r="CB385" s="9"/>
      <c r="CC385" s="28"/>
      <c r="CD385" s="9"/>
      <c r="CE385" s="1"/>
      <c r="CF385" s="9"/>
      <c r="CG385" s="1"/>
      <c r="CH385" s="27"/>
      <c r="CI385" s="1"/>
      <c r="CJ385" s="9"/>
      <c r="CK385" s="1"/>
      <c r="CL385" s="9">
        <v>0.5</v>
      </c>
      <c r="CM385" s="1"/>
      <c r="CN385" s="9"/>
      <c r="CO385" s="1"/>
      <c r="CP385" s="9"/>
      <c r="CQ385" s="1">
        <v>5</v>
      </c>
      <c r="CR385" s="9">
        <v>3</v>
      </c>
      <c r="CS385" s="1">
        <v>1</v>
      </c>
      <c r="CT385" s="9"/>
      <c r="CU385" s="1">
        <v>2</v>
      </c>
      <c r="CV385" s="9">
        <v>2</v>
      </c>
      <c r="CW385" s="1"/>
      <c r="CX385" s="9"/>
      <c r="CY385" s="1"/>
      <c r="CZ385" s="9"/>
      <c r="DA385" s="1"/>
      <c r="DB385" s="9">
        <v>3</v>
      </c>
      <c r="DC385" s="1"/>
      <c r="DD385" s="9"/>
      <c r="DE385" s="1"/>
      <c r="DF385" s="9"/>
      <c r="DG385" s="9"/>
      <c r="DH385" s="9"/>
      <c r="DI385" s="27"/>
      <c r="DJ385" s="9"/>
      <c r="DK385" s="1">
        <v>1</v>
      </c>
      <c r="DL385" s="9"/>
      <c r="DM385" s="28"/>
      <c r="DN385" s="9"/>
      <c r="DO385" s="1"/>
      <c r="DP385" s="9"/>
      <c r="DQ385" s="1"/>
      <c r="DR385" s="27"/>
      <c r="DS385" s="28"/>
      <c r="DT385" s="27"/>
      <c r="DU385" s="1"/>
      <c r="DV385" s="9"/>
      <c r="DW385" s="1"/>
      <c r="DX385" s="27"/>
      <c r="DY385" s="1"/>
      <c r="DZ385" s="9"/>
      <c r="EA385" s="28"/>
      <c r="EB385" s="9"/>
      <c r="EC385" s="1"/>
      <c r="ED385" s="9"/>
      <c r="EE385" s="1"/>
      <c r="EF385" s="9"/>
      <c r="EG385" s="1"/>
      <c r="EH385" s="9"/>
      <c r="EI385" s="28"/>
      <c r="EJ385" s="9"/>
      <c r="EK385" s="1"/>
      <c r="EL385" s="3" cm="1">
        <f t="array" ref="EL385">SUMPRODUCT(Planned[[#This Row],[GEN-1]:[EL-20]],TRANSPOSE(Arrangements[Unit Prices]))</f>
        <v>874.9</v>
      </c>
    </row>
    <row r="386" spans="1:142" ht="14.4" x14ac:dyDescent="0.25">
      <c r="A386" s="1">
        <v>373</v>
      </c>
      <c r="B386" s="9">
        <v>194168</v>
      </c>
      <c r="C386" s="9" t="s">
        <v>1207</v>
      </c>
      <c r="D386" s="9" t="s">
        <v>271</v>
      </c>
      <c r="E386" s="9" t="s">
        <v>272</v>
      </c>
      <c r="F386" s="9"/>
      <c r="G386" s="9"/>
      <c r="H386" s="1" t="s">
        <v>1208</v>
      </c>
      <c r="I386" s="1" t="s">
        <v>325</v>
      </c>
      <c r="J386" s="1" t="s">
        <v>292</v>
      </c>
      <c r="K386" s="9">
        <v>212</v>
      </c>
      <c r="L386" s="1" t="s">
        <v>1200</v>
      </c>
      <c r="M386" s="9" t="s">
        <v>278</v>
      </c>
      <c r="N386" s="9"/>
      <c r="O386" s="1"/>
      <c r="P386" s="9"/>
      <c r="Q386" s="1"/>
      <c r="R386" s="27"/>
      <c r="S386" s="1"/>
      <c r="T386" s="9"/>
      <c r="U386" s="1"/>
      <c r="V386" s="9"/>
      <c r="W386" s="1"/>
      <c r="X386" s="9"/>
      <c r="Y386" s="1"/>
      <c r="Z386" s="9"/>
      <c r="AA386" s="1">
        <v>263</v>
      </c>
      <c r="AB386" s="9"/>
      <c r="AC386" s="1"/>
      <c r="AD386" s="27"/>
      <c r="AE386" s="1"/>
      <c r="AF386" s="9">
        <v>213</v>
      </c>
      <c r="AG386" s="1"/>
      <c r="AH386" s="9"/>
      <c r="AI386" s="1"/>
      <c r="AJ386" s="27"/>
      <c r="AK386" s="1"/>
      <c r="AL386" s="27"/>
      <c r="AM386" s="1"/>
      <c r="AN386" s="9"/>
      <c r="AO386" s="28"/>
      <c r="AP386" s="9"/>
      <c r="AQ386" s="1"/>
      <c r="AR386" s="9"/>
      <c r="AS386" s="28"/>
      <c r="AT386" s="27"/>
      <c r="AU386" s="1"/>
      <c r="AV386" s="1"/>
      <c r="AW386" s="1"/>
      <c r="AX386" s="9"/>
      <c r="AY386" s="28"/>
      <c r="AZ386" s="9"/>
      <c r="BA386" s="1"/>
      <c r="BB386" s="27"/>
      <c r="BC386" s="1"/>
      <c r="BD386" s="9"/>
      <c r="BE386" s="28"/>
      <c r="BF386" s="9"/>
      <c r="BG386" s="1"/>
      <c r="BH386" s="9"/>
      <c r="BI386" s="1"/>
      <c r="BJ386" s="9"/>
      <c r="BK386" s="28"/>
      <c r="BL386" s="27"/>
      <c r="BM386" s="1">
        <v>1</v>
      </c>
      <c r="BN386" s="9"/>
      <c r="BO386" s="1"/>
      <c r="BP386" s="27"/>
      <c r="BQ386" s="1"/>
      <c r="BR386" s="9"/>
      <c r="BS386" s="1"/>
      <c r="BT386" s="9"/>
      <c r="BU386" s="1"/>
      <c r="BV386" s="9"/>
      <c r="BW386" s="1"/>
      <c r="BX386" s="9"/>
      <c r="BY386" s="1"/>
      <c r="BZ386" s="9"/>
      <c r="CA386" s="1"/>
      <c r="CB386" s="9"/>
      <c r="CC386" s="28"/>
      <c r="CD386" s="9"/>
      <c r="CE386" s="1"/>
      <c r="CF386" s="9">
        <v>4</v>
      </c>
      <c r="CG386" s="1"/>
      <c r="CH386" s="27"/>
      <c r="CI386" s="1"/>
      <c r="CJ386" s="9"/>
      <c r="CK386" s="1"/>
      <c r="CL386" s="9"/>
      <c r="CM386" s="1"/>
      <c r="CN386" s="9"/>
      <c r="CO386" s="1"/>
      <c r="CP386" s="9"/>
      <c r="CQ386" s="1"/>
      <c r="CR386" s="9"/>
      <c r="CS386" s="1"/>
      <c r="CT386" s="9"/>
      <c r="CU386" s="1">
        <v>1</v>
      </c>
      <c r="CV386" s="9"/>
      <c r="CW386" s="1">
        <v>1</v>
      </c>
      <c r="CX386" s="9">
        <v>1.2</v>
      </c>
      <c r="CY386" s="1">
        <v>1</v>
      </c>
      <c r="CZ386" s="9"/>
      <c r="DA386" s="1"/>
      <c r="DB386" s="9"/>
      <c r="DC386" s="1"/>
      <c r="DD386" s="9">
        <v>10</v>
      </c>
      <c r="DE386" s="1"/>
      <c r="DF386" s="9"/>
      <c r="DG386" s="9">
        <v>6</v>
      </c>
      <c r="DH386" s="9"/>
      <c r="DI386" s="27"/>
      <c r="DJ386" s="9"/>
      <c r="DK386" s="1"/>
      <c r="DL386" s="9"/>
      <c r="DM386" s="28"/>
      <c r="DN386" s="9"/>
      <c r="DO386" s="1"/>
      <c r="DP386" s="9"/>
      <c r="DQ386" s="1"/>
      <c r="DR386" s="27"/>
      <c r="DS386" s="28"/>
      <c r="DT386" s="27"/>
      <c r="DU386" s="1"/>
      <c r="DV386" s="9"/>
      <c r="DW386" s="1"/>
      <c r="DX386" s="27"/>
      <c r="DY386" s="1"/>
      <c r="DZ386" s="9"/>
      <c r="EA386" s="28"/>
      <c r="EB386" s="9"/>
      <c r="EC386" s="1"/>
      <c r="ED386" s="9"/>
      <c r="EE386" s="1"/>
      <c r="EF386" s="9"/>
      <c r="EG386" s="1"/>
      <c r="EH386" s="9"/>
      <c r="EI386" s="28"/>
      <c r="EJ386" s="9"/>
      <c r="EK386" s="1"/>
      <c r="EL386" s="3" cm="1">
        <f t="array" ref="EL386">SUMPRODUCT(Planned[[#This Row],[GEN-1]:[EL-20]],TRANSPOSE(Arrangements[Unit Prices]))</f>
        <v>901.06000000000006</v>
      </c>
    </row>
    <row r="387" spans="1:142" ht="14.4" x14ac:dyDescent="0.25">
      <c r="A387" s="1">
        <v>374</v>
      </c>
      <c r="B387" s="9">
        <v>53628</v>
      </c>
      <c r="C387" s="9" t="s">
        <v>1209</v>
      </c>
      <c r="D387" s="9" t="s">
        <v>271</v>
      </c>
      <c r="E387" s="9" t="s">
        <v>272</v>
      </c>
      <c r="F387" s="9"/>
      <c r="G387" s="9"/>
      <c r="H387" s="1" t="s">
        <v>1210</v>
      </c>
      <c r="I387" s="1" t="s">
        <v>325</v>
      </c>
      <c r="J387" s="1" t="s">
        <v>292</v>
      </c>
      <c r="K387" s="9">
        <v>212</v>
      </c>
      <c r="L387" s="1" t="s">
        <v>1200</v>
      </c>
      <c r="M387" s="9" t="s">
        <v>278</v>
      </c>
      <c r="N387" s="9"/>
      <c r="O387" s="1"/>
      <c r="P387" s="9"/>
      <c r="Q387" s="1"/>
      <c r="R387" s="27"/>
      <c r="S387" s="1"/>
      <c r="T387" s="9"/>
      <c r="U387" s="1"/>
      <c r="V387" s="9"/>
      <c r="W387" s="1"/>
      <c r="X387" s="9"/>
      <c r="Y387" s="1"/>
      <c r="Z387" s="9"/>
      <c r="AA387" s="1"/>
      <c r="AB387" s="9">
        <v>450</v>
      </c>
      <c r="AC387" s="1"/>
      <c r="AD387" s="27"/>
      <c r="AE387" s="1"/>
      <c r="AF387" s="9">
        <v>239</v>
      </c>
      <c r="AG387" s="1"/>
      <c r="AH387" s="9"/>
      <c r="AI387" s="1"/>
      <c r="AJ387" s="27"/>
      <c r="AK387" s="1"/>
      <c r="AL387" s="27"/>
      <c r="AM387" s="1"/>
      <c r="AN387" s="9"/>
      <c r="AO387" s="28"/>
      <c r="AP387" s="9"/>
      <c r="AQ387" s="1"/>
      <c r="AR387" s="9"/>
      <c r="AS387" s="28"/>
      <c r="AT387" s="27"/>
      <c r="AU387" s="1"/>
      <c r="AV387" s="1"/>
      <c r="AW387" s="1"/>
      <c r="AX387" s="9"/>
      <c r="AY387" s="28"/>
      <c r="AZ387" s="9"/>
      <c r="BA387" s="1"/>
      <c r="BB387" s="27"/>
      <c r="BC387" s="1"/>
      <c r="BD387" s="9"/>
      <c r="BE387" s="28"/>
      <c r="BF387" s="9"/>
      <c r="BG387" s="1"/>
      <c r="BH387" s="9"/>
      <c r="BI387" s="1"/>
      <c r="BJ387" s="9"/>
      <c r="BK387" s="28"/>
      <c r="BL387" s="27"/>
      <c r="BM387" s="1">
        <v>2</v>
      </c>
      <c r="BN387" s="9"/>
      <c r="BO387" s="1"/>
      <c r="BP387" s="27"/>
      <c r="BQ387" s="1"/>
      <c r="BR387" s="9"/>
      <c r="BS387" s="1"/>
      <c r="BT387" s="9"/>
      <c r="BU387" s="1"/>
      <c r="BV387" s="9"/>
      <c r="BW387" s="1"/>
      <c r="BX387" s="9"/>
      <c r="BY387" s="1"/>
      <c r="BZ387" s="9"/>
      <c r="CA387" s="1"/>
      <c r="CB387" s="9"/>
      <c r="CC387" s="28"/>
      <c r="CD387" s="9"/>
      <c r="CE387" s="1"/>
      <c r="CF387" s="9">
        <v>4</v>
      </c>
      <c r="CG387" s="1"/>
      <c r="CH387" s="27"/>
      <c r="CI387" s="1"/>
      <c r="CJ387" s="9"/>
      <c r="CK387" s="1"/>
      <c r="CL387" s="9"/>
      <c r="CM387" s="1"/>
      <c r="CN387" s="9"/>
      <c r="CO387" s="1"/>
      <c r="CP387" s="9"/>
      <c r="CQ387" s="1">
        <v>1</v>
      </c>
      <c r="CR387" s="9">
        <v>5</v>
      </c>
      <c r="CS387" s="1"/>
      <c r="CT387" s="9"/>
      <c r="CU387" s="1">
        <v>2</v>
      </c>
      <c r="CV387" s="9"/>
      <c r="CW387" s="1">
        <v>1</v>
      </c>
      <c r="CX387" s="9">
        <v>0.6</v>
      </c>
      <c r="CY387" s="1"/>
      <c r="CZ387" s="9"/>
      <c r="DA387" s="1"/>
      <c r="DB387" s="9">
        <v>1</v>
      </c>
      <c r="DC387" s="1"/>
      <c r="DD387" s="9">
        <v>10</v>
      </c>
      <c r="DE387" s="1"/>
      <c r="DF387" s="9"/>
      <c r="DG387" s="9">
        <v>10</v>
      </c>
      <c r="DH387" s="9"/>
      <c r="DI387" s="27"/>
      <c r="DJ387" s="9"/>
      <c r="DK387" s="1">
        <v>1</v>
      </c>
      <c r="DL387" s="9"/>
      <c r="DM387" s="28"/>
      <c r="DN387" s="9"/>
      <c r="DO387" s="1"/>
      <c r="DP387" s="9"/>
      <c r="DQ387" s="1"/>
      <c r="DR387" s="27"/>
      <c r="DS387" s="28"/>
      <c r="DT387" s="27"/>
      <c r="DU387" s="1"/>
      <c r="DV387" s="9"/>
      <c r="DW387" s="1"/>
      <c r="DX387" s="27"/>
      <c r="DY387" s="1"/>
      <c r="DZ387" s="9"/>
      <c r="EA387" s="28"/>
      <c r="EB387" s="9"/>
      <c r="EC387" s="1"/>
      <c r="ED387" s="9"/>
      <c r="EE387" s="1"/>
      <c r="EF387" s="9"/>
      <c r="EG387" s="1"/>
      <c r="EH387" s="9"/>
      <c r="EI387" s="28"/>
      <c r="EJ387" s="9"/>
      <c r="EK387" s="1"/>
      <c r="EL387" s="3" cm="1">
        <f t="array" ref="EL387">SUMPRODUCT(Planned[[#This Row],[GEN-1]:[EL-20]],TRANSPOSE(Arrangements[Unit Prices]))</f>
        <v>1412.4</v>
      </c>
    </row>
    <row r="388" spans="1:142" ht="14.4" x14ac:dyDescent="0.25">
      <c r="A388" s="1">
        <v>375</v>
      </c>
      <c r="B388" s="9">
        <v>280221</v>
      </c>
      <c r="C388" s="9" t="s">
        <v>1211</v>
      </c>
      <c r="D388" s="9" t="s">
        <v>271</v>
      </c>
      <c r="E388" s="9" t="s">
        <v>272</v>
      </c>
      <c r="F388" s="9"/>
      <c r="G388" s="9"/>
      <c r="H388" s="1" t="s">
        <v>1212</v>
      </c>
      <c r="I388" s="1" t="s">
        <v>275</v>
      </c>
      <c r="J388" s="1" t="s">
        <v>292</v>
      </c>
      <c r="K388" s="9">
        <v>212</v>
      </c>
      <c r="L388" s="1" t="s">
        <v>1200</v>
      </c>
      <c r="M388" s="9" t="s">
        <v>278</v>
      </c>
      <c r="N388" s="9"/>
      <c r="O388" s="1"/>
      <c r="P388" s="9"/>
      <c r="Q388" s="1"/>
      <c r="R388" s="27"/>
      <c r="S388" s="1"/>
      <c r="T388" s="9"/>
      <c r="U388" s="1"/>
      <c r="V388" s="9"/>
      <c r="W388" s="1"/>
      <c r="X388" s="9"/>
      <c r="Y388" s="1"/>
      <c r="Z388" s="9"/>
      <c r="AA388" s="1">
        <v>150</v>
      </c>
      <c r="AB388" s="9"/>
      <c r="AC388" s="1"/>
      <c r="AD388" s="27"/>
      <c r="AE388" s="1"/>
      <c r="AF388" s="9">
        <v>103</v>
      </c>
      <c r="AG388" s="1"/>
      <c r="AH388" s="9"/>
      <c r="AI388" s="1"/>
      <c r="AJ388" s="27"/>
      <c r="AK388" s="1"/>
      <c r="AL388" s="27"/>
      <c r="AM388" s="1"/>
      <c r="AN388" s="9"/>
      <c r="AO388" s="28"/>
      <c r="AP388" s="9"/>
      <c r="AQ388" s="1"/>
      <c r="AR388" s="9"/>
      <c r="AS388" s="28"/>
      <c r="AT388" s="27"/>
      <c r="AU388" s="1"/>
      <c r="AV388" s="1"/>
      <c r="AW388" s="1"/>
      <c r="AX388" s="9"/>
      <c r="AY388" s="28"/>
      <c r="AZ388" s="9">
        <v>3.42</v>
      </c>
      <c r="BA388" s="1"/>
      <c r="BB388" s="27"/>
      <c r="BC388" s="1"/>
      <c r="BD388" s="9"/>
      <c r="BE388" s="28"/>
      <c r="BF388" s="9"/>
      <c r="BG388" s="1"/>
      <c r="BH388" s="9"/>
      <c r="BI388" s="1"/>
      <c r="BJ388" s="9"/>
      <c r="BK388" s="28"/>
      <c r="BL388" s="27"/>
      <c r="BM388" s="1"/>
      <c r="BN388" s="9"/>
      <c r="BO388" s="1"/>
      <c r="BP388" s="27"/>
      <c r="BQ388" s="1"/>
      <c r="BR388" s="9"/>
      <c r="BS388" s="1"/>
      <c r="BT388" s="9"/>
      <c r="BU388" s="1"/>
      <c r="BV388" s="9"/>
      <c r="BW388" s="1"/>
      <c r="BX388" s="9"/>
      <c r="BY388" s="1"/>
      <c r="BZ388" s="9"/>
      <c r="CA388" s="1"/>
      <c r="CB388" s="9"/>
      <c r="CC388" s="28"/>
      <c r="CD388" s="9"/>
      <c r="CE388" s="1"/>
      <c r="CF388" s="9">
        <v>4</v>
      </c>
      <c r="CG388" s="1"/>
      <c r="CH388" s="27"/>
      <c r="CI388" s="1"/>
      <c r="CJ388" s="9"/>
      <c r="CK388" s="1"/>
      <c r="CL388" s="9">
        <v>0.06</v>
      </c>
      <c r="CM388" s="1"/>
      <c r="CN388" s="9"/>
      <c r="CO388" s="1"/>
      <c r="CP388" s="9"/>
      <c r="CQ388" s="1">
        <v>3</v>
      </c>
      <c r="CR388" s="9">
        <v>5</v>
      </c>
      <c r="CS388" s="1">
        <v>1</v>
      </c>
      <c r="CT388" s="9"/>
      <c r="CU388" s="1">
        <v>3</v>
      </c>
      <c r="CV388" s="9">
        <v>1</v>
      </c>
      <c r="CW388" s="1">
        <v>1</v>
      </c>
      <c r="CX388" s="9">
        <v>1.2</v>
      </c>
      <c r="CY388" s="1"/>
      <c r="CZ388" s="9"/>
      <c r="DA388" s="1"/>
      <c r="DB388" s="9"/>
      <c r="DC388" s="1"/>
      <c r="DD388" s="9"/>
      <c r="DE388" s="1"/>
      <c r="DF388" s="9"/>
      <c r="DG388" s="9"/>
      <c r="DH388" s="9"/>
      <c r="DI388" s="27"/>
      <c r="DJ388" s="9"/>
      <c r="DK388" s="1"/>
      <c r="DL388" s="9"/>
      <c r="DM388" s="28"/>
      <c r="DN388" s="9"/>
      <c r="DO388" s="1"/>
      <c r="DP388" s="9"/>
      <c r="DQ388" s="1"/>
      <c r="DR388" s="27"/>
      <c r="DS388" s="28"/>
      <c r="DT388" s="27"/>
      <c r="DU388" s="1"/>
      <c r="DV388" s="9"/>
      <c r="DW388" s="1"/>
      <c r="DX388" s="27"/>
      <c r="DY388" s="1"/>
      <c r="DZ388" s="9"/>
      <c r="EA388" s="28"/>
      <c r="EB388" s="9"/>
      <c r="EC388" s="1"/>
      <c r="ED388" s="9"/>
      <c r="EE388" s="1"/>
      <c r="EF388" s="9"/>
      <c r="EG388" s="1"/>
      <c r="EH388" s="9"/>
      <c r="EI388" s="28"/>
      <c r="EJ388" s="9"/>
      <c r="EK388" s="1"/>
      <c r="EL388" s="3" cm="1">
        <f t="array" ref="EL388">SUMPRODUCT(Planned[[#This Row],[GEN-1]:[EL-20]],TRANSPOSE(Arrangements[Unit Prices]))</f>
        <v>933.56</v>
      </c>
    </row>
    <row r="389" spans="1:142" ht="14.4" x14ac:dyDescent="0.25">
      <c r="A389" s="1">
        <v>376</v>
      </c>
      <c r="B389" s="13">
        <v>50259</v>
      </c>
      <c r="C389" s="13" t="s">
        <v>1213</v>
      </c>
      <c r="D389" s="13" t="s">
        <v>271</v>
      </c>
      <c r="E389" s="9" t="s">
        <v>272</v>
      </c>
      <c r="F389" s="13"/>
      <c r="G389" s="13"/>
      <c r="H389" s="12" t="s">
        <v>1214</v>
      </c>
      <c r="I389" s="12" t="s">
        <v>325</v>
      </c>
      <c r="J389" s="12" t="s">
        <v>292</v>
      </c>
      <c r="K389" s="13">
        <v>212</v>
      </c>
      <c r="L389" s="12" t="s">
        <v>1166</v>
      </c>
      <c r="M389" s="13" t="s">
        <v>278</v>
      </c>
      <c r="N389" s="13"/>
      <c r="O389" s="12"/>
      <c r="P389" s="13"/>
      <c r="Q389" s="12"/>
      <c r="R389" s="32"/>
      <c r="S389" s="12"/>
      <c r="T389" s="13">
        <v>3.5</v>
      </c>
      <c r="U389" s="12"/>
      <c r="V389" s="13"/>
      <c r="W389" s="12">
        <v>2.75</v>
      </c>
      <c r="X389" s="13"/>
      <c r="Y389" s="12"/>
      <c r="Z389" s="13"/>
      <c r="AA389" s="12"/>
      <c r="AB389" s="13"/>
      <c r="AC389" s="12"/>
      <c r="AD389" s="32"/>
      <c r="AE389" s="12"/>
      <c r="AF389" s="13">
        <v>80</v>
      </c>
      <c r="AG389" s="12"/>
      <c r="AH389" s="13"/>
      <c r="AI389" s="12"/>
      <c r="AJ389" s="32"/>
      <c r="AK389" s="12"/>
      <c r="AL389" s="32"/>
      <c r="AM389" s="12"/>
      <c r="AN389" s="13"/>
      <c r="AO389" s="29"/>
      <c r="AP389" s="13"/>
      <c r="AQ389" s="12"/>
      <c r="AR389" s="13"/>
      <c r="AS389" s="29"/>
      <c r="AT389" s="32"/>
      <c r="AU389" s="12"/>
      <c r="AV389" s="12"/>
      <c r="AW389" s="12"/>
      <c r="AX389" s="13"/>
      <c r="AY389" s="29"/>
      <c r="AZ389" s="13"/>
      <c r="BA389" s="12"/>
      <c r="BB389" s="32"/>
      <c r="BC389" s="12"/>
      <c r="BD389" s="13"/>
      <c r="BE389" s="29"/>
      <c r="BF389" s="13"/>
      <c r="BG389" s="12"/>
      <c r="BH389" s="13"/>
      <c r="BI389" s="12"/>
      <c r="BJ389" s="13"/>
      <c r="BK389" s="29"/>
      <c r="BL389" s="32"/>
      <c r="BM389" s="12"/>
      <c r="BN389" s="13"/>
      <c r="BO389" s="12"/>
      <c r="BP389" s="32"/>
      <c r="BQ389" s="12"/>
      <c r="BR389" s="13"/>
      <c r="BS389" s="12"/>
      <c r="BT389" s="13"/>
      <c r="BU389" s="12"/>
      <c r="BV389" s="13"/>
      <c r="BW389" s="12"/>
      <c r="BX389" s="13"/>
      <c r="BY389" s="12"/>
      <c r="BZ389" s="13"/>
      <c r="CA389" s="12"/>
      <c r="CB389" s="13"/>
      <c r="CC389" s="29"/>
      <c r="CD389" s="13"/>
      <c r="CE389" s="12"/>
      <c r="CF389" s="13"/>
      <c r="CG389" s="12"/>
      <c r="CH389" s="32"/>
      <c r="CI389" s="12"/>
      <c r="CJ389" s="13"/>
      <c r="CK389" s="12"/>
      <c r="CL389" s="13"/>
      <c r="CM389" s="12"/>
      <c r="CN389" s="13"/>
      <c r="CO389" s="12"/>
      <c r="CP389" s="13"/>
      <c r="CQ389" s="12">
        <v>1</v>
      </c>
      <c r="CR389" s="13">
        <v>1</v>
      </c>
      <c r="CS389" s="12"/>
      <c r="CT389" s="13"/>
      <c r="CU389" s="12">
        <v>1</v>
      </c>
      <c r="CV389" s="13"/>
      <c r="CW389" s="12">
        <v>1</v>
      </c>
      <c r="CX389" s="13"/>
      <c r="CY389" s="12"/>
      <c r="CZ389" s="13"/>
      <c r="DA389" s="12"/>
      <c r="DB389" s="13"/>
      <c r="DC389" s="12">
        <v>10</v>
      </c>
      <c r="DD389" s="13"/>
      <c r="DE389" s="12"/>
      <c r="DF389" s="13"/>
      <c r="DG389" s="13"/>
      <c r="DH389" s="13"/>
      <c r="DI389" s="32"/>
      <c r="DJ389" s="13"/>
      <c r="DK389" s="12">
        <v>1</v>
      </c>
      <c r="DL389" s="13"/>
      <c r="DM389" s="29"/>
      <c r="DN389" s="13"/>
      <c r="DO389" s="12"/>
      <c r="DP389" s="13"/>
      <c r="DQ389" s="12"/>
      <c r="DR389" s="32"/>
      <c r="DS389" s="29"/>
      <c r="DT389" s="32"/>
      <c r="DU389" s="12"/>
      <c r="DV389" s="13"/>
      <c r="DW389" s="12"/>
      <c r="DX389" s="32"/>
      <c r="DY389" s="12"/>
      <c r="DZ389" s="13"/>
      <c r="EA389" s="29"/>
      <c r="EB389" s="13"/>
      <c r="EC389" s="12"/>
      <c r="ED389" s="13"/>
      <c r="EE389" s="12"/>
      <c r="EF389" s="13"/>
      <c r="EG389" s="12"/>
      <c r="EH389" s="13"/>
      <c r="EI389" s="29"/>
      <c r="EJ389" s="13"/>
      <c r="EK389" s="12"/>
      <c r="EL389" s="14" cm="1">
        <f t="array" ref="EL389">SUMPRODUCT(Planned[[#This Row],[GEN-1]:[EL-20]],TRANSPOSE(Arrangements[Unit Prices]))</f>
        <v>813.3</v>
      </c>
    </row>
    <row r="390" spans="1:142" ht="14.4" x14ac:dyDescent="0.25">
      <c r="A390" s="1">
        <v>377</v>
      </c>
      <c r="B390" s="9">
        <v>50058</v>
      </c>
      <c r="C390" s="9" t="s">
        <v>1215</v>
      </c>
      <c r="D390" s="13" t="s">
        <v>271</v>
      </c>
      <c r="E390" s="9" t="s">
        <v>272</v>
      </c>
      <c r="F390" s="9"/>
      <c r="G390" s="9"/>
      <c r="H390" s="1" t="s">
        <v>1216</v>
      </c>
      <c r="I390" s="1" t="s">
        <v>275</v>
      </c>
      <c r="J390" s="1" t="s">
        <v>292</v>
      </c>
      <c r="K390" s="9">
        <v>212</v>
      </c>
      <c r="L390" s="1" t="s">
        <v>1166</v>
      </c>
      <c r="M390" s="9" t="s">
        <v>278</v>
      </c>
      <c r="N390" s="9"/>
      <c r="O390" s="1"/>
      <c r="P390" s="9"/>
      <c r="Q390" s="1"/>
      <c r="R390" s="27"/>
      <c r="S390" s="1"/>
      <c r="T390" s="9">
        <v>2.5</v>
      </c>
      <c r="U390" s="1"/>
      <c r="V390" s="9"/>
      <c r="W390" s="1">
        <v>0.3</v>
      </c>
      <c r="X390" s="9"/>
      <c r="Y390" s="1"/>
      <c r="Z390" s="9"/>
      <c r="AA390" s="1"/>
      <c r="AB390" s="9"/>
      <c r="AC390" s="1"/>
      <c r="AD390" s="27"/>
      <c r="AE390" s="1"/>
      <c r="AF390" s="9">
        <v>55</v>
      </c>
      <c r="AG390" s="1"/>
      <c r="AH390" s="9"/>
      <c r="AI390" s="1"/>
      <c r="AJ390" s="27"/>
      <c r="AK390" s="1"/>
      <c r="AL390" s="27"/>
      <c r="AM390" s="1"/>
      <c r="AN390" s="9"/>
      <c r="AO390" s="28"/>
      <c r="AP390" s="9"/>
      <c r="AQ390" s="1"/>
      <c r="AR390" s="9"/>
      <c r="AS390" s="28"/>
      <c r="AT390" s="27"/>
      <c r="AU390" s="1"/>
      <c r="AV390" s="1"/>
      <c r="AW390" s="1"/>
      <c r="AX390" s="9"/>
      <c r="AY390" s="28"/>
      <c r="AZ390" s="9"/>
      <c r="BA390" s="1"/>
      <c r="BB390" s="27"/>
      <c r="BC390" s="1"/>
      <c r="BD390" s="9"/>
      <c r="BE390" s="28"/>
      <c r="BF390" s="9"/>
      <c r="BG390" s="1"/>
      <c r="BH390" s="9"/>
      <c r="BI390" s="1"/>
      <c r="BJ390" s="9"/>
      <c r="BK390" s="28"/>
      <c r="BL390" s="27"/>
      <c r="BM390" s="1">
        <v>1</v>
      </c>
      <c r="BN390" s="9"/>
      <c r="BO390" s="1"/>
      <c r="BP390" s="27"/>
      <c r="BQ390" s="1"/>
      <c r="BR390" s="9"/>
      <c r="BS390" s="1"/>
      <c r="BT390" s="9"/>
      <c r="BU390" s="1"/>
      <c r="BV390" s="9"/>
      <c r="BW390" s="1"/>
      <c r="BX390" s="9"/>
      <c r="BY390" s="1"/>
      <c r="BZ390" s="9"/>
      <c r="CA390" s="1"/>
      <c r="CB390" s="9"/>
      <c r="CC390" s="28"/>
      <c r="CD390" s="9"/>
      <c r="CE390" s="1"/>
      <c r="CF390" s="9"/>
      <c r="CG390" s="1"/>
      <c r="CH390" s="27"/>
      <c r="CI390" s="1"/>
      <c r="CJ390" s="9">
        <v>0.4</v>
      </c>
      <c r="CK390" s="1"/>
      <c r="CL390" s="9"/>
      <c r="CM390" s="1"/>
      <c r="CN390" s="9"/>
      <c r="CO390" s="1"/>
      <c r="CP390" s="9"/>
      <c r="CQ390" s="1">
        <v>2</v>
      </c>
      <c r="CR390" s="9">
        <v>2</v>
      </c>
      <c r="CS390" s="1"/>
      <c r="CT390" s="9"/>
      <c r="CU390" s="1">
        <v>1</v>
      </c>
      <c r="CV390" s="9"/>
      <c r="CW390" s="1"/>
      <c r="CX390" s="9"/>
      <c r="CY390" s="1">
        <v>1</v>
      </c>
      <c r="CZ390" s="9"/>
      <c r="DA390" s="1">
        <v>1</v>
      </c>
      <c r="DB390" s="9"/>
      <c r="DC390" s="1">
        <v>7</v>
      </c>
      <c r="DD390" s="9"/>
      <c r="DE390" s="1"/>
      <c r="DF390" s="9"/>
      <c r="DG390" s="9"/>
      <c r="DH390" s="9"/>
      <c r="DI390" s="27"/>
      <c r="DJ390" s="9">
        <v>1</v>
      </c>
      <c r="DK390" s="1"/>
      <c r="DL390" s="9"/>
      <c r="DM390" s="28"/>
      <c r="DN390" s="9"/>
      <c r="DO390" s="1"/>
      <c r="DP390" s="9"/>
      <c r="DQ390" s="1"/>
      <c r="DR390" s="27"/>
      <c r="DS390" s="28"/>
      <c r="DT390" s="27"/>
      <c r="DU390" s="1"/>
      <c r="DV390" s="9"/>
      <c r="DW390" s="1"/>
      <c r="DX390" s="27"/>
      <c r="DY390" s="1"/>
      <c r="DZ390" s="9"/>
      <c r="EA390" s="28"/>
      <c r="EB390" s="9"/>
      <c r="EC390" s="1"/>
      <c r="ED390" s="9"/>
      <c r="EE390" s="1"/>
      <c r="EF390" s="9"/>
      <c r="EG390" s="1"/>
      <c r="EH390" s="9"/>
      <c r="EI390" s="28"/>
      <c r="EJ390" s="9"/>
      <c r="EK390" s="1"/>
      <c r="EL390" s="3" cm="1">
        <f t="array" ref="EL390">SUMPRODUCT(Planned[[#This Row],[GEN-1]:[EL-20]],TRANSPOSE(Arrangements[Unit Prices]))</f>
        <v>601.85</v>
      </c>
    </row>
    <row r="391" spans="1:142" ht="14.4" x14ac:dyDescent="0.25">
      <c r="A391" s="1">
        <v>378</v>
      </c>
      <c r="B391" s="9">
        <v>158859</v>
      </c>
      <c r="C391" s="9" t="s">
        <v>1217</v>
      </c>
      <c r="D391" s="13" t="s">
        <v>271</v>
      </c>
      <c r="E391" s="9" t="s">
        <v>272</v>
      </c>
      <c r="F391" s="9"/>
      <c r="G391" s="9"/>
      <c r="H391" s="1" t="s">
        <v>1218</v>
      </c>
      <c r="I391" s="1" t="s">
        <v>275</v>
      </c>
      <c r="J391" s="1" t="s">
        <v>292</v>
      </c>
      <c r="K391" s="9">
        <v>212</v>
      </c>
      <c r="L391" s="1" t="s">
        <v>1166</v>
      </c>
      <c r="M391" s="9" t="s">
        <v>278</v>
      </c>
      <c r="N391" s="9"/>
      <c r="O391" s="1"/>
      <c r="P391" s="9"/>
      <c r="Q391" s="1"/>
      <c r="R391" s="27"/>
      <c r="S391" s="1"/>
      <c r="T391" s="9">
        <v>4.7</v>
      </c>
      <c r="U391" s="1"/>
      <c r="V391" s="9"/>
      <c r="W391" s="1"/>
      <c r="X391" s="9"/>
      <c r="Y391" s="1"/>
      <c r="Z391" s="9"/>
      <c r="AA391" s="1"/>
      <c r="AB391" s="9"/>
      <c r="AC391" s="1"/>
      <c r="AD391" s="27"/>
      <c r="AE391" s="1"/>
      <c r="AF391" s="9">
        <v>30</v>
      </c>
      <c r="AG391" s="1"/>
      <c r="AH391" s="9"/>
      <c r="AI391" s="1"/>
      <c r="AJ391" s="27"/>
      <c r="AK391" s="1"/>
      <c r="AL391" s="27"/>
      <c r="AM391" s="1"/>
      <c r="AN391" s="9"/>
      <c r="AO391" s="28"/>
      <c r="AP391" s="9">
        <v>6</v>
      </c>
      <c r="AQ391" s="1"/>
      <c r="AR391" s="9"/>
      <c r="AS391" s="28"/>
      <c r="AT391" s="27"/>
      <c r="AU391" s="1"/>
      <c r="AV391" s="1"/>
      <c r="AW391" s="1"/>
      <c r="AX391" s="9"/>
      <c r="AY391" s="28"/>
      <c r="AZ391" s="9"/>
      <c r="BA391" s="1"/>
      <c r="BB391" s="27"/>
      <c r="BC391" s="1"/>
      <c r="BD391" s="9"/>
      <c r="BE391" s="28"/>
      <c r="BF391" s="9"/>
      <c r="BG391" s="1"/>
      <c r="BH391" s="9"/>
      <c r="BI391" s="1"/>
      <c r="BJ391" s="9"/>
      <c r="BK391" s="28"/>
      <c r="BL391" s="27"/>
      <c r="BM391" s="1"/>
      <c r="BN391" s="9"/>
      <c r="BO391" s="1"/>
      <c r="BP391" s="27"/>
      <c r="BQ391" s="1"/>
      <c r="BR391" s="9"/>
      <c r="BS391" s="1"/>
      <c r="BT391" s="9"/>
      <c r="BU391" s="1"/>
      <c r="BV391" s="9"/>
      <c r="BW391" s="1"/>
      <c r="BX391" s="9"/>
      <c r="BY391" s="1"/>
      <c r="BZ391" s="9"/>
      <c r="CA391" s="1"/>
      <c r="CB391" s="9"/>
      <c r="CC391" s="28"/>
      <c r="CD391" s="9"/>
      <c r="CE391" s="1"/>
      <c r="CF391" s="9"/>
      <c r="CG391" s="1"/>
      <c r="CH391" s="27"/>
      <c r="CI391" s="1"/>
      <c r="CJ391" s="9"/>
      <c r="CK391" s="1"/>
      <c r="CL391" s="9"/>
      <c r="CM391" s="1"/>
      <c r="CN391" s="9"/>
      <c r="CO391" s="1"/>
      <c r="CP391" s="9"/>
      <c r="CQ391" s="1">
        <v>2</v>
      </c>
      <c r="CR391" s="9"/>
      <c r="CS391" s="1"/>
      <c r="CT391" s="9"/>
      <c r="CU391" s="1">
        <v>2</v>
      </c>
      <c r="CV391" s="9"/>
      <c r="CW391" s="1"/>
      <c r="CX391" s="9"/>
      <c r="CY391" s="1"/>
      <c r="CZ391" s="9"/>
      <c r="DA391" s="1"/>
      <c r="DB391" s="9"/>
      <c r="DC391" s="1">
        <v>5</v>
      </c>
      <c r="DD391" s="9"/>
      <c r="DE391" s="1"/>
      <c r="DF391" s="9"/>
      <c r="DG391" s="9"/>
      <c r="DH391" s="9"/>
      <c r="DI391" s="27"/>
      <c r="DJ391" s="9"/>
      <c r="DK391" s="1">
        <v>1</v>
      </c>
      <c r="DL391" s="9"/>
      <c r="DM391" s="28"/>
      <c r="DN391" s="9"/>
      <c r="DO391" s="1"/>
      <c r="DP391" s="9"/>
      <c r="DQ391" s="1"/>
      <c r="DR391" s="27"/>
      <c r="DS391" s="28"/>
      <c r="DT391" s="27"/>
      <c r="DU391" s="1"/>
      <c r="DV391" s="9"/>
      <c r="DW391" s="1"/>
      <c r="DX391" s="27"/>
      <c r="DY391" s="1"/>
      <c r="DZ391" s="9"/>
      <c r="EA391" s="28"/>
      <c r="EB391" s="9"/>
      <c r="EC391" s="1"/>
      <c r="ED391" s="9"/>
      <c r="EE391" s="1"/>
      <c r="EF391" s="9"/>
      <c r="EG391" s="1"/>
      <c r="EH391" s="9"/>
      <c r="EI391" s="28"/>
      <c r="EJ391" s="9"/>
      <c r="EK391" s="1"/>
      <c r="EL391" s="3" cm="1">
        <f t="array" ref="EL391">SUMPRODUCT(Planned[[#This Row],[GEN-1]:[EL-20]],TRANSPOSE(Arrangements[Unit Prices]))</f>
        <v>451.75</v>
      </c>
    </row>
    <row r="392" spans="1:142" ht="14.4" x14ac:dyDescent="0.25">
      <c r="A392" s="1">
        <v>379</v>
      </c>
      <c r="B392" s="9">
        <v>129802</v>
      </c>
      <c r="C392" s="9" t="s">
        <v>1219</v>
      </c>
      <c r="D392" s="13" t="s">
        <v>271</v>
      </c>
      <c r="E392" s="9" t="s">
        <v>272</v>
      </c>
      <c r="F392" s="9"/>
      <c r="G392" s="9"/>
      <c r="H392" s="1" t="s">
        <v>1220</v>
      </c>
      <c r="I392" s="1" t="s">
        <v>275</v>
      </c>
      <c r="J392" s="1" t="s">
        <v>292</v>
      </c>
      <c r="K392" s="9">
        <v>212</v>
      </c>
      <c r="L392" s="1" t="s">
        <v>293</v>
      </c>
      <c r="M392" s="9" t="s">
        <v>278</v>
      </c>
      <c r="N392" s="9"/>
      <c r="O392" s="1"/>
      <c r="P392" s="9"/>
      <c r="Q392" s="1"/>
      <c r="R392" s="27"/>
      <c r="S392" s="1"/>
      <c r="T392" s="9">
        <v>5.45</v>
      </c>
      <c r="U392" s="1"/>
      <c r="V392" s="9"/>
      <c r="W392" s="1"/>
      <c r="X392" s="9"/>
      <c r="Y392" s="1"/>
      <c r="Z392" s="9"/>
      <c r="AA392" s="1"/>
      <c r="AB392" s="9"/>
      <c r="AC392" s="1"/>
      <c r="AD392" s="27"/>
      <c r="AE392" s="1"/>
      <c r="AF392" s="9">
        <v>229</v>
      </c>
      <c r="AG392" s="1"/>
      <c r="AH392" s="9"/>
      <c r="AI392" s="1"/>
      <c r="AJ392" s="27"/>
      <c r="AK392" s="1"/>
      <c r="AL392" s="27"/>
      <c r="AM392" s="1"/>
      <c r="AN392" s="9"/>
      <c r="AO392" s="28"/>
      <c r="AP392" s="9"/>
      <c r="AQ392" s="1"/>
      <c r="AR392" s="9"/>
      <c r="AS392" s="28"/>
      <c r="AT392" s="27"/>
      <c r="AU392" s="1"/>
      <c r="AV392" s="1"/>
      <c r="AW392" s="1"/>
      <c r="AX392" s="9"/>
      <c r="AY392" s="28"/>
      <c r="AZ392" s="9"/>
      <c r="BA392" s="1"/>
      <c r="BB392" s="27"/>
      <c r="BC392" s="1"/>
      <c r="BD392" s="9"/>
      <c r="BE392" s="28"/>
      <c r="BF392" s="9"/>
      <c r="BG392" s="1"/>
      <c r="BH392" s="9"/>
      <c r="BI392" s="1"/>
      <c r="BJ392" s="9"/>
      <c r="BK392" s="28"/>
      <c r="BL392" s="27"/>
      <c r="BM392" s="1"/>
      <c r="BN392" s="9"/>
      <c r="BO392" s="1"/>
      <c r="BP392" s="27"/>
      <c r="BQ392" s="1"/>
      <c r="BR392" s="9"/>
      <c r="BS392" s="1"/>
      <c r="BT392" s="9"/>
      <c r="BU392" s="1"/>
      <c r="BV392" s="9"/>
      <c r="BW392" s="1"/>
      <c r="BX392" s="9"/>
      <c r="BY392" s="1"/>
      <c r="BZ392" s="9"/>
      <c r="CA392" s="1"/>
      <c r="CB392" s="9"/>
      <c r="CC392" s="28"/>
      <c r="CD392" s="9"/>
      <c r="CE392" s="1"/>
      <c r="CF392" s="9"/>
      <c r="CG392" s="1"/>
      <c r="CH392" s="27"/>
      <c r="CI392" s="1"/>
      <c r="CJ392" s="9">
        <v>1.61</v>
      </c>
      <c r="CK392" s="1"/>
      <c r="CL392" s="9"/>
      <c r="CM392" s="1"/>
      <c r="CN392" s="9"/>
      <c r="CO392" s="1"/>
      <c r="CP392" s="9"/>
      <c r="CQ392" s="1">
        <v>4</v>
      </c>
      <c r="CR392" s="9">
        <v>4</v>
      </c>
      <c r="CS392" s="1"/>
      <c r="CT392" s="9"/>
      <c r="CU392" s="1">
        <v>5</v>
      </c>
      <c r="CV392" s="9"/>
      <c r="CW392" s="1"/>
      <c r="CX392" s="9"/>
      <c r="CY392" s="1"/>
      <c r="CZ392" s="9"/>
      <c r="DA392" s="1"/>
      <c r="DB392" s="9">
        <v>4</v>
      </c>
      <c r="DC392" s="1">
        <v>20</v>
      </c>
      <c r="DD392" s="9"/>
      <c r="DE392" s="1"/>
      <c r="DF392" s="9"/>
      <c r="DG392" s="9"/>
      <c r="DH392" s="9"/>
      <c r="DI392" s="27"/>
      <c r="DJ392" s="9"/>
      <c r="DK392" s="1">
        <v>1</v>
      </c>
      <c r="DL392" s="9"/>
      <c r="DM392" s="28"/>
      <c r="DN392" s="9"/>
      <c r="DO392" s="1"/>
      <c r="DP392" s="9"/>
      <c r="DQ392" s="1"/>
      <c r="DR392" s="27"/>
      <c r="DS392" s="28"/>
      <c r="DT392" s="27"/>
      <c r="DU392" s="1"/>
      <c r="DV392" s="9"/>
      <c r="DW392" s="1"/>
      <c r="DX392" s="27"/>
      <c r="DY392" s="1"/>
      <c r="DZ392" s="9"/>
      <c r="EA392" s="28"/>
      <c r="EB392" s="9"/>
      <c r="EC392" s="1"/>
      <c r="ED392" s="9"/>
      <c r="EE392" s="1"/>
      <c r="EF392" s="9"/>
      <c r="EG392" s="1"/>
      <c r="EH392" s="9"/>
      <c r="EI392" s="28"/>
      <c r="EJ392" s="9"/>
      <c r="EK392" s="1"/>
      <c r="EL392" s="3" cm="1">
        <f t="array" ref="EL392">SUMPRODUCT(Planned[[#This Row],[GEN-1]:[EL-20]],TRANSPOSE(Arrangements[Unit Prices]))</f>
        <v>1223.8999999999999</v>
      </c>
    </row>
    <row r="393" spans="1:142" ht="14.4" x14ac:dyDescent="0.25">
      <c r="A393" s="1">
        <v>381</v>
      </c>
      <c r="B393" s="9">
        <v>280350</v>
      </c>
      <c r="C393" s="9" t="s">
        <v>1221</v>
      </c>
      <c r="D393" s="13" t="s">
        <v>271</v>
      </c>
      <c r="E393" s="9" t="s">
        <v>272</v>
      </c>
      <c r="F393" s="9"/>
      <c r="G393" s="9"/>
      <c r="H393" s="1" t="s">
        <v>1222</v>
      </c>
      <c r="I393" s="1" t="s">
        <v>275</v>
      </c>
      <c r="J393" s="1" t="s">
        <v>292</v>
      </c>
      <c r="K393" s="9">
        <v>212</v>
      </c>
      <c r="L393" s="1" t="s">
        <v>293</v>
      </c>
      <c r="M393" s="9" t="s">
        <v>278</v>
      </c>
      <c r="N393" s="9"/>
      <c r="O393" s="1"/>
      <c r="P393" s="9"/>
      <c r="Q393" s="1"/>
      <c r="R393" s="27"/>
      <c r="S393" s="1"/>
      <c r="T393" s="9">
        <v>3</v>
      </c>
      <c r="U393" s="1"/>
      <c r="V393" s="9"/>
      <c r="W393" s="1"/>
      <c r="X393" s="9"/>
      <c r="Y393" s="1"/>
      <c r="Z393" s="9"/>
      <c r="AA393" s="1"/>
      <c r="AB393" s="9"/>
      <c r="AC393" s="1"/>
      <c r="AD393" s="27"/>
      <c r="AE393" s="1"/>
      <c r="AF393" s="9">
        <v>285</v>
      </c>
      <c r="AG393" s="1"/>
      <c r="AH393" s="9"/>
      <c r="AI393" s="1"/>
      <c r="AJ393" s="27"/>
      <c r="AK393" s="1"/>
      <c r="AL393" s="27"/>
      <c r="AM393" s="1"/>
      <c r="AN393" s="9"/>
      <c r="AO393" s="28"/>
      <c r="AP393" s="9">
        <v>4</v>
      </c>
      <c r="AQ393" s="1"/>
      <c r="AR393" s="9"/>
      <c r="AS393" s="28"/>
      <c r="AT393" s="27"/>
      <c r="AU393" s="1"/>
      <c r="AV393" s="1"/>
      <c r="AW393" s="1"/>
      <c r="AX393" s="9"/>
      <c r="AY393" s="28"/>
      <c r="AZ393" s="9"/>
      <c r="BA393" s="1"/>
      <c r="BB393" s="27"/>
      <c r="BC393" s="1"/>
      <c r="BD393" s="9"/>
      <c r="BE393" s="28"/>
      <c r="BF393" s="9"/>
      <c r="BG393" s="1"/>
      <c r="BH393" s="9"/>
      <c r="BI393" s="1"/>
      <c r="BJ393" s="9"/>
      <c r="BK393" s="28"/>
      <c r="BL393" s="27"/>
      <c r="BM393" s="1">
        <v>1</v>
      </c>
      <c r="BN393" s="9"/>
      <c r="BO393" s="1"/>
      <c r="BP393" s="27"/>
      <c r="BQ393" s="1"/>
      <c r="BR393" s="9"/>
      <c r="BS393" s="1"/>
      <c r="BT393" s="9"/>
      <c r="BU393" s="1"/>
      <c r="BV393" s="9"/>
      <c r="BW393" s="1"/>
      <c r="BX393" s="9"/>
      <c r="BY393" s="1"/>
      <c r="BZ393" s="9"/>
      <c r="CA393" s="1"/>
      <c r="CB393" s="9"/>
      <c r="CC393" s="28"/>
      <c r="CD393" s="9"/>
      <c r="CE393" s="1"/>
      <c r="CF393" s="9"/>
      <c r="CG393" s="1"/>
      <c r="CH393" s="27"/>
      <c r="CI393" s="1"/>
      <c r="CJ393" s="9">
        <v>0.16</v>
      </c>
      <c r="CK393" s="1"/>
      <c r="CL393" s="9"/>
      <c r="CM393" s="1"/>
      <c r="CN393" s="9"/>
      <c r="CO393" s="1"/>
      <c r="CP393" s="9"/>
      <c r="CQ393" s="1">
        <v>3</v>
      </c>
      <c r="CR393" s="9">
        <v>6</v>
      </c>
      <c r="CS393" s="1"/>
      <c r="CT393" s="9"/>
      <c r="CU393" s="1">
        <v>2</v>
      </c>
      <c r="CV393" s="9">
        <v>2</v>
      </c>
      <c r="CW393" s="1">
        <v>1</v>
      </c>
      <c r="CX393" s="9">
        <v>1</v>
      </c>
      <c r="CY393" s="1"/>
      <c r="CZ393" s="9"/>
      <c r="DA393" s="1"/>
      <c r="DB393" s="9">
        <v>4</v>
      </c>
      <c r="DC393" s="1">
        <v>20</v>
      </c>
      <c r="DD393" s="9"/>
      <c r="DE393" s="1"/>
      <c r="DF393" s="9"/>
      <c r="DG393" s="9"/>
      <c r="DH393" s="9"/>
      <c r="DI393" s="27"/>
      <c r="DJ393" s="9"/>
      <c r="DK393" s="1">
        <v>1</v>
      </c>
      <c r="DL393" s="9"/>
      <c r="DM393" s="28"/>
      <c r="DN393" s="9"/>
      <c r="DO393" s="1"/>
      <c r="DP393" s="9"/>
      <c r="DQ393" s="1"/>
      <c r="DR393" s="27"/>
      <c r="DS393" s="28"/>
      <c r="DT393" s="27"/>
      <c r="DU393" s="1"/>
      <c r="DV393" s="9"/>
      <c r="DW393" s="1"/>
      <c r="DX393" s="27"/>
      <c r="DY393" s="1"/>
      <c r="DZ393" s="9"/>
      <c r="EA393" s="28"/>
      <c r="EB393" s="9"/>
      <c r="EC393" s="1"/>
      <c r="ED393" s="9"/>
      <c r="EE393" s="1"/>
      <c r="EF393" s="9"/>
      <c r="EG393" s="1"/>
      <c r="EH393" s="9"/>
      <c r="EI393" s="28"/>
      <c r="EJ393" s="9"/>
      <c r="EK393" s="1"/>
      <c r="EL393" s="3" cm="1">
        <f t="array" ref="EL393">SUMPRODUCT(Planned[[#This Row],[GEN-1]:[EL-20]],TRANSPOSE(Arrangements[Unit Prices]))</f>
        <v>1512.3</v>
      </c>
    </row>
    <row r="394" spans="1:142" ht="14.4" x14ac:dyDescent="0.25">
      <c r="A394" s="1">
        <v>382</v>
      </c>
      <c r="B394" s="9">
        <v>303078</v>
      </c>
      <c r="C394" s="9" t="s">
        <v>1223</v>
      </c>
      <c r="D394" s="13" t="s">
        <v>271</v>
      </c>
      <c r="E394" s="9" t="s">
        <v>272</v>
      </c>
      <c r="F394" s="9"/>
      <c r="G394" s="9"/>
      <c r="H394" s="1" t="s">
        <v>1224</v>
      </c>
      <c r="I394" s="1" t="s">
        <v>275</v>
      </c>
      <c r="J394" s="1" t="s">
        <v>292</v>
      </c>
      <c r="K394" s="9">
        <v>212</v>
      </c>
      <c r="L394" s="1" t="s">
        <v>293</v>
      </c>
      <c r="M394" s="9" t="s">
        <v>278</v>
      </c>
      <c r="N394" s="9"/>
      <c r="O394" s="1"/>
      <c r="P394" s="9"/>
      <c r="Q394" s="1"/>
      <c r="R394" s="27"/>
      <c r="S394" s="1"/>
      <c r="T394" s="9">
        <v>8</v>
      </c>
      <c r="U394" s="1"/>
      <c r="V394" s="9"/>
      <c r="W394" s="1"/>
      <c r="X394" s="9"/>
      <c r="Y394" s="1"/>
      <c r="Z394" s="9"/>
      <c r="AA394" s="1"/>
      <c r="AB394" s="9"/>
      <c r="AC394" s="1"/>
      <c r="AD394" s="27"/>
      <c r="AE394" s="1"/>
      <c r="AF394" s="9">
        <v>185</v>
      </c>
      <c r="AG394" s="1"/>
      <c r="AH394" s="9"/>
      <c r="AI394" s="1"/>
      <c r="AJ394" s="27"/>
      <c r="AK394" s="1"/>
      <c r="AL394" s="27"/>
      <c r="AM394" s="1"/>
      <c r="AN394" s="9"/>
      <c r="AO394" s="28"/>
      <c r="AP394" s="9">
        <v>9</v>
      </c>
      <c r="AQ394" s="1"/>
      <c r="AR394" s="9"/>
      <c r="AS394" s="28"/>
      <c r="AT394" s="27"/>
      <c r="AU394" s="1"/>
      <c r="AV394" s="1"/>
      <c r="AW394" s="1"/>
      <c r="AX394" s="9"/>
      <c r="AY394" s="28"/>
      <c r="AZ394" s="9"/>
      <c r="BA394" s="1"/>
      <c r="BB394" s="27"/>
      <c r="BC394" s="1"/>
      <c r="BD394" s="9"/>
      <c r="BE394" s="28"/>
      <c r="BF394" s="9"/>
      <c r="BG394" s="1"/>
      <c r="BH394" s="9"/>
      <c r="BI394" s="1"/>
      <c r="BJ394" s="9"/>
      <c r="BK394" s="28"/>
      <c r="BL394" s="27"/>
      <c r="BM394" s="1"/>
      <c r="BN394" s="9"/>
      <c r="BO394" s="1"/>
      <c r="BP394" s="27"/>
      <c r="BQ394" s="1"/>
      <c r="BR394" s="9"/>
      <c r="BS394" s="1"/>
      <c r="BT394" s="9"/>
      <c r="BU394" s="1"/>
      <c r="BV394" s="9"/>
      <c r="BW394" s="1"/>
      <c r="BX394" s="9"/>
      <c r="BY394" s="1"/>
      <c r="BZ394" s="9"/>
      <c r="CA394" s="1"/>
      <c r="CB394" s="9"/>
      <c r="CC394" s="28"/>
      <c r="CD394" s="9"/>
      <c r="CE394" s="1"/>
      <c r="CF394" s="9"/>
      <c r="CG394" s="1"/>
      <c r="CH394" s="27"/>
      <c r="CI394" s="1"/>
      <c r="CJ394" s="9">
        <v>0.26</v>
      </c>
      <c r="CK394" s="1"/>
      <c r="CL394" s="9"/>
      <c r="CM394" s="1"/>
      <c r="CN394" s="9"/>
      <c r="CO394" s="1"/>
      <c r="CP394" s="9"/>
      <c r="CQ394" s="1">
        <v>4</v>
      </c>
      <c r="CR394" s="9">
        <v>4</v>
      </c>
      <c r="CS394" s="1">
        <v>1</v>
      </c>
      <c r="CT394" s="9"/>
      <c r="CU394" s="1">
        <v>3</v>
      </c>
      <c r="CV394" s="9">
        <v>3</v>
      </c>
      <c r="CW394" s="1">
        <v>1</v>
      </c>
      <c r="CX394" s="9">
        <v>1</v>
      </c>
      <c r="CY394" s="1">
        <v>1</v>
      </c>
      <c r="CZ394" s="9"/>
      <c r="DA394" s="1"/>
      <c r="DB394" s="9">
        <v>2</v>
      </c>
      <c r="DC394" s="1">
        <v>20</v>
      </c>
      <c r="DD394" s="9"/>
      <c r="DE394" s="1"/>
      <c r="DF394" s="9"/>
      <c r="DG394" s="9"/>
      <c r="DH394" s="9"/>
      <c r="DI394" s="27"/>
      <c r="DJ394" s="9"/>
      <c r="DK394" s="1">
        <v>1</v>
      </c>
      <c r="DL394" s="9"/>
      <c r="DM394" s="28"/>
      <c r="DN394" s="9"/>
      <c r="DO394" s="1"/>
      <c r="DP394" s="9"/>
      <c r="DQ394" s="1"/>
      <c r="DR394" s="27"/>
      <c r="DS394" s="28"/>
      <c r="DT394" s="27"/>
      <c r="DU394" s="1"/>
      <c r="DV394" s="9"/>
      <c r="DW394" s="1"/>
      <c r="DX394" s="27"/>
      <c r="DY394" s="1"/>
      <c r="DZ394" s="9"/>
      <c r="EA394" s="28"/>
      <c r="EB394" s="9"/>
      <c r="EC394" s="1"/>
      <c r="ED394" s="9"/>
      <c r="EE394" s="1"/>
      <c r="EF394" s="9"/>
      <c r="EG394" s="1"/>
      <c r="EH394" s="9"/>
      <c r="EI394" s="28"/>
      <c r="EJ394" s="9"/>
      <c r="EK394" s="1"/>
      <c r="EL394" s="3" cm="1">
        <f t="array" ref="EL394">SUMPRODUCT(Planned[[#This Row],[GEN-1]:[EL-20]],TRANSPOSE(Arrangements[Unit Prices]))</f>
        <v>1385.7</v>
      </c>
    </row>
    <row r="395" spans="1:142" ht="14.4" x14ac:dyDescent="0.25">
      <c r="A395" s="1">
        <v>384</v>
      </c>
      <c r="B395" s="9">
        <v>35899</v>
      </c>
      <c r="C395" s="9" t="s">
        <v>1225</v>
      </c>
      <c r="D395" s="13" t="s">
        <v>271</v>
      </c>
      <c r="E395" s="9" t="s">
        <v>272</v>
      </c>
      <c r="F395" s="9"/>
      <c r="G395" s="9"/>
      <c r="H395" s="1" t="s">
        <v>1226</v>
      </c>
      <c r="I395" s="1" t="s">
        <v>325</v>
      </c>
      <c r="J395" s="1" t="s">
        <v>292</v>
      </c>
      <c r="K395" s="9">
        <v>212</v>
      </c>
      <c r="L395" s="1" t="s">
        <v>1227</v>
      </c>
      <c r="M395" s="9" t="s">
        <v>278</v>
      </c>
      <c r="N395" s="9"/>
      <c r="O395" s="1"/>
      <c r="P395" s="9"/>
      <c r="Q395" s="1"/>
      <c r="R395" s="27"/>
      <c r="S395" s="1">
        <v>3</v>
      </c>
      <c r="T395" s="9"/>
      <c r="U395" s="1"/>
      <c r="V395" s="9"/>
      <c r="W395" s="1">
        <v>0.45</v>
      </c>
      <c r="X395" s="9"/>
      <c r="Y395" s="1"/>
      <c r="Z395" s="9"/>
      <c r="AA395" s="1"/>
      <c r="AB395" s="9"/>
      <c r="AC395" s="1"/>
      <c r="AD395" s="27"/>
      <c r="AE395" s="1"/>
      <c r="AF395" s="9">
        <v>171</v>
      </c>
      <c r="AG395" s="1"/>
      <c r="AH395" s="9"/>
      <c r="AI395" s="1"/>
      <c r="AJ395" s="27"/>
      <c r="AK395" s="1"/>
      <c r="AL395" s="27"/>
      <c r="AM395" s="1"/>
      <c r="AN395" s="9"/>
      <c r="AO395" s="28"/>
      <c r="AP395" s="9"/>
      <c r="AQ395" s="1"/>
      <c r="AR395" s="9"/>
      <c r="AS395" s="28"/>
      <c r="AT395" s="27"/>
      <c r="AU395" s="1"/>
      <c r="AV395" s="1"/>
      <c r="AW395" s="1"/>
      <c r="AX395" s="9"/>
      <c r="AY395" s="28"/>
      <c r="AZ395" s="9"/>
      <c r="BA395" s="1"/>
      <c r="BB395" s="27"/>
      <c r="BC395" s="1"/>
      <c r="BD395" s="9"/>
      <c r="BE395" s="28"/>
      <c r="BF395" s="9"/>
      <c r="BG395" s="1"/>
      <c r="BH395" s="9"/>
      <c r="BI395" s="1"/>
      <c r="BJ395" s="9"/>
      <c r="BK395" s="28"/>
      <c r="BL395" s="27"/>
      <c r="BM395" s="1">
        <v>1</v>
      </c>
      <c r="BN395" s="9"/>
      <c r="BO395" s="1"/>
      <c r="BP395" s="27"/>
      <c r="BQ395" s="1"/>
      <c r="BR395" s="9"/>
      <c r="BS395" s="1"/>
      <c r="BT395" s="9"/>
      <c r="BU395" s="1"/>
      <c r="BV395" s="9"/>
      <c r="BW395" s="1"/>
      <c r="BX395" s="9"/>
      <c r="BY395" s="1"/>
      <c r="BZ395" s="9"/>
      <c r="CA395" s="1"/>
      <c r="CB395" s="9"/>
      <c r="CC395" s="28"/>
      <c r="CD395" s="9"/>
      <c r="CE395" s="1"/>
      <c r="CF395" s="9"/>
      <c r="CG395" s="1"/>
      <c r="CH395" s="27"/>
      <c r="CI395" s="1"/>
      <c r="CJ395" s="9"/>
      <c r="CK395" s="1"/>
      <c r="CL395" s="9">
        <v>0.24</v>
      </c>
      <c r="CM395" s="1"/>
      <c r="CN395" s="9"/>
      <c r="CO395" s="1"/>
      <c r="CP395" s="9"/>
      <c r="CQ395" s="1">
        <v>2</v>
      </c>
      <c r="CR395" s="9">
        <v>3</v>
      </c>
      <c r="CS395" s="1"/>
      <c r="CT395" s="9"/>
      <c r="CU395" s="1"/>
      <c r="CV395" s="9">
        <v>2</v>
      </c>
      <c r="CW395" s="1">
        <v>1</v>
      </c>
      <c r="CX395" s="9">
        <v>1.2</v>
      </c>
      <c r="CY395" s="1"/>
      <c r="CZ395" s="9"/>
      <c r="DA395" s="1"/>
      <c r="DB395" s="9">
        <v>2</v>
      </c>
      <c r="DC395" s="1"/>
      <c r="DD395" s="9"/>
      <c r="DE395" s="1"/>
      <c r="DF395" s="9">
        <v>2</v>
      </c>
      <c r="DG395" s="9">
        <v>10</v>
      </c>
      <c r="DH395" s="9"/>
      <c r="DI395" s="27"/>
      <c r="DJ395" s="9"/>
      <c r="DK395" s="1">
        <v>1</v>
      </c>
      <c r="DL395" s="9"/>
      <c r="DM395" s="28"/>
      <c r="DN395" s="9"/>
      <c r="DO395" s="1"/>
      <c r="DP395" s="9"/>
      <c r="DQ395" s="1"/>
      <c r="DR395" s="27"/>
      <c r="DS395" s="28"/>
      <c r="DT395" s="27"/>
      <c r="DU395" s="1"/>
      <c r="DV395" s="9"/>
      <c r="DW395" s="1"/>
      <c r="DX395" s="27"/>
      <c r="DY395" s="1"/>
      <c r="DZ395" s="9"/>
      <c r="EA395" s="28"/>
      <c r="EB395" s="9"/>
      <c r="EC395" s="1"/>
      <c r="ED395" s="9"/>
      <c r="EE395" s="1"/>
      <c r="EF395" s="9"/>
      <c r="EG395" s="1"/>
      <c r="EH395" s="9"/>
      <c r="EI395" s="28"/>
      <c r="EJ395" s="9"/>
      <c r="EK395" s="1"/>
      <c r="EL395" s="3" cm="1">
        <f t="array" ref="EL395">SUMPRODUCT(Planned[[#This Row],[GEN-1]:[EL-20]],TRANSPOSE(Arrangements[Unit Prices]))</f>
        <v>1144</v>
      </c>
    </row>
    <row r="396" spans="1:142" ht="14.4" x14ac:dyDescent="0.25">
      <c r="A396" s="1">
        <v>385</v>
      </c>
      <c r="B396" s="9">
        <v>227745</v>
      </c>
      <c r="C396" s="9" t="s">
        <v>1228</v>
      </c>
      <c r="D396" s="13" t="s">
        <v>271</v>
      </c>
      <c r="E396" s="9" t="s">
        <v>272</v>
      </c>
      <c r="F396" s="9"/>
      <c r="G396" s="9"/>
      <c r="H396" s="1" t="s">
        <v>1229</v>
      </c>
      <c r="I396" s="1" t="s">
        <v>275</v>
      </c>
      <c r="J396" s="1" t="s">
        <v>292</v>
      </c>
      <c r="K396" s="9">
        <v>212</v>
      </c>
      <c r="L396" s="1" t="s">
        <v>1230</v>
      </c>
      <c r="M396" s="9" t="s">
        <v>278</v>
      </c>
      <c r="N396" s="9"/>
      <c r="O396" s="1"/>
      <c r="P396" s="9"/>
      <c r="Q396" s="1"/>
      <c r="R396" s="27"/>
      <c r="S396" s="1"/>
      <c r="T396" s="9">
        <v>1</v>
      </c>
      <c r="U396" s="1"/>
      <c r="V396" s="9"/>
      <c r="W396" s="1">
        <v>1</v>
      </c>
      <c r="X396" s="9"/>
      <c r="Y396" s="1"/>
      <c r="Z396" s="9">
        <v>320</v>
      </c>
      <c r="AA396" s="1"/>
      <c r="AB396" s="9"/>
      <c r="AC396" s="1"/>
      <c r="AD396" s="27"/>
      <c r="AE396" s="1"/>
      <c r="AF396" s="9">
        <v>50</v>
      </c>
      <c r="AG396" s="1"/>
      <c r="AH396" s="9"/>
      <c r="AI396" s="1"/>
      <c r="AJ396" s="27"/>
      <c r="AK396" s="1"/>
      <c r="AL396" s="27"/>
      <c r="AM396" s="1"/>
      <c r="AN396" s="9"/>
      <c r="AO396" s="28"/>
      <c r="AP396" s="9"/>
      <c r="AQ396" s="1"/>
      <c r="AR396" s="9"/>
      <c r="AS396" s="28"/>
      <c r="AT396" s="27"/>
      <c r="AU396" s="1"/>
      <c r="AV396" s="1"/>
      <c r="AW396" s="1"/>
      <c r="AX396" s="9"/>
      <c r="AY396" s="28"/>
      <c r="AZ396" s="9"/>
      <c r="BA396" s="1"/>
      <c r="BB396" s="27"/>
      <c r="BC396" s="1"/>
      <c r="BD396" s="9"/>
      <c r="BE396" s="28"/>
      <c r="BF396" s="9"/>
      <c r="BG396" s="1"/>
      <c r="BH396" s="9"/>
      <c r="BI396" s="1"/>
      <c r="BJ396" s="9"/>
      <c r="BK396" s="28"/>
      <c r="BL396" s="27"/>
      <c r="BM396" s="1"/>
      <c r="BN396" s="9"/>
      <c r="BO396" s="1"/>
      <c r="BP396" s="27"/>
      <c r="BQ396" s="1"/>
      <c r="BR396" s="9"/>
      <c r="BS396" s="1"/>
      <c r="BT396" s="9"/>
      <c r="BU396" s="1"/>
      <c r="BV396" s="9"/>
      <c r="BW396" s="1"/>
      <c r="BX396" s="9"/>
      <c r="BY396" s="1"/>
      <c r="BZ396" s="9"/>
      <c r="CA396" s="1"/>
      <c r="CB396" s="9"/>
      <c r="CC396" s="28"/>
      <c r="CD396" s="9"/>
      <c r="CE396" s="1"/>
      <c r="CF396" s="9"/>
      <c r="CG396" s="1"/>
      <c r="CH396" s="27"/>
      <c r="CI396" s="1"/>
      <c r="CJ396" s="9"/>
      <c r="CK396" s="1"/>
      <c r="CL396" s="9"/>
      <c r="CM396" s="1"/>
      <c r="CN396" s="9"/>
      <c r="CO396" s="1"/>
      <c r="CP396" s="9"/>
      <c r="CQ396" s="1">
        <v>1</v>
      </c>
      <c r="CR396" s="9">
        <v>1</v>
      </c>
      <c r="CS396" s="1"/>
      <c r="CT396" s="9"/>
      <c r="CU396" s="1">
        <v>2</v>
      </c>
      <c r="CV396" s="9"/>
      <c r="CW396" s="1">
        <v>1</v>
      </c>
      <c r="CX396" s="9">
        <v>1</v>
      </c>
      <c r="CY396" s="1"/>
      <c r="CZ396" s="9"/>
      <c r="DA396" s="1"/>
      <c r="DB396" s="9"/>
      <c r="DC396" s="1">
        <v>10</v>
      </c>
      <c r="DD396" s="9"/>
      <c r="DE396" s="1"/>
      <c r="DF396" s="9"/>
      <c r="DG396" s="9"/>
      <c r="DH396" s="9"/>
      <c r="DI396" s="27"/>
      <c r="DJ396" s="9"/>
      <c r="DK396" s="1">
        <v>1</v>
      </c>
      <c r="DL396" s="9"/>
      <c r="DM396" s="28"/>
      <c r="DN396" s="9"/>
      <c r="DO396" s="1"/>
      <c r="DP396" s="9"/>
      <c r="DQ396" s="1"/>
      <c r="DR396" s="27"/>
      <c r="DS396" s="28"/>
      <c r="DT396" s="27"/>
      <c r="DU396" s="1"/>
      <c r="DV396" s="9"/>
      <c r="DW396" s="1"/>
      <c r="DX396" s="27"/>
      <c r="DY396" s="1"/>
      <c r="DZ396" s="9"/>
      <c r="EA396" s="28"/>
      <c r="EB396" s="9"/>
      <c r="EC396" s="1"/>
      <c r="ED396" s="9"/>
      <c r="EE396" s="1"/>
      <c r="EF396" s="9"/>
      <c r="EG396" s="1"/>
      <c r="EH396" s="9"/>
      <c r="EI396" s="28"/>
      <c r="EJ396" s="9"/>
      <c r="EK396" s="1"/>
      <c r="EL396" s="3" cm="1">
        <f t="array" ref="EL396">SUMPRODUCT(Planned[[#This Row],[GEN-1]:[EL-20]],TRANSPOSE(Arrangements[Unit Prices]))</f>
        <v>689.7</v>
      </c>
    </row>
    <row r="397" spans="1:142" ht="14.4" x14ac:dyDescent="0.25">
      <c r="A397" s="1">
        <v>386</v>
      </c>
      <c r="B397" s="9">
        <v>276469</v>
      </c>
      <c r="C397" s="9" t="s">
        <v>1231</v>
      </c>
      <c r="D397" s="13" t="s">
        <v>271</v>
      </c>
      <c r="E397" s="9" t="s">
        <v>272</v>
      </c>
      <c r="F397" s="9"/>
      <c r="G397" s="9"/>
      <c r="H397" s="1" t="s">
        <v>1232</v>
      </c>
      <c r="I397" s="1" t="s">
        <v>275</v>
      </c>
      <c r="J397" s="1" t="s">
        <v>292</v>
      </c>
      <c r="K397" s="9">
        <v>212</v>
      </c>
      <c r="L397" s="1" t="s">
        <v>1230</v>
      </c>
      <c r="M397" s="9" t="s">
        <v>278</v>
      </c>
      <c r="N397" s="9"/>
      <c r="O397" s="1"/>
      <c r="P397" s="9">
        <v>16</v>
      </c>
      <c r="Q397" s="1"/>
      <c r="R397" s="27"/>
      <c r="S397" s="1"/>
      <c r="T397" s="9">
        <v>2</v>
      </c>
      <c r="U397" s="1"/>
      <c r="V397" s="9"/>
      <c r="W397" s="1">
        <v>1</v>
      </c>
      <c r="X397" s="9">
        <v>1</v>
      </c>
      <c r="Y397" s="1"/>
      <c r="Z397" s="9">
        <v>420</v>
      </c>
      <c r="AA397" s="1"/>
      <c r="AB397" s="9"/>
      <c r="AC397" s="1"/>
      <c r="AD397" s="27"/>
      <c r="AE397" s="1"/>
      <c r="AF397" s="9">
        <v>60</v>
      </c>
      <c r="AG397" s="1"/>
      <c r="AH397" s="9"/>
      <c r="AI397" s="1"/>
      <c r="AJ397" s="27"/>
      <c r="AK397" s="1"/>
      <c r="AL397" s="27"/>
      <c r="AM397" s="1"/>
      <c r="AN397" s="9"/>
      <c r="AO397" s="28"/>
      <c r="AP397" s="9"/>
      <c r="AQ397" s="1"/>
      <c r="AR397" s="9"/>
      <c r="AS397" s="28"/>
      <c r="AT397" s="27"/>
      <c r="AU397" s="1"/>
      <c r="AV397" s="1"/>
      <c r="AW397" s="1"/>
      <c r="AX397" s="9"/>
      <c r="AY397" s="28"/>
      <c r="AZ397" s="9"/>
      <c r="BA397" s="1"/>
      <c r="BB397" s="27"/>
      <c r="BC397" s="1"/>
      <c r="BD397" s="9"/>
      <c r="BE397" s="28"/>
      <c r="BF397" s="9"/>
      <c r="BG397" s="1"/>
      <c r="BH397" s="9"/>
      <c r="BI397" s="1"/>
      <c r="BJ397" s="9"/>
      <c r="BK397" s="28"/>
      <c r="BL397" s="27"/>
      <c r="BM397" s="1"/>
      <c r="BN397" s="9"/>
      <c r="BO397" s="1"/>
      <c r="BP397" s="27"/>
      <c r="BQ397" s="1"/>
      <c r="BR397" s="9"/>
      <c r="BS397" s="1"/>
      <c r="BT397" s="9"/>
      <c r="BU397" s="1"/>
      <c r="BV397" s="9"/>
      <c r="BW397" s="1"/>
      <c r="BX397" s="9"/>
      <c r="BY397" s="1"/>
      <c r="BZ397" s="9"/>
      <c r="CA397" s="1"/>
      <c r="CB397" s="9"/>
      <c r="CC397" s="28"/>
      <c r="CD397" s="9"/>
      <c r="CE397" s="1"/>
      <c r="CF397" s="9"/>
      <c r="CG397" s="1"/>
      <c r="CH397" s="27"/>
      <c r="CI397" s="1"/>
      <c r="CJ397" s="9"/>
      <c r="CK397" s="1"/>
      <c r="CL397" s="9"/>
      <c r="CM397" s="1"/>
      <c r="CN397" s="9"/>
      <c r="CO397" s="1"/>
      <c r="CP397" s="9"/>
      <c r="CQ397" s="1">
        <v>1</v>
      </c>
      <c r="CR397" s="9">
        <v>1</v>
      </c>
      <c r="CS397" s="1"/>
      <c r="CT397" s="9"/>
      <c r="CU397" s="1">
        <v>2</v>
      </c>
      <c r="CV397" s="9"/>
      <c r="CW397" s="1">
        <v>1</v>
      </c>
      <c r="CX397" s="9">
        <v>1</v>
      </c>
      <c r="CY397" s="1"/>
      <c r="CZ397" s="9"/>
      <c r="DA397" s="1"/>
      <c r="DB397" s="9"/>
      <c r="DC397" s="1">
        <v>15</v>
      </c>
      <c r="DD397" s="9"/>
      <c r="DE397" s="1"/>
      <c r="DF397" s="9"/>
      <c r="DG397" s="9"/>
      <c r="DH397" s="9"/>
      <c r="DI397" s="27"/>
      <c r="DJ397" s="9"/>
      <c r="DK397" s="1">
        <v>1</v>
      </c>
      <c r="DL397" s="9"/>
      <c r="DM397" s="28"/>
      <c r="DN397" s="9"/>
      <c r="DO397" s="1"/>
      <c r="DP397" s="9"/>
      <c r="DQ397" s="1"/>
      <c r="DR397" s="27"/>
      <c r="DS397" s="28"/>
      <c r="DT397" s="27"/>
      <c r="DU397" s="1"/>
      <c r="DV397" s="9"/>
      <c r="DW397" s="1"/>
      <c r="DX397" s="27"/>
      <c r="DY397" s="1"/>
      <c r="DZ397" s="9"/>
      <c r="EA397" s="28"/>
      <c r="EB397" s="9"/>
      <c r="EC397" s="1"/>
      <c r="ED397" s="9"/>
      <c r="EE397" s="1"/>
      <c r="EF397" s="9"/>
      <c r="EG397" s="1"/>
      <c r="EH397" s="9"/>
      <c r="EI397" s="28"/>
      <c r="EJ397" s="9"/>
      <c r="EK397" s="1"/>
      <c r="EL397" s="3" cm="1">
        <f t="array" ref="EL397">SUMPRODUCT(Planned[[#This Row],[GEN-1]:[EL-20]],TRANSPOSE(Arrangements[Unit Prices]))</f>
        <v>1045.4499999999998</v>
      </c>
    </row>
    <row r="398" spans="1:142" ht="14.4" x14ac:dyDescent="0.25">
      <c r="A398" s="1">
        <v>387</v>
      </c>
      <c r="B398" s="9">
        <v>230475</v>
      </c>
      <c r="C398" s="9" t="s">
        <v>1233</v>
      </c>
      <c r="D398" s="13" t="s">
        <v>271</v>
      </c>
      <c r="E398" s="9" t="s">
        <v>312</v>
      </c>
      <c r="F398" s="9"/>
      <c r="G398" s="9"/>
      <c r="H398" s="1" t="s">
        <v>1234</v>
      </c>
      <c r="I398" s="1" t="s">
        <v>275</v>
      </c>
      <c r="J398" s="1" t="s">
        <v>331</v>
      </c>
      <c r="K398" s="9">
        <v>217</v>
      </c>
      <c r="L398" s="1" t="s">
        <v>1122</v>
      </c>
      <c r="M398" s="9" t="s">
        <v>278</v>
      </c>
      <c r="N398" s="9"/>
      <c r="O398" s="1"/>
      <c r="P398" s="9"/>
      <c r="Q398" s="1"/>
      <c r="R398" s="27"/>
      <c r="S398" s="1">
        <v>5.5</v>
      </c>
      <c r="T398" s="9"/>
      <c r="U398" s="1"/>
      <c r="V398" s="9"/>
      <c r="W398" s="1"/>
      <c r="X398" s="9"/>
      <c r="Y398" s="1"/>
      <c r="Z398" s="9"/>
      <c r="AA398" s="1"/>
      <c r="AB398" s="9"/>
      <c r="AC398" s="1"/>
      <c r="AD398" s="27"/>
      <c r="AE398" s="1"/>
      <c r="AF398" s="9">
        <v>42</v>
      </c>
      <c r="AG398" s="1"/>
      <c r="AH398" s="9"/>
      <c r="AI398" s="1"/>
      <c r="AJ398" s="27"/>
      <c r="AK398" s="1"/>
      <c r="AL398" s="27"/>
      <c r="AM398" s="1"/>
      <c r="AN398" s="9"/>
      <c r="AO398" s="28"/>
      <c r="AP398" s="9"/>
      <c r="AQ398" s="1"/>
      <c r="AR398" s="9">
        <v>23</v>
      </c>
      <c r="AS398" s="28"/>
      <c r="AT398" s="27"/>
      <c r="AU398" s="1"/>
      <c r="AV398" s="1"/>
      <c r="AW398" s="1"/>
      <c r="AX398" s="9"/>
      <c r="AY398" s="28"/>
      <c r="AZ398" s="9"/>
      <c r="BA398" s="1"/>
      <c r="BB398" s="27"/>
      <c r="BC398" s="1"/>
      <c r="BD398" s="9"/>
      <c r="BE398" s="28"/>
      <c r="BF398" s="9"/>
      <c r="BG398" s="1"/>
      <c r="BH398" s="9"/>
      <c r="BI398" s="1"/>
      <c r="BJ398" s="9"/>
      <c r="BK398" s="28"/>
      <c r="BL398" s="27"/>
      <c r="BM398" s="1">
        <v>1</v>
      </c>
      <c r="BN398" s="9"/>
      <c r="BO398" s="1"/>
      <c r="BP398" s="27"/>
      <c r="BQ398" s="1"/>
      <c r="BR398" s="9"/>
      <c r="BS398" s="1"/>
      <c r="BT398" s="9"/>
      <c r="BU398" s="1"/>
      <c r="BV398" s="9"/>
      <c r="BW398" s="1"/>
      <c r="BX398" s="9"/>
      <c r="BY398" s="1"/>
      <c r="BZ398" s="9"/>
      <c r="CA398" s="1"/>
      <c r="CB398" s="9"/>
      <c r="CC398" s="28"/>
      <c r="CD398" s="9"/>
      <c r="CE398" s="1"/>
      <c r="CF398" s="9"/>
      <c r="CG398" s="1"/>
      <c r="CH398" s="27"/>
      <c r="CI398" s="1"/>
      <c r="CJ398" s="9">
        <v>5.7</v>
      </c>
      <c r="CK398" s="1"/>
      <c r="CL398" s="9">
        <v>0.36</v>
      </c>
      <c r="CM398" s="1"/>
      <c r="CN398" s="9"/>
      <c r="CO398" s="1"/>
      <c r="CP398" s="9"/>
      <c r="CQ398" s="1">
        <v>2</v>
      </c>
      <c r="CR398" s="9">
        <v>1</v>
      </c>
      <c r="CS398" s="1">
        <v>1</v>
      </c>
      <c r="CT398" s="9"/>
      <c r="CU398" s="1"/>
      <c r="CV398" s="9">
        <v>2</v>
      </c>
      <c r="CW398" s="1"/>
      <c r="CX398" s="9">
        <v>1</v>
      </c>
      <c r="CY398" s="1"/>
      <c r="CZ398" s="9"/>
      <c r="DA398" s="1"/>
      <c r="DB398" s="9"/>
      <c r="DC398" s="1"/>
      <c r="DD398" s="9"/>
      <c r="DE398" s="1"/>
      <c r="DF398" s="9"/>
      <c r="DG398" s="9"/>
      <c r="DH398" s="9"/>
      <c r="DI398" s="27"/>
      <c r="DJ398" s="9"/>
      <c r="DK398" s="1"/>
      <c r="DL398" s="9"/>
      <c r="DM398" s="28"/>
      <c r="DN398" s="9"/>
      <c r="DO398" s="1"/>
      <c r="DP398" s="9"/>
      <c r="DQ398" s="1"/>
      <c r="DR398" s="27"/>
      <c r="DS398" s="28"/>
      <c r="DT398" s="27"/>
      <c r="DU398" s="1"/>
      <c r="DV398" s="9"/>
      <c r="DW398" s="1"/>
      <c r="DX398" s="27"/>
      <c r="DY398" s="1"/>
      <c r="DZ398" s="9"/>
      <c r="EA398" s="28"/>
      <c r="EB398" s="9"/>
      <c r="EC398" s="1"/>
      <c r="ED398" s="9"/>
      <c r="EE398" s="1"/>
      <c r="EF398" s="9"/>
      <c r="EG398" s="1"/>
      <c r="EH398" s="9"/>
      <c r="EI398" s="28"/>
      <c r="EJ398" s="9"/>
      <c r="EK398" s="1"/>
      <c r="EL398" s="3" cm="1">
        <f t="array" ref="EL398">SUMPRODUCT(Planned[[#This Row],[GEN-1]:[EL-20]],TRANSPOSE(Arrangements[Unit Prices]))</f>
        <v>1136.8</v>
      </c>
    </row>
    <row r="399" spans="1:142" ht="14.4" x14ac:dyDescent="0.25">
      <c r="A399" s="1">
        <v>388</v>
      </c>
      <c r="B399" s="9">
        <v>223010</v>
      </c>
      <c r="C399" s="9" t="s">
        <v>1235</v>
      </c>
      <c r="D399" s="13" t="s">
        <v>271</v>
      </c>
      <c r="E399" s="9" t="s">
        <v>312</v>
      </c>
      <c r="F399" s="9"/>
      <c r="G399" s="9"/>
      <c r="H399" s="1" t="s">
        <v>1236</v>
      </c>
      <c r="I399" s="1" t="s">
        <v>275</v>
      </c>
      <c r="J399" s="1" t="s">
        <v>331</v>
      </c>
      <c r="K399" s="9">
        <v>217</v>
      </c>
      <c r="L399" s="1" t="s">
        <v>1122</v>
      </c>
      <c r="M399" s="9" t="s">
        <v>278</v>
      </c>
      <c r="N399" s="9"/>
      <c r="O399" s="1"/>
      <c r="P399" s="9"/>
      <c r="Q399" s="1"/>
      <c r="R399" s="27"/>
      <c r="S399" s="1"/>
      <c r="T399" s="9">
        <v>4.5</v>
      </c>
      <c r="U399" s="1"/>
      <c r="V399" s="9"/>
      <c r="W399" s="1"/>
      <c r="X399" s="9"/>
      <c r="Y399" s="1"/>
      <c r="Z399" s="9">
        <v>800</v>
      </c>
      <c r="AA399" s="1"/>
      <c r="AB399" s="9"/>
      <c r="AC399" s="1"/>
      <c r="AD399" s="27"/>
      <c r="AE399" s="1"/>
      <c r="AF399" s="9">
        <v>200</v>
      </c>
      <c r="AG399" s="1"/>
      <c r="AH399" s="9"/>
      <c r="AI399" s="1"/>
      <c r="AJ399" s="27"/>
      <c r="AK399" s="1"/>
      <c r="AL399" s="27"/>
      <c r="AM399" s="1"/>
      <c r="AN399" s="9"/>
      <c r="AO399" s="28"/>
      <c r="AP399" s="9"/>
      <c r="AQ399" s="1"/>
      <c r="AR399" s="9"/>
      <c r="AS399" s="28"/>
      <c r="AT399" s="27"/>
      <c r="AU399" s="1"/>
      <c r="AV399" s="1"/>
      <c r="AW399" s="1"/>
      <c r="AX399" s="9"/>
      <c r="AY399" s="28"/>
      <c r="AZ399" s="9"/>
      <c r="BA399" s="1"/>
      <c r="BB399" s="27"/>
      <c r="BC399" s="1"/>
      <c r="BD399" s="9"/>
      <c r="BE399" s="28"/>
      <c r="BF399" s="9"/>
      <c r="BG399" s="1"/>
      <c r="BH399" s="9"/>
      <c r="BI399" s="1"/>
      <c r="BJ399" s="9"/>
      <c r="BK399" s="28"/>
      <c r="BL399" s="27"/>
      <c r="BM399" s="1"/>
      <c r="BN399" s="9"/>
      <c r="BO399" s="1"/>
      <c r="BP399" s="27"/>
      <c r="BQ399" s="1"/>
      <c r="BR399" s="9"/>
      <c r="BS399" s="1"/>
      <c r="BT399" s="9"/>
      <c r="BU399" s="1"/>
      <c r="BV399" s="9"/>
      <c r="BW399" s="1"/>
      <c r="BX399" s="9"/>
      <c r="BY399" s="1"/>
      <c r="BZ399" s="9"/>
      <c r="CA399" s="1"/>
      <c r="CB399" s="9"/>
      <c r="CC399" s="28"/>
      <c r="CD399" s="9"/>
      <c r="CE399" s="1"/>
      <c r="CF399" s="9"/>
      <c r="CG399" s="1"/>
      <c r="CH399" s="27"/>
      <c r="CI399" s="1"/>
      <c r="CJ399" s="9"/>
      <c r="CK399" s="1"/>
      <c r="CL399" s="9">
        <v>0.12</v>
      </c>
      <c r="CM399" s="1"/>
      <c r="CN399" s="9"/>
      <c r="CO399" s="1"/>
      <c r="CP399" s="9"/>
      <c r="CQ399" s="1">
        <v>4</v>
      </c>
      <c r="CR399" s="9">
        <v>4</v>
      </c>
      <c r="CS399" s="1">
        <v>1</v>
      </c>
      <c r="CT399" s="9"/>
      <c r="CU399" s="1">
        <v>3</v>
      </c>
      <c r="CV399" s="9"/>
      <c r="CW399" s="1">
        <v>1</v>
      </c>
      <c r="CX399" s="9">
        <v>1.2</v>
      </c>
      <c r="CY399" s="1">
        <v>1</v>
      </c>
      <c r="CZ399" s="9"/>
      <c r="DA399" s="1">
        <v>1</v>
      </c>
      <c r="DB399" s="9">
        <v>2</v>
      </c>
      <c r="DC399" s="1">
        <v>18</v>
      </c>
      <c r="DD399" s="9"/>
      <c r="DE399" s="1"/>
      <c r="DF399" s="9">
        <v>4</v>
      </c>
      <c r="DG399" s="9">
        <v>8</v>
      </c>
      <c r="DH399" s="9"/>
      <c r="DI399" s="27"/>
      <c r="DJ399" s="9"/>
      <c r="DK399" s="1"/>
      <c r="DL399" s="9"/>
      <c r="DM399" s="28"/>
      <c r="DN399" s="9"/>
      <c r="DO399" s="1"/>
      <c r="DP399" s="9"/>
      <c r="DQ399" s="1"/>
      <c r="DR399" s="27"/>
      <c r="DS399" s="28"/>
      <c r="DT399" s="27"/>
      <c r="DU399" s="1">
        <v>3</v>
      </c>
      <c r="DV399" s="9"/>
      <c r="DW399" s="1"/>
      <c r="DX399" s="27"/>
      <c r="DY399" s="1">
        <v>3</v>
      </c>
      <c r="DZ399" s="9"/>
      <c r="EA399" s="28"/>
      <c r="EB399" s="9"/>
      <c r="EC399" s="1"/>
      <c r="ED399" s="9"/>
      <c r="EE399" s="1"/>
      <c r="EF399" s="9"/>
      <c r="EG399" s="1"/>
      <c r="EH399" s="9"/>
      <c r="EI399" s="28"/>
      <c r="EJ399" s="9"/>
      <c r="EK399" s="1"/>
      <c r="EL399" s="3" cm="1">
        <f t="array" ref="EL399">SUMPRODUCT(Planned[[#This Row],[GEN-1]:[EL-20]],TRANSPOSE(Arrangements[Unit Prices]))</f>
        <v>1528.4</v>
      </c>
    </row>
    <row r="400" spans="1:142" ht="14.4" x14ac:dyDescent="0.25">
      <c r="A400" s="1">
        <v>389</v>
      </c>
      <c r="B400" s="9">
        <v>287509</v>
      </c>
      <c r="C400" s="9" t="s">
        <v>1237</v>
      </c>
      <c r="D400" s="13" t="s">
        <v>271</v>
      </c>
      <c r="E400" s="9" t="s">
        <v>312</v>
      </c>
      <c r="F400" s="9"/>
      <c r="G400" s="9"/>
      <c r="H400" s="1" t="s">
        <v>1238</v>
      </c>
      <c r="I400" s="1" t="s">
        <v>275</v>
      </c>
      <c r="J400" s="1" t="s">
        <v>331</v>
      </c>
      <c r="K400" s="9">
        <v>217</v>
      </c>
      <c r="L400" s="1" t="s">
        <v>1122</v>
      </c>
      <c r="M400" s="9" t="s">
        <v>278</v>
      </c>
      <c r="N400" s="9"/>
      <c r="O400" s="1"/>
      <c r="P400" s="9"/>
      <c r="Q400" s="1"/>
      <c r="R400" s="27"/>
      <c r="S400" s="1"/>
      <c r="T400" s="9">
        <v>4</v>
      </c>
      <c r="U400" s="1"/>
      <c r="V400" s="9">
        <v>0.25</v>
      </c>
      <c r="W400" s="1"/>
      <c r="X400" s="9"/>
      <c r="Y400" s="1"/>
      <c r="Z400" s="9">
        <v>950</v>
      </c>
      <c r="AA400" s="1"/>
      <c r="AB400" s="9"/>
      <c r="AC400" s="1"/>
      <c r="AD400" s="27"/>
      <c r="AE400" s="1"/>
      <c r="AF400" s="9">
        <v>225</v>
      </c>
      <c r="AG400" s="1"/>
      <c r="AH400" s="9"/>
      <c r="AI400" s="1"/>
      <c r="AJ400" s="27"/>
      <c r="AK400" s="1"/>
      <c r="AL400" s="27"/>
      <c r="AM400" s="1"/>
      <c r="AN400" s="9"/>
      <c r="AO400" s="28"/>
      <c r="AP400" s="9"/>
      <c r="AQ400" s="1"/>
      <c r="AR400" s="9"/>
      <c r="AS400" s="28"/>
      <c r="AT400" s="27"/>
      <c r="AU400" s="1"/>
      <c r="AV400" s="1"/>
      <c r="AW400" s="1"/>
      <c r="AX400" s="9"/>
      <c r="AY400" s="28"/>
      <c r="AZ400" s="9"/>
      <c r="BA400" s="1"/>
      <c r="BB400" s="27"/>
      <c r="BC400" s="1"/>
      <c r="BD400" s="9"/>
      <c r="BE400" s="28"/>
      <c r="BF400" s="9"/>
      <c r="BG400" s="1"/>
      <c r="BH400" s="9"/>
      <c r="BI400" s="1"/>
      <c r="BJ400" s="9"/>
      <c r="BK400" s="28"/>
      <c r="BL400" s="27"/>
      <c r="BM400" s="1"/>
      <c r="BN400" s="9"/>
      <c r="BO400" s="1"/>
      <c r="BP400" s="27"/>
      <c r="BQ400" s="1"/>
      <c r="BR400" s="9"/>
      <c r="BS400" s="1"/>
      <c r="BT400" s="9"/>
      <c r="BU400" s="1"/>
      <c r="BV400" s="9"/>
      <c r="BW400" s="1"/>
      <c r="BX400" s="9"/>
      <c r="BY400" s="1"/>
      <c r="BZ400" s="9"/>
      <c r="CA400" s="1"/>
      <c r="CB400" s="9"/>
      <c r="CC400" s="28"/>
      <c r="CD400" s="9"/>
      <c r="CE400" s="1"/>
      <c r="CF400" s="9"/>
      <c r="CG400" s="1"/>
      <c r="CH400" s="27"/>
      <c r="CI400" s="1"/>
      <c r="CJ400" s="9"/>
      <c r="CK400" s="1"/>
      <c r="CL400" s="9">
        <v>0.12</v>
      </c>
      <c r="CM400" s="1"/>
      <c r="CN400" s="9"/>
      <c r="CO400" s="1"/>
      <c r="CP400" s="9"/>
      <c r="CQ400" s="1">
        <v>4</v>
      </c>
      <c r="CR400" s="9">
        <v>3</v>
      </c>
      <c r="CS400" s="1">
        <v>1</v>
      </c>
      <c r="CT400" s="9"/>
      <c r="CU400" s="1">
        <v>3</v>
      </c>
      <c r="CV400" s="9"/>
      <c r="CW400" s="1">
        <v>1</v>
      </c>
      <c r="CX400" s="9">
        <v>1.2</v>
      </c>
      <c r="CY400" s="1">
        <v>1</v>
      </c>
      <c r="CZ400" s="9"/>
      <c r="DA400" s="1"/>
      <c r="DB400" s="9">
        <v>2</v>
      </c>
      <c r="DC400" s="1">
        <v>15</v>
      </c>
      <c r="DD400" s="9"/>
      <c r="DE400" s="1"/>
      <c r="DF400" s="9">
        <v>3</v>
      </c>
      <c r="DG400" s="9">
        <v>6</v>
      </c>
      <c r="DH400" s="9"/>
      <c r="DI400" s="27"/>
      <c r="DJ400" s="9"/>
      <c r="DK400" s="1"/>
      <c r="DL400" s="9"/>
      <c r="DM400" s="28"/>
      <c r="DN400" s="9"/>
      <c r="DO400" s="1"/>
      <c r="DP400" s="9"/>
      <c r="DQ400" s="1"/>
      <c r="DR400" s="27"/>
      <c r="DS400" s="28"/>
      <c r="DT400" s="27"/>
      <c r="DU400" s="1">
        <v>3</v>
      </c>
      <c r="DV400" s="9"/>
      <c r="DW400" s="1"/>
      <c r="DX400" s="27"/>
      <c r="DY400" s="1">
        <v>3</v>
      </c>
      <c r="DZ400" s="9"/>
      <c r="EA400" s="28"/>
      <c r="EB400" s="9"/>
      <c r="EC400" s="1"/>
      <c r="ED400" s="9"/>
      <c r="EE400" s="1"/>
      <c r="EF400" s="9"/>
      <c r="EG400" s="1"/>
      <c r="EH400" s="9"/>
      <c r="EI400" s="28"/>
      <c r="EJ400" s="9"/>
      <c r="EK400" s="1"/>
      <c r="EL400" s="3" cm="1">
        <f t="array" ref="EL400">SUMPRODUCT(Planned[[#This Row],[GEN-1]:[EL-20]],TRANSPOSE(Arrangements[Unit Prices]))</f>
        <v>1618.75</v>
      </c>
    </row>
    <row r="401" spans="1:142" ht="14.4" x14ac:dyDescent="0.25">
      <c r="A401" s="1">
        <v>390</v>
      </c>
      <c r="B401" s="9">
        <v>297696</v>
      </c>
      <c r="C401" s="9" t="s">
        <v>1239</v>
      </c>
      <c r="D401" s="13" t="s">
        <v>271</v>
      </c>
      <c r="E401" s="9" t="s">
        <v>312</v>
      </c>
      <c r="F401" s="9"/>
      <c r="G401" s="9"/>
      <c r="H401" s="1" t="s">
        <v>1240</v>
      </c>
      <c r="I401" s="1" t="s">
        <v>275</v>
      </c>
      <c r="J401" s="1" t="s">
        <v>331</v>
      </c>
      <c r="K401" s="9">
        <v>217</v>
      </c>
      <c r="L401" s="1" t="s">
        <v>1122</v>
      </c>
      <c r="M401" s="9" t="s">
        <v>278</v>
      </c>
      <c r="N401" s="9"/>
      <c r="O401" s="1"/>
      <c r="P401" s="9"/>
      <c r="Q401" s="1"/>
      <c r="R401" s="27"/>
      <c r="S401" s="1"/>
      <c r="T401" s="9">
        <v>3.5</v>
      </c>
      <c r="U401" s="1"/>
      <c r="V401" s="9"/>
      <c r="W401" s="1"/>
      <c r="X401" s="9"/>
      <c r="Y401" s="1"/>
      <c r="Z401" s="9"/>
      <c r="AA401" s="1"/>
      <c r="AB401" s="9"/>
      <c r="AC401" s="1"/>
      <c r="AD401" s="27"/>
      <c r="AE401" s="1"/>
      <c r="AF401" s="9"/>
      <c r="AG401" s="1"/>
      <c r="AH401" s="9"/>
      <c r="AI401" s="1"/>
      <c r="AJ401" s="27"/>
      <c r="AK401" s="1"/>
      <c r="AL401" s="27"/>
      <c r="AM401" s="1"/>
      <c r="AN401" s="9"/>
      <c r="AO401" s="28"/>
      <c r="AP401" s="9">
        <v>24</v>
      </c>
      <c r="AQ401" s="1"/>
      <c r="AR401" s="9"/>
      <c r="AS401" s="28"/>
      <c r="AT401" s="27"/>
      <c r="AU401" s="1">
        <v>1</v>
      </c>
      <c r="AV401" s="1"/>
      <c r="AW401" s="1"/>
      <c r="AX401" s="9"/>
      <c r="AY401" s="28"/>
      <c r="AZ401" s="9"/>
      <c r="BA401" s="1"/>
      <c r="BB401" s="27"/>
      <c r="BC401" s="1"/>
      <c r="BD401" s="9"/>
      <c r="BE401" s="28"/>
      <c r="BF401" s="9"/>
      <c r="BG401" s="1"/>
      <c r="BH401" s="9"/>
      <c r="BI401" s="1"/>
      <c r="BJ401" s="9">
        <v>2</v>
      </c>
      <c r="BK401" s="28"/>
      <c r="BL401" s="27"/>
      <c r="BM401" s="1"/>
      <c r="BN401" s="9"/>
      <c r="BO401" s="1"/>
      <c r="BP401" s="27"/>
      <c r="BQ401" s="1"/>
      <c r="BR401" s="9"/>
      <c r="BS401" s="1"/>
      <c r="BT401" s="9"/>
      <c r="BU401" s="1"/>
      <c r="BV401" s="9"/>
      <c r="BW401" s="1"/>
      <c r="BX401" s="9"/>
      <c r="BY401" s="1"/>
      <c r="BZ401" s="9"/>
      <c r="CA401" s="1"/>
      <c r="CB401" s="9"/>
      <c r="CC401" s="28"/>
      <c r="CD401" s="9"/>
      <c r="CE401" s="1"/>
      <c r="CF401" s="9"/>
      <c r="CG401" s="1"/>
      <c r="CH401" s="27"/>
      <c r="CI401" s="1"/>
      <c r="CJ401" s="9"/>
      <c r="CK401" s="1"/>
      <c r="CL401" s="9"/>
      <c r="CM401" s="1"/>
      <c r="CN401" s="9"/>
      <c r="CO401" s="1"/>
      <c r="CP401" s="9"/>
      <c r="CQ401" s="1">
        <v>4</v>
      </c>
      <c r="CR401" s="9">
        <v>2</v>
      </c>
      <c r="CS401" s="1"/>
      <c r="CT401" s="9"/>
      <c r="CU401" s="1"/>
      <c r="CV401" s="9">
        <v>2</v>
      </c>
      <c r="CW401" s="1">
        <v>1</v>
      </c>
      <c r="CX401" s="9">
        <v>1.5</v>
      </c>
      <c r="CY401" s="1"/>
      <c r="CZ401" s="9"/>
      <c r="DA401" s="1"/>
      <c r="DB401" s="9">
        <v>2</v>
      </c>
      <c r="DC401" s="1"/>
      <c r="DD401" s="9"/>
      <c r="DE401" s="1"/>
      <c r="DF401" s="9">
        <v>4</v>
      </c>
      <c r="DG401" s="9">
        <v>6</v>
      </c>
      <c r="DH401" s="9"/>
      <c r="DI401" s="27"/>
      <c r="DJ401" s="9"/>
      <c r="DK401" s="1"/>
      <c r="DL401" s="9"/>
      <c r="DM401" s="28"/>
      <c r="DN401" s="9"/>
      <c r="DO401" s="1"/>
      <c r="DP401" s="9"/>
      <c r="DQ401" s="1"/>
      <c r="DR401" s="27"/>
      <c r="DS401" s="28"/>
      <c r="DT401" s="27"/>
      <c r="DU401" s="1"/>
      <c r="DV401" s="9"/>
      <c r="DW401" s="1"/>
      <c r="DX401" s="27"/>
      <c r="DY401" s="1"/>
      <c r="DZ401" s="9"/>
      <c r="EA401" s="28"/>
      <c r="EB401" s="9"/>
      <c r="EC401" s="1"/>
      <c r="ED401" s="9"/>
      <c r="EE401" s="1"/>
      <c r="EF401" s="9"/>
      <c r="EG401" s="1"/>
      <c r="EH401" s="9"/>
      <c r="EI401" s="28"/>
      <c r="EJ401" s="9"/>
      <c r="EK401" s="1"/>
      <c r="EL401" s="3" cm="1">
        <f t="array" ref="EL401">SUMPRODUCT(Planned[[#This Row],[GEN-1]:[EL-20]],TRANSPOSE(Arrangements[Unit Prices]))</f>
        <v>723.5</v>
      </c>
    </row>
    <row r="402" spans="1:142" ht="14.4" x14ac:dyDescent="0.25">
      <c r="A402" s="1">
        <v>391</v>
      </c>
      <c r="B402" s="9">
        <v>214702</v>
      </c>
      <c r="C402" s="9" t="s">
        <v>1241</v>
      </c>
      <c r="D402" s="13" t="s">
        <v>271</v>
      </c>
      <c r="E402" s="9" t="s">
        <v>312</v>
      </c>
      <c r="F402" s="9"/>
      <c r="G402" s="9"/>
      <c r="H402" s="1" t="s">
        <v>1242</v>
      </c>
      <c r="I402" s="1" t="s">
        <v>275</v>
      </c>
      <c r="J402" s="1" t="s">
        <v>331</v>
      </c>
      <c r="K402" s="9">
        <v>217</v>
      </c>
      <c r="L402" s="1" t="s">
        <v>1122</v>
      </c>
      <c r="M402" s="9" t="s">
        <v>278</v>
      </c>
      <c r="N402" s="9"/>
      <c r="O402" s="1"/>
      <c r="P402" s="9"/>
      <c r="Q402" s="1"/>
      <c r="R402" s="27"/>
      <c r="S402" s="1">
        <v>3.5</v>
      </c>
      <c r="T402" s="9"/>
      <c r="U402" s="1"/>
      <c r="V402" s="9"/>
      <c r="W402" s="1"/>
      <c r="X402" s="9"/>
      <c r="Y402" s="1"/>
      <c r="Z402" s="9"/>
      <c r="AA402" s="1"/>
      <c r="AB402" s="9"/>
      <c r="AC402" s="1"/>
      <c r="AD402" s="27"/>
      <c r="AE402" s="1"/>
      <c r="AF402" s="9">
        <v>32</v>
      </c>
      <c r="AG402" s="1"/>
      <c r="AH402" s="9">
        <v>16</v>
      </c>
      <c r="AI402" s="1"/>
      <c r="AJ402" s="27"/>
      <c r="AK402" s="1"/>
      <c r="AL402" s="27"/>
      <c r="AM402" s="1"/>
      <c r="AN402" s="9"/>
      <c r="AO402" s="28"/>
      <c r="AP402" s="9">
        <v>22</v>
      </c>
      <c r="AQ402" s="1"/>
      <c r="AR402" s="9"/>
      <c r="AS402" s="28"/>
      <c r="AT402" s="27"/>
      <c r="AU402" s="1"/>
      <c r="AV402" s="1"/>
      <c r="AW402" s="1"/>
      <c r="AX402" s="9"/>
      <c r="AY402" s="28"/>
      <c r="AZ402" s="9"/>
      <c r="BA402" s="1"/>
      <c r="BB402" s="27"/>
      <c r="BC402" s="1">
        <v>0.5</v>
      </c>
      <c r="BD402" s="9"/>
      <c r="BE402" s="28"/>
      <c r="BF402" s="9">
        <v>2</v>
      </c>
      <c r="BG402" s="1">
        <v>2</v>
      </c>
      <c r="BH402" s="9"/>
      <c r="BI402" s="1"/>
      <c r="BJ402" s="9"/>
      <c r="BK402" s="28"/>
      <c r="BL402" s="27"/>
      <c r="BM402" s="1"/>
      <c r="BN402" s="9"/>
      <c r="BO402" s="1"/>
      <c r="BP402" s="27"/>
      <c r="BQ402" s="1">
        <v>1</v>
      </c>
      <c r="BR402" s="9"/>
      <c r="BS402" s="1">
        <v>1</v>
      </c>
      <c r="BT402" s="9"/>
      <c r="BU402" s="1">
        <v>0.8</v>
      </c>
      <c r="BV402" s="9"/>
      <c r="BW402" s="1"/>
      <c r="BX402" s="9"/>
      <c r="BY402" s="1"/>
      <c r="BZ402" s="9"/>
      <c r="CA402" s="1"/>
      <c r="CB402" s="9">
        <v>1</v>
      </c>
      <c r="CC402" s="28"/>
      <c r="CD402" s="9"/>
      <c r="CE402" s="1"/>
      <c r="CF402" s="9"/>
      <c r="CG402" s="1"/>
      <c r="CH402" s="27"/>
      <c r="CI402" s="1"/>
      <c r="CJ402" s="9"/>
      <c r="CK402" s="1"/>
      <c r="CL402" s="9"/>
      <c r="CM402" s="1"/>
      <c r="CN402" s="9"/>
      <c r="CO402" s="1"/>
      <c r="CP402" s="9"/>
      <c r="CQ402" s="1">
        <v>2</v>
      </c>
      <c r="CR402" s="9">
        <v>1</v>
      </c>
      <c r="CS402" s="1"/>
      <c r="CT402" s="9"/>
      <c r="CU402" s="1"/>
      <c r="CV402" s="9"/>
      <c r="CW402" s="1"/>
      <c r="CX402" s="9"/>
      <c r="CY402" s="1">
        <v>1</v>
      </c>
      <c r="CZ402" s="9"/>
      <c r="DA402" s="1"/>
      <c r="DB402" s="9">
        <v>1</v>
      </c>
      <c r="DC402" s="1"/>
      <c r="DD402" s="9"/>
      <c r="DE402" s="1"/>
      <c r="DF402" s="9"/>
      <c r="DG402" s="9"/>
      <c r="DH402" s="9"/>
      <c r="DI402" s="27"/>
      <c r="DJ402" s="9"/>
      <c r="DK402" s="1"/>
      <c r="DL402" s="9"/>
      <c r="DM402" s="28"/>
      <c r="DN402" s="9"/>
      <c r="DO402" s="1"/>
      <c r="DP402" s="9"/>
      <c r="DQ402" s="1"/>
      <c r="DR402" s="27"/>
      <c r="DS402" s="28"/>
      <c r="DT402" s="27"/>
      <c r="DU402" s="1"/>
      <c r="DV402" s="9"/>
      <c r="DW402" s="1"/>
      <c r="DX402" s="27"/>
      <c r="DY402" s="1"/>
      <c r="DZ402" s="9"/>
      <c r="EA402" s="28"/>
      <c r="EB402" s="9">
        <v>2</v>
      </c>
      <c r="EC402" s="1"/>
      <c r="ED402" s="9"/>
      <c r="EE402" s="1">
        <v>1</v>
      </c>
      <c r="EF402" s="9"/>
      <c r="EG402" s="1">
        <v>1</v>
      </c>
      <c r="EH402" s="9"/>
      <c r="EI402" s="28"/>
      <c r="EJ402" s="9"/>
      <c r="EK402" s="1">
        <v>12</v>
      </c>
      <c r="EL402" s="3" cm="1">
        <f t="array" ref="EL402">SUMPRODUCT(Planned[[#This Row],[GEN-1]:[EL-20]],TRANSPOSE(Arrangements[Unit Prices]))</f>
        <v>898.1</v>
      </c>
    </row>
    <row r="403" spans="1:142" ht="14.4" x14ac:dyDescent="0.25">
      <c r="A403" s="1">
        <v>392</v>
      </c>
      <c r="B403" s="9">
        <v>321677</v>
      </c>
      <c r="C403" s="9" t="s">
        <v>1243</v>
      </c>
      <c r="D403" s="13" t="s">
        <v>271</v>
      </c>
      <c r="E403" s="9" t="s">
        <v>312</v>
      </c>
      <c r="F403" s="9"/>
      <c r="G403" s="9"/>
      <c r="H403" s="1" t="s">
        <v>1244</v>
      </c>
      <c r="I403" s="1" t="s">
        <v>275</v>
      </c>
      <c r="J403" s="1" t="s">
        <v>331</v>
      </c>
      <c r="K403" s="9">
        <v>217</v>
      </c>
      <c r="L403" s="1" t="s">
        <v>1122</v>
      </c>
      <c r="M403" s="9" t="s">
        <v>278</v>
      </c>
      <c r="N403" s="9"/>
      <c r="O403" s="1"/>
      <c r="P403" s="9"/>
      <c r="Q403" s="1"/>
      <c r="R403" s="27"/>
      <c r="S403" s="1"/>
      <c r="T403" s="9"/>
      <c r="U403" s="1"/>
      <c r="V403" s="9">
        <v>0.35</v>
      </c>
      <c r="W403" s="1"/>
      <c r="X403" s="9"/>
      <c r="Y403" s="1"/>
      <c r="Z403" s="9"/>
      <c r="AA403" s="1"/>
      <c r="AB403" s="9"/>
      <c r="AC403" s="1"/>
      <c r="AD403" s="27"/>
      <c r="AE403" s="1">
        <v>5</v>
      </c>
      <c r="AF403" s="9">
        <v>35</v>
      </c>
      <c r="AG403" s="1"/>
      <c r="AH403" s="9"/>
      <c r="AI403" s="1"/>
      <c r="AJ403" s="27"/>
      <c r="AK403" s="1"/>
      <c r="AL403" s="27"/>
      <c r="AM403" s="1"/>
      <c r="AN403" s="9"/>
      <c r="AO403" s="28"/>
      <c r="AP403" s="9">
        <v>10</v>
      </c>
      <c r="AQ403" s="1"/>
      <c r="AR403" s="9"/>
      <c r="AS403" s="28"/>
      <c r="AT403" s="27"/>
      <c r="AU403" s="1">
        <v>1</v>
      </c>
      <c r="AV403" s="1"/>
      <c r="AW403" s="1"/>
      <c r="AX403" s="9"/>
      <c r="AY403" s="28"/>
      <c r="AZ403" s="9"/>
      <c r="BA403" s="1"/>
      <c r="BB403" s="27"/>
      <c r="BC403" s="1"/>
      <c r="BD403" s="9"/>
      <c r="BE403" s="28"/>
      <c r="BF403" s="9"/>
      <c r="BG403" s="1"/>
      <c r="BH403" s="9"/>
      <c r="BI403" s="1"/>
      <c r="BJ403" s="9"/>
      <c r="BK403" s="28"/>
      <c r="BL403" s="27"/>
      <c r="BM403" s="1"/>
      <c r="BN403" s="9"/>
      <c r="BO403" s="1"/>
      <c r="BP403" s="27"/>
      <c r="BQ403" s="1">
        <v>1</v>
      </c>
      <c r="BR403" s="9"/>
      <c r="BS403" s="1"/>
      <c r="BT403" s="9"/>
      <c r="BU403" s="1">
        <v>0.9</v>
      </c>
      <c r="BV403" s="9"/>
      <c r="BW403" s="1"/>
      <c r="BX403" s="9"/>
      <c r="BY403" s="1"/>
      <c r="BZ403" s="9"/>
      <c r="CA403" s="1"/>
      <c r="CB403" s="9"/>
      <c r="CC403" s="28"/>
      <c r="CD403" s="9"/>
      <c r="CE403" s="1"/>
      <c r="CF403" s="9"/>
      <c r="CG403" s="1"/>
      <c r="CH403" s="27"/>
      <c r="CI403" s="1"/>
      <c r="CJ403" s="9"/>
      <c r="CK403" s="1"/>
      <c r="CL403" s="9"/>
      <c r="CM403" s="1"/>
      <c r="CN403" s="9">
        <v>1.5</v>
      </c>
      <c r="CO403" s="1">
        <v>2</v>
      </c>
      <c r="CP403" s="9">
        <v>2.0499999999999998</v>
      </c>
      <c r="CQ403" s="1">
        <v>2</v>
      </c>
      <c r="CR403" s="9"/>
      <c r="CS403" s="1">
        <v>1</v>
      </c>
      <c r="CT403" s="9"/>
      <c r="CU403" s="1">
        <v>1</v>
      </c>
      <c r="CV403" s="9">
        <v>1</v>
      </c>
      <c r="CW403" s="1">
        <v>1</v>
      </c>
      <c r="CX403" s="9">
        <v>1.2</v>
      </c>
      <c r="CY403" s="1"/>
      <c r="CZ403" s="9"/>
      <c r="DA403" s="1"/>
      <c r="DB403" s="9">
        <v>1</v>
      </c>
      <c r="DC403" s="1"/>
      <c r="DD403" s="9">
        <v>14</v>
      </c>
      <c r="DE403" s="1"/>
      <c r="DF403" s="9"/>
      <c r="DG403" s="9"/>
      <c r="DH403" s="9"/>
      <c r="DI403" s="27"/>
      <c r="DJ403" s="9"/>
      <c r="DK403" s="1"/>
      <c r="DL403" s="9"/>
      <c r="DM403" s="28"/>
      <c r="DN403" s="9"/>
      <c r="DO403" s="1"/>
      <c r="DP403" s="9"/>
      <c r="DQ403" s="1"/>
      <c r="DR403" s="27"/>
      <c r="DS403" s="28"/>
      <c r="DT403" s="27"/>
      <c r="DU403" s="1"/>
      <c r="DV403" s="9"/>
      <c r="DW403" s="1"/>
      <c r="DX403" s="27"/>
      <c r="DY403" s="1"/>
      <c r="DZ403" s="9"/>
      <c r="EA403" s="28"/>
      <c r="EB403" s="9"/>
      <c r="EC403" s="1"/>
      <c r="ED403" s="9"/>
      <c r="EE403" s="1"/>
      <c r="EF403" s="9"/>
      <c r="EG403" s="1"/>
      <c r="EH403" s="9"/>
      <c r="EI403" s="28"/>
      <c r="EJ403" s="9"/>
      <c r="EK403" s="1"/>
      <c r="EL403" s="3" cm="1">
        <f t="array" ref="EL403">SUMPRODUCT(Planned[[#This Row],[GEN-1]:[EL-20]],TRANSPOSE(Arrangements[Unit Prices]))</f>
        <v>617.35</v>
      </c>
    </row>
    <row r="404" spans="1:142" ht="14.4" x14ac:dyDescent="0.25">
      <c r="A404" s="1">
        <v>393</v>
      </c>
      <c r="B404" s="9">
        <v>94109</v>
      </c>
      <c r="C404" s="9" t="s">
        <v>1245</v>
      </c>
      <c r="D404" s="13" t="s">
        <v>271</v>
      </c>
      <c r="E404" s="9" t="s">
        <v>312</v>
      </c>
      <c r="F404" s="9"/>
      <c r="G404" s="9"/>
      <c r="H404" s="1" t="s">
        <v>1246</v>
      </c>
      <c r="I404" s="1" t="s">
        <v>325</v>
      </c>
      <c r="J404" s="1" t="s">
        <v>326</v>
      </c>
      <c r="K404" s="9">
        <v>289</v>
      </c>
      <c r="L404" s="1" t="s">
        <v>327</v>
      </c>
      <c r="M404" s="9" t="s">
        <v>278</v>
      </c>
      <c r="N404" s="9"/>
      <c r="O404" s="1"/>
      <c r="P404" s="9"/>
      <c r="Q404" s="1"/>
      <c r="R404" s="27"/>
      <c r="S404" s="1"/>
      <c r="T404" s="9"/>
      <c r="U404" s="1"/>
      <c r="V404" s="9"/>
      <c r="W404" s="1"/>
      <c r="X404" s="9"/>
      <c r="Y404" s="1"/>
      <c r="Z404" s="9"/>
      <c r="AA404" s="1"/>
      <c r="AB404" s="9"/>
      <c r="AC404" s="1"/>
      <c r="AD404" s="27"/>
      <c r="AE404" s="1">
        <v>5</v>
      </c>
      <c r="AF404" s="9">
        <v>88</v>
      </c>
      <c r="AG404" s="1"/>
      <c r="AH404" s="9"/>
      <c r="AI404" s="1"/>
      <c r="AJ404" s="27"/>
      <c r="AK404" s="1"/>
      <c r="AL404" s="27"/>
      <c r="AM404" s="1"/>
      <c r="AN404" s="9">
        <v>90</v>
      </c>
      <c r="AO404" s="28"/>
      <c r="AP404" s="9">
        <v>7.5</v>
      </c>
      <c r="AQ404" s="1"/>
      <c r="AR404" s="9"/>
      <c r="AS404" s="28"/>
      <c r="AT404" s="27"/>
      <c r="AU404" s="1"/>
      <c r="AV404" s="1"/>
      <c r="AW404" s="1"/>
      <c r="AX404" s="9"/>
      <c r="AY404" s="28"/>
      <c r="AZ404" s="9"/>
      <c r="BA404" s="1"/>
      <c r="BB404" s="27"/>
      <c r="BC404" s="1"/>
      <c r="BD404" s="9"/>
      <c r="BE404" s="28"/>
      <c r="BF404" s="9"/>
      <c r="BG404" s="1"/>
      <c r="BH404" s="9"/>
      <c r="BI404" s="1"/>
      <c r="BJ404" s="9">
        <v>1</v>
      </c>
      <c r="BK404" s="28"/>
      <c r="BL404" s="27"/>
      <c r="BM404" s="1"/>
      <c r="BN404" s="9"/>
      <c r="BO404" s="1"/>
      <c r="BP404" s="27"/>
      <c r="BQ404" s="1"/>
      <c r="BR404" s="9"/>
      <c r="BS404" s="1"/>
      <c r="BT404" s="9"/>
      <c r="BU404" s="1"/>
      <c r="BV404" s="9"/>
      <c r="BW404" s="1"/>
      <c r="BX404" s="9"/>
      <c r="BY404" s="1"/>
      <c r="BZ404" s="9"/>
      <c r="CA404" s="1"/>
      <c r="CB404" s="9"/>
      <c r="CC404" s="28"/>
      <c r="CD404" s="9"/>
      <c r="CE404" s="1"/>
      <c r="CF404" s="9"/>
      <c r="CG404" s="1"/>
      <c r="CH404" s="27"/>
      <c r="CI404" s="1"/>
      <c r="CJ404" s="9"/>
      <c r="CK404" s="1"/>
      <c r="CL404" s="9"/>
      <c r="CM404" s="1"/>
      <c r="CN404" s="9"/>
      <c r="CO404" s="1"/>
      <c r="CP404" s="9">
        <v>2</v>
      </c>
      <c r="CQ404" s="1">
        <v>2</v>
      </c>
      <c r="CR404" s="9">
        <v>2</v>
      </c>
      <c r="CS404" s="1">
        <v>1</v>
      </c>
      <c r="CT404" s="9"/>
      <c r="CU404" s="1">
        <v>2</v>
      </c>
      <c r="CV404" s="9">
        <v>2</v>
      </c>
      <c r="CW404" s="1">
        <v>1</v>
      </c>
      <c r="CX404" s="9">
        <v>1.2</v>
      </c>
      <c r="CY404" s="1"/>
      <c r="CZ404" s="9"/>
      <c r="DA404" s="1"/>
      <c r="DB404" s="9"/>
      <c r="DC404" s="1"/>
      <c r="DD404" s="9"/>
      <c r="DE404" s="1"/>
      <c r="DF404" s="9"/>
      <c r="DG404" s="9"/>
      <c r="DH404" s="9"/>
      <c r="DI404" s="27"/>
      <c r="DJ404" s="9"/>
      <c r="DK404" s="1"/>
      <c r="DL404" s="9"/>
      <c r="DM404" s="28"/>
      <c r="DN404" s="9"/>
      <c r="DO404" s="1"/>
      <c r="DP404" s="9"/>
      <c r="DQ404" s="1"/>
      <c r="DR404" s="27"/>
      <c r="DS404" s="28"/>
      <c r="DT404" s="27"/>
      <c r="DU404" s="1"/>
      <c r="DV404" s="9"/>
      <c r="DW404" s="1"/>
      <c r="DX404" s="27"/>
      <c r="DY404" s="1"/>
      <c r="DZ404" s="9"/>
      <c r="EA404" s="28"/>
      <c r="EB404" s="9"/>
      <c r="EC404" s="1"/>
      <c r="ED404" s="9"/>
      <c r="EE404" s="1"/>
      <c r="EF404" s="9"/>
      <c r="EG404" s="1"/>
      <c r="EH404" s="9"/>
      <c r="EI404" s="28"/>
      <c r="EJ404" s="9"/>
      <c r="EK404" s="1"/>
      <c r="EL404" s="3" cm="1">
        <f t="array" ref="EL404">SUMPRODUCT(Planned[[#This Row],[GEN-1]:[EL-20]],TRANSPOSE(Arrangements[Unit Prices]))</f>
        <v>1065</v>
      </c>
    </row>
    <row r="405" spans="1:142" ht="14.4" x14ac:dyDescent="0.25">
      <c r="A405" s="1">
        <v>394</v>
      </c>
      <c r="B405" s="9">
        <v>129070</v>
      </c>
      <c r="C405" s="9" t="s">
        <v>1247</v>
      </c>
      <c r="D405" s="13" t="s">
        <v>271</v>
      </c>
      <c r="E405" s="9" t="s">
        <v>312</v>
      </c>
      <c r="F405" s="9"/>
      <c r="G405" s="9"/>
      <c r="H405" s="1" t="s">
        <v>1248</v>
      </c>
      <c r="I405" s="1" t="s">
        <v>275</v>
      </c>
      <c r="J405" s="1" t="s">
        <v>326</v>
      </c>
      <c r="K405" s="9">
        <v>289</v>
      </c>
      <c r="L405" s="1" t="s">
        <v>327</v>
      </c>
      <c r="M405" s="9" t="s">
        <v>278</v>
      </c>
      <c r="N405" s="9"/>
      <c r="O405" s="1"/>
      <c r="P405" s="9"/>
      <c r="Q405" s="1"/>
      <c r="R405" s="27"/>
      <c r="S405" s="1"/>
      <c r="T405" s="9"/>
      <c r="U405" s="1"/>
      <c r="V405" s="9"/>
      <c r="W405" s="1"/>
      <c r="X405" s="9"/>
      <c r="Y405" s="1"/>
      <c r="Z405" s="9"/>
      <c r="AA405" s="1"/>
      <c r="AB405" s="9"/>
      <c r="AC405" s="1"/>
      <c r="AD405" s="27"/>
      <c r="AE405" s="1">
        <v>10</v>
      </c>
      <c r="AF405" s="9"/>
      <c r="AG405" s="1"/>
      <c r="AH405" s="9"/>
      <c r="AI405" s="1"/>
      <c r="AJ405" s="27"/>
      <c r="AK405" s="1"/>
      <c r="AL405" s="27"/>
      <c r="AM405" s="1"/>
      <c r="AN405" s="9"/>
      <c r="AO405" s="28"/>
      <c r="AP405" s="9">
        <v>8</v>
      </c>
      <c r="AQ405" s="1"/>
      <c r="AR405" s="9"/>
      <c r="AS405" s="28"/>
      <c r="AT405" s="27"/>
      <c r="AU405" s="1">
        <v>1</v>
      </c>
      <c r="AV405" s="1"/>
      <c r="AW405" s="1"/>
      <c r="AX405" s="9"/>
      <c r="AY405" s="28"/>
      <c r="AZ405" s="9"/>
      <c r="BA405" s="1">
        <v>2.1</v>
      </c>
      <c r="BB405" s="27"/>
      <c r="BC405" s="1"/>
      <c r="BD405" s="9"/>
      <c r="BE405" s="28"/>
      <c r="BF405" s="9"/>
      <c r="BG405" s="1"/>
      <c r="BH405" s="9"/>
      <c r="BI405" s="1"/>
      <c r="BJ405" s="9"/>
      <c r="BK405" s="28"/>
      <c r="BL405" s="27"/>
      <c r="BM405" s="1">
        <v>1</v>
      </c>
      <c r="BN405" s="9"/>
      <c r="BO405" s="1"/>
      <c r="BP405" s="27"/>
      <c r="BQ405" s="1"/>
      <c r="BR405" s="9"/>
      <c r="BS405" s="1"/>
      <c r="BT405" s="9"/>
      <c r="BU405" s="1"/>
      <c r="BV405" s="9"/>
      <c r="BW405" s="1"/>
      <c r="BX405" s="9"/>
      <c r="BY405" s="1"/>
      <c r="BZ405" s="9"/>
      <c r="CA405" s="1"/>
      <c r="CB405" s="9"/>
      <c r="CC405" s="28"/>
      <c r="CD405" s="9"/>
      <c r="CE405" s="1"/>
      <c r="CF405" s="9"/>
      <c r="CG405" s="1"/>
      <c r="CH405" s="27"/>
      <c r="CI405" s="1"/>
      <c r="CJ405" s="9">
        <v>3.2</v>
      </c>
      <c r="CK405" s="1"/>
      <c r="CL405" s="9">
        <v>0.28000000000000003</v>
      </c>
      <c r="CM405" s="1"/>
      <c r="CN405" s="9"/>
      <c r="CO405" s="1"/>
      <c r="CP405" s="9">
        <v>3.1</v>
      </c>
      <c r="CQ405" s="1">
        <v>1</v>
      </c>
      <c r="CR405" s="9">
        <v>1</v>
      </c>
      <c r="CS405" s="1">
        <v>1</v>
      </c>
      <c r="CT405" s="9"/>
      <c r="CU405" s="1">
        <v>4</v>
      </c>
      <c r="CV405" s="9"/>
      <c r="CW405" s="1"/>
      <c r="CX405" s="9"/>
      <c r="CY405" s="1"/>
      <c r="CZ405" s="9"/>
      <c r="DA405" s="1"/>
      <c r="DB405" s="9">
        <v>2</v>
      </c>
      <c r="DC405" s="1"/>
      <c r="DD405" s="9"/>
      <c r="DE405" s="1"/>
      <c r="DF405" s="9"/>
      <c r="DG405" s="9"/>
      <c r="DH405" s="9"/>
      <c r="DI405" s="27"/>
      <c r="DJ405" s="9"/>
      <c r="DK405" s="1"/>
      <c r="DL405" s="9"/>
      <c r="DM405" s="28"/>
      <c r="DN405" s="9"/>
      <c r="DO405" s="1"/>
      <c r="DP405" s="9"/>
      <c r="DQ405" s="1"/>
      <c r="DR405" s="27"/>
      <c r="DS405" s="28"/>
      <c r="DT405" s="27"/>
      <c r="DU405" s="1"/>
      <c r="DV405" s="9">
        <v>4</v>
      </c>
      <c r="DW405" s="1">
        <v>4</v>
      </c>
      <c r="DX405" s="27"/>
      <c r="DY405" s="1"/>
      <c r="DZ405" s="9"/>
      <c r="EA405" s="28"/>
      <c r="EB405" s="9">
        <v>2</v>
      </c>
      <c r="EC405" s="1"/>
      <c r="ED405" s="9">
        <v>2</v>
      </c>
      <c r="EE405" s="1">
        <v>1</v>
      </c>
      <c r="EF405" s="9"/>
      <c r="EG405" s="1">
        <v>1</v>
      </c>
      <c r="EH405" s="9"/>
      <c r="EI405" s="28"/>
      <c r="EJ405" s="9">
        <v>30</v>
      </c>
      <c r="EK405" s="1">
        <v>15</v>
      </c>
      <c r="EL405" s="3" cm="1">
        <f t="array" ref="EL405">SUMPRODUCT(Planned[[#This Row],[GEN-1]:[EL-20]],TRANSPOSE(Arrangements[Unit Prices]))</f>
        <v>1067.7</v>
      </c>
    </row>
    <row r="406" spans="1:142" ht="14.4" x14ac:dyDescent="0.25">
      <c r="A406" s="1">
        <v>396</v>
      </c>
      <c r="B406" s="9">
        <v>94422</v>
      </c>
      <c r="C406" s="9" t="s">
        <v>1249</v>
      </c>
      <c r="D406" s="13" t="s">
        <v>271</v>
      </c>
      <c r="E406" s="9" t="s">
        <v>312</v>
      </c>
      <c r="F406" s="9"/>
      <c r="G406" s="9"/>
      <c r="H406" s="1" t="s">
        <v>1250</v>
      </c>
      <c r="I406" s="1" t="s">
        <v>325</v>
      </c>
      <c r="J406" s="1" t="s">
        <v>326</v>
      </c>
      <c r="K406" s="9">
        <v>289</v>
      </c>
      <c r="L406" s="1" t="s">
        <v>327</v>
      </c>
      <c r="M406" s="9" t="s">
        <v>278</v>
      </c>
      <c r="N406" s="9"/>
      <c r="O406" s="1"/>
      <c r="P406" s="9"/>
      <c r="Q406" s="1"/>
      <c r="R406" s="27"/>
      <c r="S406" s="1">
        <v>2.4</v>
      </c>
      <c r="T406" s="9"/>
      <c r="U406" s="1"/>
      <c r="V406" s="9">
        <v>0.32</v>
      </c>
      <c r="W406" s="1"/>
      <c r="X406" s="9"/>
      <c r="Y406" s="1"/>
      <c r="Z406" s="9">
        <v>20</v>
      </c>
      <c r="AA406" s="1"/>
      <c r="AB406" s="9"/>
      <c r="AC406" s="1"/>
      <c r="AD406" s="27"/>
      <c r="AE406" s="1"/>
      <c r="AF406" s="9">
        <v>15</v>
      </c>
      <c r="AG406" s="1"/>
      <c r="AH406" s="9"/>
      <c r="AI406" s="1"/>
      <c r="AJ406" s="27"/>
      <c r="AK406" s="1"/>
      <c r="AL406" s="27"/>
      <c r="AM406" s="1"/>
      <c r="AN406" s="9"/>
      <c r="AO406" s="28"/>
      <c r="AP406" s="9">
        <v>26</v>
      </c>
      <c r="AQ406" s="1"/>
      <c r="AR406" s="9"/>
      <c r="AS406" s="28"/>
      <c r="AT406" s="27"/>
      <c r="AU406" s="1"/>
      <c r="AV406" s="1"/>
      <c r="AW406" s="1"/>
      <c r="AX406" s="9"/>
      <c r="AY406" s="28"/>
      <c r="AZ406" s="9"/>
      <c r="BA406" s="1"/>
      <c r="BB406" s="27"/>
      <c r="BC406" s="1"/>
      <c r="BD406" s="9">
        <v>1</v>
      </c>
      <c r="BE406" s="28"/>
      <c r="BF406" s="9"/>
      <c r="BG406" s="1"/>
      <c r="BH406" s="9"/>
      <c r="BI406" s="1"/>
      <c r="BJ406" s="9"/>
      <c r="BK406" s="28"/>
      <c r="BL406" s="27"/>
      <c r="BM406" s="1"/>
      <c r="BN406" s="9"/>
      <c r="BO406" s="1"/>
      <c r="BP406" s="27"/>
      <c r="BQ406" s="1">
        <v>4</v>
      </c>
      <c r="BR406" s="9">
        <v>2</v>
      </c>
      <c r="BS406" s="1">
        <v>4</v>
      </c>
      <c r="BT406" s="9"/>
      <c r="BU406" s="1"/>
      <c r="BV406" s="9"/>
      <c r="BW406" s="1"/>
      <c r="BX406" s="9"/>
      <c r="BY406" s="1"/>
      <c r="BZ406" s="9"/>
      <c r="CA406" s="1"/>
      <c r="CB406" s="9"/>
      <c r="CC406" s="28"/>
      <c r="CD406" s="9"/>
      <c r="CE406" s="1"/>
      <c r="CF406" s="9"/>
      <c r="CG406" s="1"/>
      <c r="CH406" s="27"/>
      <c r="CI406" s="1"/>
      <c r="CJ406" s="9"/>
      <c r="CK406" s="1"/>
      <c r="CL406" s="9"/>
      <c r="CM406" s="1"/>
      <c r="CN406" s="9"/>
      <c r="CO406" s="1"/>
      <c r="CP406" s="9"/>
      <c r="CQ406" s="1"/>
      <c r="CR406" s="9"/>
      <c r="CS406" s="1"/>
      <c r="CT406" s="9"/>
      <c r="CU406" s="1"/>
      <c r="CV406" s="9">
        <v>3</v>
      </c>
      <c r="CW406" s="1">
        <v>1</v>
      </c>
      <c r="CX406" s="9">
        <v>1.2</v>
      </c>
      <c r="CY406" s="1">
        <v>1</v>
      </c>
      <c r="CZ406" s="9"/>
      <c r="DA406" s="1"/>
      <c r="DB406" s="9">
        <v>1</v>
      </c>
      <c r="DC406" s="1">
        <v>15</v>
      </c>
      <c r="DD406" s="9"/>
      <c r="DE406" s="1"/>
      <c r="DF406" s="9"/>
      <c r="DG406" s="9"/>
      <c r="DH406" s="9"/>
      <c r="DI406" s="27"/>
      <c r="DJ406" s="9">
        <v>1</v>
      </c>
      <c r="DK406" s="1"/>
      <c r="DL406" s="9"/>
      <c r="DM406" s="28"/>
      <c r="DN406" s="9"/>
      <c r="DO406" s="1"/>
      <c r="DP406" s="9"/>
      <c r="DQ406" s="1"/>
      <c r="DR406" s="27"/>
      <c r="DS406" s="28"/>
      <c r="DT406" s="27"/>
      <c r="DU406" s="1"/>
      <c r="DV406" s="9"/>
      <c r="DW406" s="1"/>
      <c r="DX406" s="27"/>
      <c r="DY406" s="1"/>
      <c r="DZ406" s="9"/>
      <c r="EA406" s="28"/>
      <c r="EB406" s="9"/>
      <c r="EC406" s="1"/>
      <c r="ED406" s="9"/>
      <c r="EE406" s="1"/>
      <c r="EF406" s="9"/>
      <c r="EG406" s="1"/>
      <c r="EH406" s="9"/>
      <c r="EI406" s="28"/>
      <c r="EJ406" s="9"/>
      <c r="EK406" s="1"/>
      <c r="EL406" s="3" cm="1">
        <f t="array" ref="EL406">SUMPRODUCT(Planned[[#This Row],[GEN-1]:[EL-20]],TRANSPOSE(Arrangements[Unit Prices]))</f>
        <v>799.45</v>
      </c>
    </row>
    <row r="407" spans="1:142" ht="14.4" x14ac:dyDescent="0.25">
      <c r="A407" s="1">
        <v>398</v>
      </c>
      <c r="B407" s="9">
        <v>270991</v>
      </c>
      <c r="C407" s="9" t="s">
        <v>1251</v>
      </c>
      <c r="D407" s="13" t="s">
        <v>271</v>
      </c>
      <c r="E407" s="9" t="s">
        <v>312</v>
      </c>
      <c r="F407" s="9"/>
      <c r="G407" s="9"/>
      <c r="H407" s="1" t="s">
        <v>1252</v>
      </c>
      <c r="I407" s="1" t="s">
        <v>275</v>
      </c>
      <c r="J407" s="1" t="s">
        <v>331</v>
      </c>
      <c r="K407" s="9">
        <v>217</v>
      </c>
      <c r="L407" s="1" t="s">
        <v>1253</v>
      </c>
      <c r="M407" s="9" t="s">
        <v>278</v>
      </c>
      <c r="N407" s="9"/>
      <c r="O407" s="1"/>
      <c r="P407" s="9"/>
      <c r="Q407" s="1"/>
      <c r="R407" s="27"/>
      <c r="S407" s="1">
        <v>7</v>
      </c>
      <c r="T407" s="9"/>
      <c r="U407" s="1"/>
      <c r="V407" s="9"/>
      <c r="W407" s="1"/>
      <c r="X407" s="9"/>
      <c r="Y407" s="1"/>
      <c r="Z407" s="9"/>
      <c r="AA407" s="1"/>
      <c r="AB407" s="9"/>
      <c r="AC407" s="1"/>
      <c r="AD407" s="27"/>
      <c r="AE407" s="1"/>
      <c r="AF407" s="9"/>
      <c r="AG407" s="1"/>
      <c r="AH407" s="9"/>
      <c r="AI407" s="1"/>
      <c r="AJ407" s="27"/>
      <c r="AK407" s="1"/>
      <c r="AL407" s="27"/>
      <c r="AM407" s="1"/>
      <c r="AN407" s="9"/>
      <c r="AO407" s="28"/>
      <c r="AP407" s="9"/>
      <c r="AQ407" s="1"/>
      <c r="AR407" s="9"/>
      <c r="AS407" s="28"/>
      <c r="AT407" s="27"/>
      <c r="AU407" s="1"/>
      <c r="AV407" s="1"/>
      <c r="AW407" s="1"/>
      <c r="AX407" s="9"/>
      <c r="AY407" s="28"/>
      <c r="AZ407" s="9"/>
      <c r="BA407" s="1"/>
      <c r="BB407" s="27"/>
      <c r="BC407" s="1"/>
      <c r="BD407" s="9"/>
      <c r="BE407" s="28"/>
      <c r="BF407" s="9"/>
      <c r="BG407" s="1"/>
      <c r="BH407" s="9"/>
      <c r="BI407" s="1"/>
      <c r="BJ407" s="9"/>
      <c r="BK407" s="28"/>
      <c r="BL407" s="27"/>
      <c r="BM407" s="1">
        <v>2</v>
      </c>
      <c r="BN407" s="9"/>
      <c r="BO407" s="1"/>
      <c r="BP407" s="27"/>
      <c r="BQ407" s="1"/>
      <c r="BR407" s="9"/>
      <c r="BS407" s="1"/>
      <c r="BT407" s="9"/>
      <c r="BU407" s="1"/>
      <c r="BV407" s="9"/>
      <c r="BW407" s="1"/>
      <c r="BX407" s="9"/>
      <c r="BY407" s="1"/>
      <c r="BZ407" s="9"/>
      <c r="CA407" s="1"/>
      <c r="CB407" s="9"/>
      <c r="CC407" s="28"/>
      <c r="CD407" s="9"/>
      <c r="CE407" s="1"/>
      <c r="CF407" s="9"/>
      <c r="CG407" s="1"/>
      <c r="CH407" s="27"/>
      <c r="CI407" s="1"/>
      <c r="CJ407" s="9"/>
      <c r="CK407" s="1"/>
      <c r="CL407" s="9">
        <v>0.18</v>
      </c>
      <c r="CM407" s="1"/>
      <c r="CN407" s="9"/>
      <c r="CO407" s="1"/>
      <c r="CP407" s="9"/>
      <c r="CQ407" s="1">
        <v>5</v>
      </c>
      <c r="CR407" s="9">
        <v>4</v>
      </c>
      <c r="CS407" s="1"/>
      <c r="CT407" s="9"/>
      <c r="CU407" s="1">
        <v>3</v>
      </c>
      <c r="CV407" s="9">
        <v>1</v>
      </c>
      <c r="CW407" s="1">
        <v>1</v>
      </c>
      <c r="CX407" s="9">
        <v>1.2</v>
      </c>
      <c r="CY407" s="1"/>
      <c r="CZ407" s="9"/>
      <c r="DA407" s="1"/>
      <c r="DB407" s="9">
        <v>1</v>
      </c>
      <c r="DC407" s="1"/>
      <c r="DD407" s="9">
        <v>10</v>
      </c>
      <c r="DE407" s="1"/>
      <c r="DF407" s="9"/>
      <c r="DG407" s="9">
        <v>10</v>
      </c>
      <c r="DH407" s="9"/>
      <c r="DI407" s="27"/>
      <c r="DJ407" s="9"/>
      <c r="DK407" s="1">
        <v>1</v>
      </c>
      <c r="DL407" s="9"/>
      <c r="DM407" s="28"/>
      <c r="DN407" s="9"/>
      <c r="DO407" s="1"/>
      <c r="DP407" s="9"/>
      <c r="DQ407" s="1"/>
      <c r="DR407" s="27"/>
      <c r="DS407" s="28"/>
      <c r="DT407" s="27"/>
      <c r="DU407" s="1"/>
      <c r="DV407" s="9"/>
      <c r="DW407" s="1"/>
      <c r="DX407" s="27"/>
      <c r="DY407" s="1"/>
      <c r="DZ407" s="9"/>
      <c r="EA407" s="28"/>
      <c r="EB407" s="9"/>
      <c r="EC407" s="1"/>
      <c r="ED407" s="9"/>
      <c r="EE407" s="1"/>
      <c r="EF407" s="9"/>
      <c r="EG407" s="1"/>
      <c r="EH407" s="9"/>
      <c r="EI407" s="28"/>
      <c r="EJ407" s="9"/>
      <c r="EK407" s="1"/>
      <c r="EL407" s="3" cm="1">
        <f t="array" ref="EL407">SUMPRODUCT(Planned[[#This Row],[GEN-1]:[EL-20]],TRANSPOSE(Arrangements[Unit Prices]))</f>
        <v>1151.4000000000001</v>
      </c>
    </row>
    <row r="408" spans="1:142" ht="14.4" x14ac:dyDescent="0.25">
      <c r="A408" s="1">
        <v>399</v>
      </c>
      <c r="B408" s="9">
        <v>230387</v>
      </c>
      <c r="C408" s="9" t="s">
        <v>1254</v>
      </c>
      <c r="D408" s="13" t="s">
        <v>271</v>
      </c>
      <c r="E408" s="9" t="s">
        <v>312</v>
      </c>
      <c r="F408" s="9"/>
      <c r="G408" s="9"/>
      <c r="H408" s="1" t="s">
        <v>1255</v>
      </c>
      <c r="I408" s="1" t="s">
        <v>275</v>
      </c>
      <c r="J408" s="1" t="s">
        <v>331</v>
      </c>
      <c r="K408" s="9">
        <v>217</v>
      </c>
      <c r="L408" s="1" t="s">
        <v>1253</v>
      </c>
      <c r="M408" s="9" t="s">
        <v>278</v>
      </c>
      <c r="N408" s="9"/>
      <c r="O408" s="1"/>
      <c r="P408" s="9"/>
      <c r="Q408" s="1"/>
      <c r="R408" s="27"/>
      <c r="S408" s="1"/>
      <c r="T408" s="9"/>
      <c r="U408" s="1"/>
      <c r="V408" s="9"/>
      <c r="W408" s="1"/>
      <c r="X408" s="9"/>
      <c r="Y408" s="1"/>
      <c r="Z408" s="9"/>
      <c r="AA408" s="1"/>
      <c r="AB408" s="9"/>
      <c r="AC408" s="1"/>
      <c r="AD408" s="27"/>
      <c r="AE408" s="1"/>
      <c r="AF408" s="9">
        <v>132</v>
      </c>
      <c r="AG408" s="1"/>
      <c r="AH408" s="9"/>
      <c r="AI408" s="1"/>
      <c r="AJ408" s="27"/>
      <c r="AK408" s="1"/>
      <c r="AL408" s="27"/>
      <c r="AM408" s="1"/>
      <c r="AN408" s="9"/>
      <c r="AO408" s="28"/>
      <c r="AP408" s="9"/>
      <c r="AQ408" s="1"/>
      <c r="AR408" s="9"/>
      <c r="AS408" s="28"/>
      <c r="AT408" s="27"/>
      <c r="AU408" s="1"/>
      <c r="AV408" s="1"/>
      <c r="AW408" s="1"/>
      <c r="AX408" s="9"/>
      <c r="AY408" s="28"/>
      <c r="AZ408" s="9"/>
      <c r="BA408" s="1"/>
      <c r="BB408" s="27"/>
      <c r="BC408" s="1"/>
      <c r="BD408" s="9"/>
      <c r="BE408" s="28"/>
      <c r="BF408" s="9"/>
      <c r="BG408" s="1"/>
      <c r="BH408" s="9"/>
      <c r="BI408" s="1"/>
      <c r="BJ408" s="9"/>
      <c r="BK408" s="28"/>
      <c r="BL408" s="27"/>
      <c r="BM408" s="1">
        <v>1</v>
      </c>
      <c r="BN408" s="9"/>
      <c r="BO408" s="1"/>
      <c r="BP408" s="27"/>
      <c r="BQ408" s="1"/>
      <c r="BR408" s="9"/>
      <c r="BS408" s="1"/>
      <c r="BT408" s="9"/>
      <c r="BU408" s="1"/>
      <c r="BV408" s="9"/>
      <c r="BW408" s="1">
        <v>35</v>
      </c>
      <c r="BX408" s="9"/>
      <c r="BY408" s="1"/>
      <c r="BZ408" s="9"/>
      <c r="CA408" s="1"/>
      <c r="CB408" s="9"/>
      <c r="CC408" s="28"/>
      <c r="CD408" s="9"/>
      <c r="CE408" s="1"/>
      <c r="CF408" s="9">
        <v>4</v>
      </c>
      <c r="CG408" s="1"/>
      <c r="CH408" s="27"/>
      <c r="CI408" s="1"/>
      <c r="CJ408" s="9"/>
      <c r="CK408" s="1"/>
      <c r="CL408" s="9"/>
      <c r="CM408" s="1"/>
      <c r="CN408" s="9"/>
      <c r="CO408" s="1"/>
      <c r="CP408" s="9"/>
      <c r="CQ408" s="1">
        <v>2</v>
      </c>
      <c r="CR408" s="9">
        <v>2</v>
      </c>
      <c r="CS408" s="1">
        <v>1</v>
      </c>
      <c r="CT408" s="9"/>
      <c r="CU408" s="1">
        <v>3</v>
      </c>
      <c r="CV408" s="9"/>
      <c r="CW408" s="1"/>
      <c r="CX408" s="9"/>
      <c r="CY408" s="1"/>
      <c r="CZ408" s="9"/>
      <c r="DA408" s="1"/>
      <c r="DB408" s="9"/>
      <c r="DC408" s="1"/>
      <c r="DD408" s="9">
        <v>10</v>
      </c>
      <c r="DE408" s="1"/>
      <c r="DF408" s="9"/>
      <c r="DG408" s="9"/>
      <c r="DH408" s="9"/>
      <c r="DI408" s="27"/>
      <c r="DJ408" s="9"/>
      <c r="DK408" s="1">
        <v>1</v>
      </c>
      <c r="DL408" s="9"/>
      <c r="DM408" s="28"/>
      <c r="DN408" s="9"/>
      <c r="DO408" s="1"/>
      <c r="DP408" s="9"/>
      <c r="DQ408" s="1"/>
      <c r="DR408" s="27"/>
      <c r="DS408" s="28"/>
      <c r="DT408" s="27"/>
      <c r="DU408" s="1"/>
      <c r="DV408" s="9"/>
      <c r="DW408" s="1"/>
      <c r="DX408" s="27"/>
      <c r="DY408" s="1"/>
      <c r="DZ408" s="9"/>
      <c r="EA408" s="28"/>
      <c r="EB408" s="9"/>
      <c r="EC408" s="1"/>
      <c r="ED408" s="9"/>
      <c r="EE408" s="1"/>
      <c r="EF408" s="9"/>
      <c r="EG408" s="1"/>
      <c r="EH408" s="9"/>
      <c r="EI408" s="28"/>
      <c r="EJ408" s="9"/>
      <c r="EK408" s="1"/>
      <c r="EL408" s="3" cm="1">
        <f t="array" ref="EL408">SUMPRODUCT(Planned[[#This Row],[GEN-1]:[EL-20]],TRANSPOSE(Arrangements[Unit Prices]))</f>
        <v>801.9</v>
      </c>
    </row>
    <row r="409" spans="1:142" ht="14.4" x14ac:dyDescent="0.25">
      <c r="A409" s="1">
        <v>400</v>
      </c>
      <c r="B409" s="9">
        <v>219821</v>
      </c>
      <c r="C409" s="9" t="s">
        <v>1256</v>
      </c>
      <c r="D409" s="13" t="s">
        <v>271</v>
      </c>
      <c r="E409" s="9" t="s">
        <v>312</v>
      </c>
      <c r="F409" s="9"/>
      <c r="G409" s="9"/>
      <c r="H409" s="1" t="s">
        <v>1257</v>
      </c>
      <c r="I409" s="1" t="s">
        <v>275</v>
      </c>
      <c r="J409" s="1" t="s">
        <v>331</v>
      </c>
      <c r="K409" s="9">
        <v>217</v>
      </c>
      <c r="L409" s="1" t="s">
        <v>1253</v>
      </c>
      <c r="M409" s="9" t="s">
        <v>278</v>
      </c>
      <c r="N409" s="9"/>
      <c r="O409" s="1"/>
      <c r="P409" s="9"/>
      <c r="Q409" s="1"/>
      <c r="R409" s="27"/>
      <c r="S409" s="1">
        <v>0.5</v>
      </c>
      <c r="T409" s="9"/>
      <c r="U409" s="1"/>
      <c r="V409" s="9"/>
      <c r="W409" s="1"/>
      <c r="X409" s="9"/>
      <c r="Y409" s="1"/>
      <c r="Z409" s="9"/>
      <c r="AA409" s="1"/>
      <c r="AB409" s="9"/>
      <c r="AC409" s="1"/>
      <c r="AD409" s="27"/>
      <c r="AE409" s="1"/>
      <c r="AF409" s="9">
        <v>6</v>
      </c>
      <c r="AG409" s="1"/>
      <c r="AH409" s="9"/>
      <c r="AI409" s="1"/>
      <c r="AJ409" s="27"/>
      <c r="AK409" s="1"/>
      <c r="AL409" s="27"/>
      <c r="AM409" s="1"/>
      <c r="AN409" s="9"/>
      <c r="AO409" s="28"/>
      <c r="AP409" s="9"/>
      <c r="AQ409" s="1"/>
      <c r="AR409" s="9"/>
      <c r="AS409" s="28"/>
      <c r="AT409" s="27"/>
      <c r="AU409" s="1"/>
      <c r="AV409" s="1"/>
      <c r="AW409" s="1"/>
      <c r="AX409" s="9"/>
      <c r="AY409" s="28"/>
      <c r="AZ409" s="9"/>
      <c r="BA409" s="1"/>
      <c r="BB409" s="27"/>
      <c r="BC409" s="1"/>
      <c r="BD409" s="9"/>
      <c r="BE409" s="28"/>
      <c r="BF409" s="9"/>
      <c r="BG409" s="1"/>
      <c r="BH409" s="9"/>
      <c r="BI409" s="1"/>
      <c r="BJ409" s="9"/>
      <c r="BK409" s="28"/>
      <c r="BL409" s="27"/>
      <c r="BM409" s="1">
        <v>1</v>
      </c>
      <c r="BN409" s="9"/>
      <c r="BO409" s="1"/>
      <c r="BP409" s="27"/>
      <c r="BQ409" s="1">
        <v>1</v>
      </c>
      <c r="BR409" s="9"/>
      <c r="BS409" s="1"/>
      <c r="BT409" s="9"/>
      <c r="BU409" s="1"/>
      <c r="BV409" s="9">
        <v>1</v>
      </c>
      <c r="BW409" s="1"/>
      <c r="BX409" s="9"/>
      <c r="BY409" s="1"/>
      <c r="BZ409" s="9"/>
      <c r="CA409" s="1"/>
      <c r="CB409" s="9"/>
      <c r="CC409" s="28"/>
      <c r="CD409" s="9"/>
      <c r="CE409" s="1"/>
      <c r="CF409" s="9"/>
      <c r="CG409" s="1"/>
      <c r="CH409" s="27"/>
      <c r="CI409" s="1"/>
      <c r="CJ409" s="9"/>
      <c r="CK409" s="1"/>
      <c r="CL409" s="9">
        <v>0.09</v>
      </c>
      <c r="CM409" s="1"/>
      <c r="CN409" s="9"/>
      <c r="CO409" s="1"/>
      <c r="CP409" s="9"/>
      <c r="CQ409" s="1">
        <v>2</v>
      </c>
      <c r="CR409" s="9">
        <v>2</v>
      </c>
      <c r="CS409" s="1"/>
      <c r="CT409" s="9"/>
      <c r="CU409" s="1">
        <v>2</v>
      </c>
      <c r="CV409" s="9"/>
      <c r="CW409" s="1">
        <v>1</v>
      </c>
      <c r="CX409" s="9">
        <v>0.6</v>
      </c>
      <c r="CY409" s="1"/>
      <c r="CZ409" s="9"/>
      <c r="DA409" s="1"/>
      <c r="DB409" s="9"/>
      <c r="DC409" s="1"/>
      <c r="DD409" s="9">
        <v>10</v>
      </c>
      <c r="DE409" s="1"/>
      <c r="DF409" s="9"/>
      <c r="DG409" s="9"/>
      <c r="DH409" s="9"/>
      <c r="DI409" s="27"/>
      <c r="DJ409" s="9"/>
      <c r="DK409" s="1">
        <v>1</v>
      </c>
      <c r="DL409" s="9"/>
      <c r="DM409" s="28"/>
      <c r="DN409" s="9"/>
      <c r="DO409" s="1"/>
      <c r="DP409" s="9"/>
      <c r="DQ409" s="1"/>
      <c r="DR409" s="27"/>
      <c r="DS409" s="28"/>
      <c r="DT409" s="27"/>
      <c r="DU409" s="1"/>
      <c r="DV409" s="9"/>
      <c r="DW409" s="1"/>
      <c r="DX409" s="27"/>
      <c r="DY409" s="1"/>
      <c r="DZ409" s="9"/>
      <c r="EA409" s="28"/>
      <c r="EB409" s="9"/>
      <c r="EC409" s="1"/>
      <c r="ED409" s="9"/>
      <c r="EE409" s="1"/>
      <c r="EF409" s="9"/>
      <c r="EG409" s="1"/>
      <c r="EH409" s="9"/>
      <c r="EI409" s="28"/>
      <c r="EJ409" s="9"/>
      <c r="EK409" s="1"/>
      <c r="EL409" s="3" cm="1">
        <f t="array" ref="EL409">SUMPRODUCT(Planned[[#This Row],[GEN-1]:[EL-20]],TRANSPOSE(Arrangements[Unit Prices]))</f>
        <v>545</v>
      </c>
    </row>
    <row r="410" spans="1:142" ht="14.4" x14ac:dyDescent="0.25">
      <c r="A410" s="1">
        <v>401</v>
      </c>
      <c r="B410" s="9">
        <v>134987</v>
      </c>
      <c r="C410" s="9" t="s">
        <v>1258</v>
      </c>
      <c r="D410" s="13" t="s">
        <v>271</v>
      </c>
      <c r="E410" s="9" t="s">
        <v>312</v>
      </c>
      <c r="F410" s="9"/>
      <c r="G410" s="9"/>
      <c r="H410" s="1" t="s">
        <v>1259</v>
      </c>
      <c r="I410" s="1" t="s">
        <v>275</v>
      </c>
      <c r="J410" s="1" t="s">
        <v>331</v>
      </c>
      <c r="K410" s="9">
        <v>217</v>
      </c>
      <c r="L410" s="1" t="s">
        <v>1253</v>
      </c>
      <c r="M410" s="9" t="s">
        <v>278</v>
      </c>
      <c r="N410" s="9"/>
      <c r="O410" s="1"/>
      <c r="P410" s="9"/>
      <c r="Q410" s="1"/>
      <c r="R410" s="27"/>
      <c r="S410" s="1"/>
      <c r="T410" s="9"/>
      <c r="U410" s="1"/>
      <c r="V410" s="9"/>
      <c r="W410" s="1"/>
      <c r="X410" s="9">
        <v>0.5</v>
      </c>
      <c r="Y410" s="1"/>
      <c r="Z410" s="9"/>
      <c r="AA410" s="1"/>
      <c r="AB410" s="9"/>
      <c r="AC410" s="1"/>
      <c r="AD410" s="27"/>
      <c r="AE410" s="1"/>
      <c r="AF410" s="9"/>
      <c r="AG410" s="1"/>
      <c r="AH410" s="9"/>
      <c r="AI410" s="1"/>
      <c r="AJ410" s="27"/>
      <c r="AK410" s="1"/>
      <c r="AL410" s="27"/>
      <c r="AM410" s="1"/>
      <c r="AN410" s="9"/>
      <c r="AO410" s="28"/>
      <c r="AP410" s="9"/>
      <c r="AQ410" s="1"/>
      <c r="AR410" s="9"/>
      <c r="AS410" s="28"/>
      <c r="AT410" s="27"/>
      <c r="AU410" s="1"/>
      <c r="AV410" s="1"/>
      <c r="AW410" s="1"/>
      <c r="AX410" s="9"/>
      <c r="AY410" s="28"/>
      <c r="AZ410" s="9"/>
      <c r="BA410" s="1"/>
      <c r="BB410" s="27"/>
      <c r="BC410" s="1"/>
      <c r="BD410" s="9"/>
      <c r="BE410" s="28"/>
      <c r="BF410" s="9"/>
      <c r="BG410" s="1"/>
      <c r="BH410" s="9"/>
      <c r="BI410" s="1"/>
      <c r="BJ410" s="9"/>
      <c r="BK410" s="28"/>
      <c r="BL410" s="27"/>
      <c r="BM410" s="1"/>
      <c r="BN410" s="9"/>
      <c r="BO410" s="1"/>
      <c r="BP410" s="27"/>
      <c r="BQ410" s="1"/>
      <c r="BR410" s="9"/>
      <c r="BS410" s="1"/>
      <c r="BT410" s="9"/>
      <c r="BU410" s="1"/>
      <c r="BV410" s="9"/>
      <c r="BW410" s="1"/>
      <c r="BX410" s="9"/>
      <c r="BY410" s="1"/>
      <c r="BZ410" s="9"/>
      <c r="CA410" s="1"/>
      <c r="CB410" s="9"/>
      <c r="CC410" s="28"/>
      <c r="CD410" s="9"/>
      <c r="CE410" s="1"/>
      <c r="CF410" s="9"/>
      <c r="CG410" s="1"/>
      <c r="CH410" s="27"/>
      <c r="CI410" s="1"/>
      <c r="CJ410" s="9"/>
      <c r="CK410" s="1"/>
      <c r="CL410" s="9">
        <v>0.18</v>
      </c>
      <c r="CM410" s="1"/>
      <c r="CN410" s="9"/>
      <c r="CO410" s="1"/>
      <c r="CP410" s="9"/>
      <c r="CQ410" s="1">
        <v>4</v>
      </c>
      <c r="CR410" s="9">
        <v>4</v>
      </c>
      <c r="CS410" s="1">
        <v>1</v>
      </c>
      <c r="CT410" s="9"/>
      <c r="CU410" s="1">
        <v>1</v>
      </c>
      <c r="CV410" s="9"/>
      <c r="CW410" s="1"/>
      <c r="CX410" s="9"/>
      <c r="CY410" s="1"/>
      <c r="CZ410" s="9"/>
      <c r="DA410" s="1"/>
      <c r="DB410" s="9"/>
      <c r="DC410" s="1"/>
      <c r="DD410" s="9">
        <v>10</v>
      </c>
      <c r="DE410" s="1"/>
      <c r="DF410" s="9">
        <v>10</v>
      </c>
      <c r="DG410" s="9"/>
      <c r="DH410" s="9"/>
      <c r="DI410" s="27"/>
      <c r="DJ410" s="9"/>
      <c r="DK410" s="1">
        <v>1</v>
      </c>
      <c r="DL410" s="9"/>
      <c r="DM410" s="28"/>
      <c r="DN410" s="9"/>
      <c r="DO410" s="1"/>
      <c r="DP410" s="9"/>
      <c r="DQ410" s="1"/>
      <c r="DR410" s="27"/>
      <c r="DS410" s="28"/>
      <c r="DT410" s="27"/>
      <c r="DU410" s="1"/>
      <c r="DV410" s="9"/>
      <c r="DW410" s="1"/>
      <c r="DX410" s="27"/>
      <c r="DY410" s="1"/>
      <c r="DZ410" s="9"/>
      <c r="EA410" s="28"/>
      <c r="EB410" s="9"/>
      <c r="EC410" s="1"/>
      <c r="ED410" s="9"/>
      <c r="EE410" s="1"/>
      <c r="EF410" s="9"/>
      <c r="EG410" s="1"/>
      <c r="EH410" s="9"/>
      <c r="EI410" s="28"/>
      <c r="EJ410" s="9"/>
      <c r="EK410" s="1"/>
      <c r="EL410" s="3" cm="1">
        <f t="array" ref="EL410">SUMPRODUCT(Planned[[#This Row],[GEN-1]:[EL-20]],TRANSPOSE(Arrangements[Unit Prices]))</f>
        <v>535.4</v>
      </c>
    </row>
    <row r="411" spans="1:142" ht="14.4" x14ac:dyDescent="0.25">
      <c r="A411" s="1">
        <v>402</v>
      </c>
      <c r="B411" s="9">
        <v>321683</v>
      </c>
      <c r="C411" s="9" t="s">
        <v>1260</v>
      </c>
      <c r="D411" s="13" t="s">
        <v>271</v>
      </c>
      <c r="E411" s="9" t="s">
        <v>312</v>
      </c>
      <c r="F411" s="9"/>
      <c r="G411" s="9"/>
      <c r="H411" s="1" t="s">
        <v>1261</v>
      </c>
      <c r="I411" s="1" t="s">
        <v>275</v>
      </c>
      <c r="J411" s="1" t="s">
        <v>331</v>
      </c>
      <c r="K411" s="9">
        <v>217</v>
      </c>
      <c r="L411" s="1" t="s">
        <v>1253</v>
      </c>
      <c r="M411" s="9" t="s">
        <v>278</v>
      </c>
      <c r="N411" s="9"/>
      <c r="O411" s="1"/>
      <c r="P411" s="9"/>
      <c r="Q411" s="1"/>
      <c r="R411" s="27"/>
      <c r="S411" s="1">
        <v>0.5</v>
      </c>
      <c r="T411" s="9"/>
      <c r="U411" s="1"/>
      <c r="V411" s="9"/>
      <c r="W411" s="1"/>
      <c r="X411" s="9"/>
      <c r="Y411" s="1"/>
      <c r="Z411" s="9"/>
      <c r="AA411" s="1"/>
      <c r="AB411" s="9"/>
      <c r="AC411" s="1"/>
      <c r="AD411" s="27"/>
      <c r="AE411" s="1"/>
      <c r="AF411" s="9">
        <v>207</v>
      </c>
      <c r="AG411" s="1"/>
      <c r="AH411" s="9"/>
      <c r="AI411" s="1"/>
      <c r="AJ411" s="27"/>
      <c r="AK411" s="1"/>
      <c r="AL411" s="27"/>
      <c r="AM411" s="1"/>
      <c r="AN411" s="9"/>
      <c r="AO411" s="28"/>
      <c r="AP411" s="9"/>
      <c r="AQ411" s="1"/>
      <c r="AR411" s="9"/>
      <c r="AS411" s="28"/>
      <c r="AT411" s="27"/>
      <c r="AU411" s="1"/>
      <c r="AV411" s="1"/>
      <c r="AW411" s="1"/>
      <c r="AX411" s="9"/>
      <c r="AY411" s="28"/>
      <c r="AZ411" s="9"/>
      <c r="BA411" s="1"/>
      <c r="BB411" s="27"/>
      <c r="BC411" s="1"/>
      <c r="BD411" s="9"/>
      <c r="BE411" s="28"/>
      <c r="BF411" s="9"/>
      <c r="BG411" s="1"/>
      <c r="BH411" s="9"/>
      <c r="BI411" s="1"/>
      <c r="BJ411" s="9"/>
      <c r="BK411" s="28"/>
      <c r="BL411" s="27"/>
      <c r="BM411" s="1"/>
      <c r="BN411" s="9"/>
      <c r="BO411" s="1"/>
      <c r="BP411" s="27"/>
      <c r="BQ411" s="1"/>
      <c r="BR411" s="9"/>
      <c r="BS411" s="1"/>
      <c r="BT411" s="9"/>
      <c r="BU411" s="1"/>
      <c r="BV411" s="9"/>
      <c r="BW411" s="1"/>
      <c r="BX411" s="9"/>
      <c r="BY411" s="1"/>
      <c r="BZ411" s="9"/>
      <c r="CA411" s="1"/>
      <c r="CB411" s="9"/>
      <c r="CC411" s="28"/>
      <c r="CD411" s="9"/>
      <c r="CE411" s="1"/>
      <c r="CF411" s="9"/>
      <c r="CG411" s="1"/>
      <c r="CH411" s="27"/>
      <c r="CI411" s="1"/>
      <c r="CJ411" s="9"/>
      <c r="CK411" s="1"/>
      <c r="CL411" s="9"/>
      <c r="CM411" s="1"/>
      <c r="CN411" s="9"/>
      <c r="CO411" s="1"/>
      <c r="CP411" s="9"/>
      <c r="CQ411" s="1">
        <v>4</v>
      </c>
      <c r="CR411" s="9">
        <v>4</v>
      </c>
      <c r="CS411" s="1">
        <v>1</v>
      </c>
      <c r="CT411" s="9"/>
      <c r="CU411" s="1">
        <v>3</v>
      </c>
      <c r="CV411" s="9">
        <v>2</v>
      </c>
      <c r="CW411" s="1">
        <v>1</v>
      </c>
      <c r="CX411" s="9">
        <v>1.2</v>
      </c>
      <c r="CY411" s="1"/>
      <c r="CZ411" s="9"/>
      <c r="DA411" s="1"/>
      <c r="DB411" s="9">
        <v>2</v>
      </c>
      <c r="DC411" s="1"/>
      <c r="DD411" s="9">
        <v>10</v>
      </c>
      <c r="DE411" s="1"/>
      <c r="DF411" s="9"/>
      <c r="DG411" s="9">
        <v>10</v>
      </c>
      <c r="DH411" s="9"/>
      <c r="DI411" s="27"/>
      <c r="DJ411" s="9"/>
      <c r="DK411" s="1">
        <v>1</v>
      </c>
      <c r="DL411" s="9"/>
      <c r="DM411" s="28"/>
      <c r="DN411" s="9"/>
      <c r="DO411" s="1"/>
      <c r="DP411" s="9"/>
      <c r="DQ411" s="1"/>
      <c r="DR411" s="27"/>
      <c r="DS411" s="28"/>
      <c r="DT411" s="27"/>
      <c r="DU411" s="1"/>
      <c r="DV411" s="9"/>
      <c r="DW411" s="1"/>
      <c r="DX411" s="27"/>
      <c r="DY411" s="1"/>
      <c r="DZ411" s="9"/>
      <c r="EA411" s="28"/>
      <c r="EB411" s="9"/>
      <c r="EC411" s="1"/>
      <c r="ED411" s="9"/>
      <c r="EE411" s="1"/>
      <c r="EF411" s="9"/>
      <c r="EG411" s="1"/>
      <c r="EH411" s="9"/>
      <c r="EI411" s="28"/>
      <c r="EJ411" s="9"/>
      <c r="EK411" s="1"/>
      <c r="EL411" s="3" cm="1">
        <f t="array" ref="EL411">SUMPRODUCT(Planned[[#This Row],[GEN-1]:[EL-20]],TRANSPOSE(Arrangements[Unit Prices]))</f>
        <v>1111.8</v>
      </c>
    </row>
    <row r="412" spans="1:142" ht="14.4" x14ac:dyDescent="0.25">
      <c r="A412" s="1">
        <v>403</v>
      </c>
      <c r="B412" s="9">
        <v>44794</v>
      </c>
      <c r="C412" s="9" t="s">
        <v>1262</v>
      </c>
      <c r="D412" s="13" t="s">
        <v>271</v>
      </c>
      <c r="E412" s="9" t="s">
        <v>312</v>
      </c>
      <c r="F412" s="9"/>
      <c r="G412" s="9"/>
      <c r="H412" s="1" t="s">
        <v>1263</v>
      </c>
      <c r="I412" s="1" t="s">
        <v>325</v>
      </c>
      <c r="J412" s="1" t="s">
        <v>331</v>
      </c>
      <c r="K412" s="9">
        <v>217</v>
      </c>
      <c r="L412" s="1" t="s">
        <v>1253</v>
      </c>
      <c r="M412" s="9" t="s">
        <v>278</v>
      </c>
      <c r="N412" s="9"/>
      <c r="O412" s="1"/>
      <c r="P412" s="9"/>
      <c r="Q412" s="1"/>
      <c r="R412" s="27"/>
      <c r="S412" s="1"/>
      <c r="T412" s="9"/>
      <c r="U412" s="1"/>
      <c r="V412" s="9"/>
      <c r="W412" s="1"/>
      <c r="X412" s="9"/>
      <c r="Y412" s="1"/>
      <c r="Z412" s="9"/>
      <c r="AA412" s="1"/>
      <c r="AB412" s="9"/>
      <c r="AC412" s="1"/>
      <c r="AD412" s="27"/>
      <c r="AE412" s="1"/>
      <c r="AF412" s="9">
        <v>91</v>
      </c>
      <c r="AG412" s="1"/>
      <c r="AH412" s="9"/>
      <c r="AI412" s="1"/>
      <c r="AJ412" s="27"/>
      <c r="AK412" s="1"/>
      <c r="AL412" s="27"/>
      <c r="AM412" s="1"/>
      <c r="AN412" s="9"/>
      <c r="AO412" s="28"/>
      <c r="AP412" s="9"/>
      <c r="AQ412" s="1"/>
      <c r="AR412" s="9"/>
      <c r="AS412" s="28"/>
      <c r="AT412" s="27"/>
      <c r="AU412" s="1"/>
      <c r="AV412" s="1"/>
      <c r="AW412" s="1"/>
      <c r="AX412" s="9"/>
      <c r="AY412" s="28"/>
      <c r="AZ412" s="9">
        <v>1.89</v>
      </c>
      <c r="BA412" s="1"/>
      <c r="BB412" s="27"/>
      <c r="BC412" s="1"/>
      <c r="BD412" s="9"/>
      <c r="BE412" s="28"/>
      <c r="BF412" s="9"/>
      <c r="BG412" s="1"/>
      <c r="BH412" s="9"/>
      <c r="BI412" s="1"/>
      <c r="BJ412" s="9"/>
      <c r="BK412" s="28"/>
      <c r="BL412" s="27"/>
      <c r="BM412" s="1"/>
      <c r="BN412" s="9"/>
      <c r="BO412" s="1"/>
      <c r="BP412" s="27"/>
      <c r="BQ412" s="1"/>
      <c r="BR412" s="9"/>
      <c r="BS412" s="1"/>
      <c r="BT412" s="9"/>
      <c r="BU412" s="1"/>
      <c r="BV412" s="9"/>
      <c r="BW412" s="1"/>
      <c r="BX412" s="9"/>
      <c r="BY412" s="1"/>
      <c r="BZ412" s="9"/>
      <c r="CA412" s="1"/>
      <c r="CB412" s="9"/>
      <c r="CC412" s="28"/>
      <c r="CD412" s="9"/>
      <c r="CE412" s="1">
        <v>1</v>
      </c>
      <c r="CF412" s="9"/>
      <c r="CG412" s="1"/>
      <c r="CH412" s="27"/>
      <c r="CI412" s="1"/>
      <c r="CJ412" s="9"/>
      <c r="CK412" s="1"/>
      <c r="CL412" s="9">
        <v>0.43</v>
      </c>
      <c r="CM412" s="1"/>
      <c r="CN412" s="9"/>
      <c r="CO412" s="1"/>
      <c r="CP412" s="9"/>
      <c r="CQ412" s="1">
        <v>3</v>
      </c>
      <c r="CR412" s="9"/>
      <c r="CS412" s="1">
        <v>1</v>
      </c>
      <c r="CT412" s="9"/>
      <c r="CU412" s="1">
        <v>4</v>
      </c>
      <c r="CV412" s="9"/>
      <c r="CW412" s="1"/>
      <c r="CX412" s="9"/>
      <c r="CY412" s="1"/>
      <c r="CZ412" s="9">
        <v>1</v>
      </c>
      <c r="DA412" s="1"/>
      <c r="DB412" s="9"/>
      <c r="DC412" s="1"/>
      <c r="DD412" s="9">
        <v>10</v>
      </c>
      <c r="DE412" s="1"/>
      <c r="DF412" s="9"/>
      <c r="DG412" s="9">
        <v>5</v>
      </c>
      <c r="DH412" s="9"/>
      <c r="DI412" s="27"/>
      <c r="DJ412" s="9"/>
      <c r="DK412" s="1">
        <v>1</v>
      </c>
      <c r="DL412" s="9"/>
      <c r="DM412" s="28"/>
      <c r="DN412" s="9"/>
      <c r="DO412" s="1"/>
      <c r="DP412" s="9"/>
      <c r="DQ412" s="1"/>
      <c r="DR412" s="27"/>
      <c r="DS412" s="28"/>
      <c r="DT412" s="27"/>
      <c r="DU412" s="1"/>
      <c r="DV412" s="9"/>
      <c r="DW412" s="1"/>
      <c r="DX412" s="27"/>
      <c r="DY412" s="1"/>
      <c r="DZ412" s="9"/>
      <c r="EA412" s="28"/>
      <c r="EB412" s="9"/>
      <c r="EC412" s="1"/>
      <c r="ED412" s="9"/>
      <c r="EE412" s="1"/>
      <c r="EF412" s="9"/>
      <c r="EG412" s="1"/>
      <c r="EH412" s="9"/>
      <c r="EI412" s="28"/>
      <c r="EJ412" s="9"/>
      <c r="EK412" s="1"/>
      <c r="EL412" s="3" cm="1">
        <f t="array" ref="EL412">SUMPRODUCT(Planned[[#This Row],[GEN-1]:[EL-20]],TRANSPOSE(Arrangements[Unit Prices]))</f>
        <v>651.52</v>
      </c>
    </row>
    <row r="413" spans="1:142" ht="14.4" x14ac:dyDescent="0.25">
      <c r="A413" s="1">
        <v>404</v>
      </c>
      <c r="B413" s="9">
        <v>227924</v>
      </c>
      <c r="C413" s="9" t="s">
        <v>1264</v>
      </c>
      <c r="D413" s="13" t="s">
        <v>271</v>
      </c>
      <c r="E413" s="9" t="s">
        <v>312</v>
      </c>
      <c r="F413" s="9"/>
      <c r="G413" s="9"/>
      <c r="H413" s="1" t="s">
        <v>1265</v>
      </c>
      <c r="I413" s="1" t="s">
        <v>275</v>
      </c>
      <c r="J413" s="1" t="s">
        <v>331</v>
      </c>
      <c r="K413" s="9">
        <v>217</v>
      </c>
      <c r="L413" s="1" t="s">
        <v>1253</v>
      </c>
      <c r="M413" s="9" t="s">
        <v>278</v>
      </c>
      <c r="N413" s="9"/>
      <c r="O413" s="1"/>
      <c r="P413" s="9"/>
      <c r="Q413" s="1"/>
      <c r="R413" s="27"/>
      <c r="S413" s="1">
        <v>0.5</v>
      </c>
      <c r="T413" s="9"/>
      <c r="U413" s="1"/>
      <c r="V413" s="9"/>
      <c r="W413" s="1"/>
      <c r="X413" s="9"/>
      <c r="Y413" s="1"/>
      <c r="Z413" s="9"/>
      <c r="AA413" s="1">
        <v>140</v>
      </c>
      <c r="AB413" s="9"/>
      <c r="AC413" s="1"/>
      <c r="AD413" s="27"/>
      <c r="AE413" s="1"/>
      <c r="AF413" s="9">
        <v>180</v>
      </c>
      <c r="AG413" s="1"/>
      <c r="AH413" s="9"/>
      <c r="AI413" s="1"/>
      <c r="AJ413" s="27"/>
      <c r="AK413" s="1"/>
      <c r="AL413" s="27"/>
      <c r="AM413" s="1"/>
      <c r="AN413" s="9"/>
      <c r="AO413" s="28"/>
      <c r="AP413" s="9"/>
      <c r="AQ413" s="1"/>
      <c r="AR413" s="9"/>
      <c r="AS413" s="28"/>
      <c r="AT413" s="27"/>
      <c r="AU413" s="1"/>
      <c r="AV413" s="1"/>
      <c r="AW413" s="1"/>
      <c r="AX413" s="9"/>
      <c r="AY413" s="28"/>
      <c r="AZ413" s="9"/>
      <c r="BA413" s="1"/>
      <c r="BB413" s="27"/>
      <c r="BC413" s="1"/>
      <c r="BD413" s="9"/>
      <c r="BE413" s="28"/>
      <c r="BF413" s="9"/>
      <c r="BG413" s="1"/>
      <c r="BH413" s="9"/>
      <c r="BI413" s="1"/>
      <c r="BJ413" s="9"/>
      <c r="BK413" s="28"/>
      <c r="BL413" s="27"/>
      <c r="BM413" s="1"/>
      <c r="BN413" s="9"/>
      <c r="BO413" s="1"/>
      <c r="BP413" s="27"/>
      <c r="BQ413" s="1"/>
      <c r="BR413" s="9"/>
      <c r="BS413" s="1"/>
      <c r="BT413" s="9"/>
      <c r="BU413" s="1"/>
      <c r="BV413" s="9"/>
      <c r="BW413" s="1"/>
      <c r="BX413" s="9"/>
      <c r="BY413" s="1"/>
      <c r="BZ413" s="9"/>
      <c r="CA413" s="1"/>
      <c r="CB413" s="9"/>
      <c r="CC413" s="28"/>
      <c r="CD413" s="9"/>
      <c r="CE413" s="1"/>
      <c r="CF413" s="9">
        <v>4</v>
      </c>
      <c r="CG413" s="1"/>
      <c r="CH413" s="27"/>
      <c r="CI413" s="1"/>
      <c r="CJ413" s="9"/>
      <c r="CK413" s="1"/>
      <c r="CL413" s="9"/>
      <c r="CM413" s="1"/>
      <c r="CN413" s="9"/>
      <c r="CO413" s="1"/>
      <c r="CP413" s="9"/>
      <c r="CQ413" s="1">
        <v>2</v>
      </c>
      <c r="CR413" s="9">
        <v>4</v>
      </c>
      <c r="CS413" s="1"/>
      <c r="CT413" s="9"/>
      <c r="CU413" s="1">
        <v>3</v>
      </c>
      <c r="CV413" s="9"/>
      <c r="CW413" s="1">
        <v>1</v>
      </c>
      <c r="CX413" s="9">
        <v>0.6</v>
      </c>
      <c r="CY413" s="1"/>
      <c r="CZ413" s="9"/>
      <c r="DA413" s="1"/>
      <c r="DB413" s="9"/>
      <c r="DC413" s="1"/>
      <c r="DD413" s="9">
        <v>10</v>
      </c>
      <c r="DE413" s="1"/>
      <c r="DF413" s="9"/>
      <c r="DG413" s="9">
        <v>5</v>
      </c>
      <c r="DH413" s="9"/>
      <c r="DI413" s="27"/>
      <c r="DJ413" s="9"/>
      <c r="DK413" s="1">
        <v>1</v>
      </c>
      <c r="DL413" s="9"/>
      <c r="DM413" s="28"/>
      <c r="DN413" s="9"/>
      <c r="DO413" s="1"/>
      <c r="DP413" s="9"/>
      <c r="DQ413" s="1"/>
      <c r="DR413" s="27"/>
      <c r="DS413" s="28"/>
      <c r="DT413" s="27"/>
      <c r="DU413" s="1"/>
      <c r="DV413" s="9"/>
      <c r="DW413" s="1"/>
      <c r="DX413" s="27"/>
      <c r="DY413" s="1"/>
      <c r="DZ413" s="9"/>
      <c r="EA413" s="28"/>
      <c r="EB413" s="9"/>
      <c r="EC413" s="1"/>
      <c r="ED413" s="9"/>
      <c r="EE413" s="1"/>
      <c r="EF413" s="9"/>
      <c r="EG413" s="1"/>
      <c r="EH413" s="9"/>
      <c r="EI413" s="28"/>
      <c r="EJ413" s="9"/>
      <c r="EK413" s="1"/>
      <c r="EL413" s="3" cm="1">
        <f t="array" ref="EL413">SUMPRODUCT(Planned[[#This Row],[GEN-1]:[EL-20]],TRANSPOSE(Arrangements[Unit Prices]))</f>
        <v>954.95</v>
      </c>
    </row>
    <row r="414" spans="1:142" ht="14.4" x14ac:dyDescent="0.25">
      <c r="A414" s="1">
        <v>405</v>
      </c>
      <c r="B414" s="9">
        <v>62517</v>
      </c>
      <c r="C414" s="9" t="s">
        <v>1266</v>
      </c>
      <c r="D414" s="13" t="s">
        <v>271</v>
      </c>
      <c r="E414" s="9" t="s">
        <v>312</v>
      </c>
      <c r="F414" s="9"/>
      <c r="G414" s="9"/>
      <c r="H414" s="1" t="s">
        <v>1267</v>
      </c>
      <c r="I414" s="1" t="s">
        <v>325</v>
      </c>
      <c r="J414" s="1" t="s">
        <v>331</v>
      </c>
      <c r="K414" s="9">
        <v>217</v>
      </c>
      <c r="L414" s="1" t="s">
        <v>1253</v>
      </c>
      <c r="M414" s="9" t="s">
        <v>278</v>
      </c>
      <c r="N414" s="9"/>
      <c r="O414" s="1"/>
      <c r="P414" s="9"/>
      <c r="Q414" s="1"/>
      <c r="R414" s="27"/>
      <c r="S414" s="1">
        <v>0.1</v>
      </c>
      <c r="T414" s="9"/>
      <c r="U414" s="1"/>
      <c r="V414" s="9"/>
      <c r="W414" s="1"/>
      <c r="X414" s="9"/>
      <c r="Y414" s="1"/>
      <c r="Z414" s="9"/>
      <c r="AA414" s="1">
        <v>100</v>
      </c>
      <c r="AB414" s="9"/>
      <c r="AC414" s="1"/>
      <c r="AD414" s="27"/>
      <c r="AE414" s="1"/>
      <c r="AF414" s="9">
        <v>37</v>
      </c>
      <c r="AG414" s="1"/>
      <c r="AH414" s="9"/>
      <c r="AI414" s="1"/>
      <c r="AJ414" s="27"/>
      <c r="AK414" s="1"/>
      <c r="AL414" s="27"/>
      <c r="AM414" s="1"/>
      <c r="AN414" s="9"/>
      <c r="AO414" s="28"/>
      <c r="AP414" s="9"/>
      <c r="AQ414" s="1"/>
      <c r="AR414" s="9"/>
      <c r="AS414" s="28"/>
      <c r="AT414" s="27"/>
      <c r="AU414" s="1"/>
      <c r="AV414" s="1"/>
      <c r="AW414" s="1"/>
      <c r="AX414" s="9"/>
      <c r="AY414" s="28"/>
      <c r="AZ414" s="9"/>
      <c r="BA414" s="1"/>
      <c r="BB414" s="27"/>
      <c r="BC414" s="1"/>
      <c r="BD414" s="9"/>
      <c r="BE414" s="28"/>
      <c r="BF414" s="9"/>
      <c r="BG414" s="1"/>
      <c r="BH414" s="9"/>
      <c r="BI414" s="1"/>
      <c r="BJ414" s="9"/>
      <c r="BK414" s="28"/>
      <c r="BL414" s="27"/>
      <c r="BM414" s="1"/>
      <c r="BN414" s="9"/>
      <c r="BO414" s="1"/>
      <c r="BP414" s="27"/>
      <c r="BQ414" s="1"/>
      <c r="BR414" s="9"/>
      <c r="BS414" s="1"/>
      <c r="BT414" s="9"/>
      <c r="BU414" s="1"/>
      <c r="BV414" s="9"/>
      <c r="BW414" s="1"/>
      <c r="BX414" s="9"/>
      <c r="BY414" s="1"/>
      <c r="BZ414" s="9"/>
      <c r="CA414" s="1"/>
      <c r="CB414" s="9"/>
      <c r="CC414" s="28"/>
      <c r="CD414" s="9"/>
      <c r="CE414" s="1"/>
      <c r="CF414" s="9">
        <v>4</v>
      </c>
      <c r="CG414" s="1"/>
      <c r="CH414" s="27"/>
      <c r="CI414" s="1"/>
      <c r="CJ414" s="9"/>
      <c r="CK414" s="1"/>
      <c r="CL414" s="9">
        <v>0.12</v>
      </c>
      <c r="CM414" s="1"/>
      <c r="CN414" s="9"/>
      <c r="CO414" s="1"/>
      <c r="CP414" s="9"/>
      <c r="CQ414" s="1">
        <v>4</v>
      </c>
      <c r="CR414" s="9">
        <v>7</v>
      </c>
      <c r="CS414" s="1"/>
      <c r="CT414" s="9"/>
      <c r="CU414" s="1">
        <v>3</v>
      </c>
      <c r="CV414" s="9"/>
      <c r="CW414" s="1">
        <v>1</v>
      </c>
      <c r="CX414" s="9">
        <v>1.2</v>
      </c>
      <c r="CY414" s="1">
        <v>1</v>
      </c>
      <c r="CZ414" s="9"/>
      <c r="DA414" s="1"/>
      <c r="DB414" s="9"/>
      <c r="DC414" s="1"/>
      <c r="DD414" s="9">
        <v>10</v>
      </c>
      <c r="DE414" s="1"/>
      <c r="DF414" s="9"/>
      <c r="DG414" s="9">
        <v>13</v>
      </c>
      <c r="DH414" s="9"/>
      <c r="DI414" s="27"/>
      <c r="DJ414" s="9"/>
      <c r="DK414" s="1">
        <v>1</v>
      </c>
      <c r="DL414" s="9"/>
      <c r="DM414" s="28"/>
      <c r="DN414" s="9"/>
      <c r="DO414" s="1"/>
      <c r="DP414" s="9"/>
      <c r="DQ414" s="1"/>
      <c r="DR414" s="27"/>
      <c r="DS414" s="28"/>
      <c r="DT414" s="27"/>
      <c r="DU414" s="1"/>
      <c r="DV414" s="9"/>
      <c r="DW414" s="1"/>
      <c r="DX414" s="27"/>
      <c r="DY414" s="1"/>
      <c r="DZ414" s="9"/>
      <c r="EA414" s="28"/>
      <c r="EB414" s="9"/>
      <c r="EC414" s="1"/>
      <c r="ED414" s="9"/>
      <c r="EE414" s="1"/>
      <c r="EF414" s="9"/>
      <c r="EG414" s="1"/>
      <c r="EH414" s="9"/>
      <c r="EI414" s="28"/>
      <c r="EJ414" s="9"/>
      <c r="EK414" s="1"/>
      <c r="EL414" s="3" cm="1">
        <f t="array" ref="EL414">SUMPRODUCT(Planned[[#This Row],[GEN-1]:[EL-20]],TRANSPOSE(Arrangements[Unit Prices]))</f>
        <v>851.45</v>
      </c>
    </row>
    <row r="415" spans="1:142" ht="14.4" x14ac:dyDescent="0.25">
      <c r="A415" s="1">
        <v>406</v>
      </c>
      <c r="B415" s="9">
        <v>214664</v>
      </c>
      <c r="C415" s="9" t="s">
        <v>1268</v>
      </c>
      <c r="D415" s="13" t="s">
        <v>271</v>
      </c>
      <c r="E415" s="9" t="s">
        <v>312</v>
      </c>
      <c r="F415" s="9"/>
      <c r="G415" s="9"/>
      <c r="H415" s="1" t="s">
        <v>1269</v>
      </c>
      <c r="I415" s="1" t="s">
        <v>275</v>
      </c>
      <c r="J415" s="1" t="s">
        <v>331</v>
      </c>
      <c r="K415" s="9">
        <v>217</v>
      </c>
      <c r="L415" s="1" t="s">
        <v>1253</v>
      </c>
      <c r="M415" s="9" t="s">
        <v>278</v>
      </c>
      <c r="N415" s="9"/>
      <c r="O415" s="1"/>
      <c r="P415" s="9"/>
      <c r="Q415" s="1"/>
      <c r="R415" s="27"/>
      <c r="S415" s="1">
        <v>1.1000000000000001</v>
      </c>
      <c r="T415" s="9"/>
      <c r="U415" s="1"/>
      <c r="V415" s="9"/>
      <c r="W415" s="1"/>
      <c r="X415" s="9"/>
      <c r="Y415" s="1"/>
      <c r="Z415" s="9"/>
      <c r="AA415" s="1"/>
      <c r="AB415" s="9"/>
      <c r="AC415" s="1"/>
      <c r="AD415" s="27"/>
      <c r="AE415" s="1"/>
      <c r="AF415" s="9"/>
      <c r="AG415" s="1"/>
      <c r="AH415" s="9"/>
      <c r="AI415" s="1"/>
      <c r="AJ415" s="27"/>
      <c r="AK415" s="1"/>
      <c r="AL415" s="27"/>
      <c r="AM415" s="1"/>
      <c r="AN415" s="9"/>
      <c r="AO415" s="28"/>
      <c r="AP415" s="9"/>
      <c r="AQ415" s="1"/>
      <c r="AR415" s="9"/>
      <c r="AS415" s="28"/>
      <c r="AT415" s="27"/>
      <c r="AU415" s="1"/>
      <c r="AV415" s="1"/>
      <c r="AW415" s="1"/>
      <c r="AX415" s="9"/>
      <c r="AY415" s="28"/>
      <c r="AZ415" s="9">
        <v>4.8</v>
      </c>
      <c r="BA415" s="1"/>
      <c r="BB415" s="27"/>
      <c r="BC415" s="1"/>
      <c r="BD415" s="9"/>
      <c r="BE415" s="28"/>
      <c r="BF415" s="9"/>
      <c r="BG415" s="1"/>
      <c r="BH415" s="9"/>
      <c r="BI415" s="1"/>
      <c r="BJ415" s="9"/>
      <c r="BK415" s="28"/>
      <c r="BL415" s="27"/>
      <c r="BM415" s="1">
        <v>1</v>
      </c>
      <c r="BN415" s="9"/>
      <c r="BO415" s="1"/>
      <c r="BP415" s="27"/>
      <c r="BQ415" s="1"/>
      <c r="BR415" s="9"/>
      <c r="BS415" s="1"/>
      <c r="BT415" s="9"/>
      <c r="BU415" s="1"/>
      <c r="BV415" s="9"/>
      <c r="BW415" s="1">
        <v>40</v>
      </c>
      <c r="BX415" s="9"/>
      <c r="BY415" s="1"/>
      <c r="BZ415" s="9"/>
      <c r="CA415" s="1"/>
      <c r="CB415" s="9"/>
      <c r="CC415" s="28"/>
      <c r="CD415" s="9"/>
      <c r="CE415" s="1"/>
      <c r="CF415" s="9"/>
      <c r="CG415" s="1"/>
      <c r="CH415" s="27"/>
      <c r="CI415" s="1"/>
      <c r="CJ415" s="9"/>
      <c r="CK415" s="1"/>
      <c r="CL415" s="9">
        <v>0.18</v>
      </c>
      <c r="CM415" s="1"/>
      <c r="CN415" s="9"/>
      <c r="CO415" s="1"/>
      <c r="CP415" s="9"/>
      <c r="CQ415" s="1">
        <v>2</v>
      </c>
      <c r="CR415" s="9">
        <v>6</v>
      </c>
      <c r="CS415" s="1"/>
      <c r="CT415" s="9"/>
      <c r="CU415" s="1">
        <v>3</v>
      </c>
      <c r="CV415" s="9"/>
      <c r="CW415" s="1">
        <v>1</v>
      </c>
      <c r="CX415" s="9">
        <v>1.2</v>
      </c>
      <c r="CY415" s="1"/>
      <c r="CZ415" s="9"/>
      <c r="DA415" s="1"/>
      <c r="DB415" s="9">
        <v>2</v>
      </c>
      <c r="DC415" s="1"/>
      <c r="DD415" s="9"/>
      <c r="DE415" s="1"/>
      <c r="DF415" s="9"/>
      <c r="DG415" s="9"/>
      <c r="DH415" s="9"/>
      <c r="DI415" s="27"/>
      <c r="DJ415" s="9"/>
      <c r="DK415" s="1">
        <v>1</v>
      </c>
      <c r="DL415" s="9"/>
      <c r="DM415" s="28"/>
      <c r="DN415" s="9"/>
      <c r="DO415" s="1"/>
      <c r="DP415" s="9"/>
      <c r="DQ415" s="1"/>
      <c r="DR415" s="27"/>
      <c r="DS415" s="28"/>
      <c r="DT415" s="27"/>
      <c r="DU415" s="1"/>
      <c r="DV415" s="9"/>
      <c r="DW415" s="1"/>
      <c r="DX415" s="27"/>
      <c r="DY415" s="1"/>
      <c r="DZ415" s="9"/>
      <c r="EA415" s="28"/>
      <c r="EB415" s="9"/>
      <c r="EC415" s="1"/>
      <c r="ED415" s="9"/>
      <c r="EE415" s="1"/>
      <c r="EF415" s="9"/>
      <c r="EG415" s="1"/>
      <c r="EH415" s="9"/>
      <c r="EI415" s="28"/>
      <c r="EJ415" s="9"/>
      <c r="EK415" s="1"/>
      <c r="EL415" s="3" cm="1">
        <f t="array" ref="EL415">SUMPRODUCT(Planned[[#This Row],[GEN-1]:[EL-20]],TRANSPOSE(Arrangements[Unit Prices]))</f>
        <v>969.39999999999986</v>
      </c>
    </row>
    <row r="416" spans="1:142" ht="14.4" x14ac:dyDescent="0.25">
      <c r="A416" s="1">
        <v>407</v>
      </c>
      <c r="B416" s="9">
        <v>45626</v>
      </c>
      <c r="C416" s="9" t="s">
        <v>1270</v>
      </c>
      <c r="D416" s="13" t="s">
        <v>271</v>
      </c>
      <c r="E416" s="9" t="s">
        <v>312</v>
      </c>
      <c r="F416" s="9"/>
      <c r="G416" s="9"/>
      <c r="H416" s="1" t="s">
        <v>1271</v>
      </c>
      <c r="I416" s="1" t="s">
        <v>325</v>
      </c>
      <c r="J416" s="1" t="s">
        <v>331</v>
      </c>
      <c r="K416" s="9">
        <v>217</v>
      </c>
      <c r="L416" s="1" t="s">
        <v>1253</v>
      </c>
      <c r="M416" s="9" t="s">
        <v>278</v>
      </c>
      <c r="N416" s="9"/>
      <c r="O416" s="1"/>
      <c r="P416" s="9"/>
      <c r="Q416" s="1"/>
      <c r="R416" s="27"/>
      <c r="S416" s="1">
        <v>0.6</v>
      </c>
      <c r="T416" s="9"/>
      <c r="U416" s="1"/>
      <c r="V416" s="9"/>
      <c r="W416" s="1"/>
      <c r="X416" s="9"/>
      <c r="Y416" s="1"/>
      <c r="Z416" s="9"/>
      <c r="AA416" s="1">
        <v>50</v>
      </c>
      <c r="AB416" s="9"/>
      <c r="AC416" s="1"/>
      <c r="AD416" s="27"/>
      <c r="AE416" s="1"/>
      <c r="AF416" s="9">
        <v>87</v>
      </c>
      <c r="AG416" s="1"/>
      <c r="AH416" s="9"/>
      <c r="AI416" s="1"/>
      <c r="AJ416" s="27"/>
      <c r="AK416" s="1"/>
      <c r="AL416" s="27"/>
      <c r="AM416" s="1"/>
      <c r="AN416" s="9"/>
      <c r="AO416" s="28"/>
      <c r="AP416" s="9"/>
      <c r="AQ416" s="1"/>
      <c r="AR416" s="9"/>
      <c r="AS416" s="28"/>
      <c r="AT416" s="27"/>
      <c r="AU416" s="1"/>
      <c r="AV416" s="1"/>
      <c r="AW416" s="1"/>
      <c r="AX416" s="9"/>
      <c r="AY416" s="28"/>
      <c r="AZ416" s="9"/>
      <c r="BA416" s="1"/>
      <c r="BB416" s="27"/>
      <c r="BC416" s="1"/>
      <c r="BD416" s="9"/>
      <c r="BE416" s="28"/>
      <c r="BF416" s="9"/>
      <c r="BG416" s="1"/>
      <c r="BH416" s="9"/>
      <c r="BI416" s="1"/>
      <c r="BJ416" s="9"/>
      <c r="BK416" s="28"/>
      <c r="BL416" s="27"/>
      <c r="BM416" s="1"/>
      <c r="BN416" s="9"/>
      <c r="BO416" s="1"/>
      <c r="BP416" s="27"/>
      <c r="BQ416" s="1"/>
      <c r="BR416" s="9"/>
      <c r="BS416" s="1"/>
      <c r="BT416" s="9"/>
      <c r="BU416" s="1"/>
      <c r="BV416" s="9"/>
      <c r="BW416" s="1"/>
      <c r="BX416" s="9"/>
      <c r="BY416" s="1"/>
      <c r="BZ416" s="9"/>
      <c r="CA416" s="1"/>
      <c r="CB416" s="9"/>
      <c r="CC416" s="28"/>
      <c r="CD416" s="9"/>
      <c r="CE416" s="1"/>
      <c r="CF416" s="9">
        <v>4</v>
      </c>
      <c r="CG416" s="1"/>
      <c r="CH416" s="27"/>
      <c r="CI416" s="1"/>
      <c r="CJ416" s="9"/>
      <c r="CK416" s="1"/>
      <c r="CL416" s="9">
        <v>0.45</v>
      </c>
      <c r="CM416" s="1"/>
      <c r="CN416" s="9"/>
      <c r="CO416" s="1"/>
      <c r="CP416" s="9"/>
      <c r="CQ416" s="1">
        <v>1</v>
      </c>
      <c r="CR416" s="9">
        <v>1</v>
      </c>
      <c r="CS416" s="1"/>
      <c r="CT416" s="9"/>
      <c r="CU416" s="1">
        <v>2</v>
      </c>
      <c r="CV416" s="9"/>
      <c r="CW416" s="1"/>
      <c r="CX416" s="9"/>
      <c r="CY416" s="1">
        <v>1</v>
      </c>
      <c r="CZ416" s="9"/>
      <c r="DA416" s="1"/>
      <c r="DB416" s="9"/>
      <c r="DC416" s="1"/>
      <c r="DD416" s="9">
        <v>10</v>
      </c>
      <c r="DE416" s="1"/>
      <c r="DF416" s="9"/>
      <c r="DG416" s="9">
        <v>10</v>
      </c>
      <c r="DH416" s="9"/>
      <c r="DI416" s="27"/>
      <c r="DJ416" s="9"/>
      <c r="DK416" s="1">
        <v>1</v>
      </c>
      <c r="DL416" s="9"/>
      <c r="DM416" s="28"/>
      <c r="DN416" s="9"/>
      <c r="DO416" s="1"/>
      <c r="DP416" s="9"/>
      <c r="DQ416" s="1"/>
      <c r="DR416" s="27"/>
      <c r="DS416" s="28"/>
      <c r="DT416" s="27"/>
      <c r="DU416" s="1"/>
      <c r="DV416" s="9"/>
      <c r="DW416" s="1"/>
      <c r="DX416" s="27"/>
      <c r="DY416" s="1"/>
      <c r="DZ416" s="9"/>
      <c r="EA416" s="28"/>
      <c r="EB416" s="9">
        <v>1</v>
      </c>
      <c r="EC416" s="1"/>
      <c r="ED416" s="9"/>
      <c r="EE416" s="1">
        <v>1</v>
      </c>
      <c r="EF416" s="9"/>
      <c r="EG416" s="1">
        <v>1</v>
      </c>
      <c r="EH416" s="9"/>
      <c r="EI416" s="28"/>
      <c r="EJ416" s="9"/>
      <c r="EK416" s="1">
        <v>10</v>
      </c>
      <c r="EL416" s="3" cm="1">
        <f t="array" ref="EL416">SUMPRODUCT(Planned[[#This Row],[GEN-1]:[EL-20]],TRANSPOSE(Arrangements[Unit Prices]))</f>
        <v>741.6</v>
      </c>
    </row>
    <row r="417" spans="1:142" ht="14.4" x14ac:dyDescent="0.25">
      <c r="A417" s="1">
        <v>408</v>
      </c>
      <c r="B417" s="9">
        <v>271452</v>
      </c>
      <c r="C417" s="9" t="s">
        <v>1272</v>
      </c>
      <c r="D417" s="13" t="s">
        <v>271</v>
      </c>
      <c r="E417" s="9" t="s">
        <v>312</v>
      </c>
      <c r="F417" s="9"/>
      <c r="G417" s="9"/>
      <c r="H417" s="1" t="s">
        <v>1273</v>
      </c>
      <c r="I417" s="1" t="s">
        <v>275</v>
      </c>
      <c r="J417" s="1" t="s">
        <v>331</v>
      </c>
      <c r="K417" s="9">
        <v>217</v>
      </c>
      <c r="L417" s="1" t="s">
        <v>1253</v>
      </c>
      <c r="M417" s="9" t="s">
        <v>278</v>
      </c>
      <c r="N417" s="9"/>
      <c r="O417" s="1"/>
      <c r="P417" s="9"/>
      <c r="Q417" s="1"/>
      <c r="R417" s="27"/>
      <c r="S417" s="1">
        <v>2</v>
      </c>
      <c r="T417" s="9"/>
      <c r="U417" s="1"/>
      <c r="V417" s="9"/>
      <c r="W417" s="1"/>
      <c r="X417" s="9"/>
      <c r="Y417" s="1"/>
      <c r="Z417" s="9"/>
      <c r="AA417" s="1"/>
      <c r="AB417" s="9"/>
      <c r="AC417" s="1"/>
      <c r="AD417" s="27"/>
      <c r="AE417" s="1"/>
      <c r="AF417" s="9">
        <v>248</v>
      </c>
      <c r="AG417" s="1"/>
      <c r="AH417" s="9"/>
      <c r="AI417" s="1"/>
      <c r="AJ417" s="27"/>
      <c r="AK417" s="1"/>
      <c r="AL417" s="27"/>
      <c r="AM417" s="1"/>
      <c r="AN417" s="9"/>
      <c r="AO417" s="28"/>
      <c r="AP417" s="9"/>
      <c r="AQ417" s="1"/>
      <c r="AR417" s="9"/>
      <c r="AS417" s="28"/>
      <c r="AT417" s="27"/>
      <c r="AU417" s="1"/>
      <c r="AV417" s="1"/>
      <c r="AW417" s="1"/>
      <c r="AX417" s="9"/>
      <c r="AY417" s="28"/>
      <c r="AZ417" s="9"/>
      <c r="BA417" s="1"/>
      <c r="BB417" s="27"/>
      <c r="BC417" s="1"/>
      <c r="BD417" s="9"/>
      <c r="BE417" s="28"/>
      <c r="BF417" s="9"/>
      <c r="BG417" s="1"/>
      <c r="BH417" s="9"/>
      <c r="BI417" s="1"/>
      <c r="BJ417" s="9"/>
      <c r="BK417" s="28"/>
      <c r="BL417" s="27"/>
      <c r="BM417" s="1"/>
      <c r="BN417" s="9"/>
      <c r="BO417" s="1"/>
      <c r="BP417" s="27"/>
      <c r="BQ417" s="1">
        <v>1</v>
      </c>
      <c r="BR417" s="9"/>
      <c r="BS417" s="1"/>
      <c r="BT417" s="9"/>
      <c r="BU417" s="1"/>
      <c r="BV417" s="9"/>
      <c r="BW417" s="1"/>
      <c r="BX417" s="9"/>
      <c r="BY417" s="1"/>
      <c r="BZ417" s="9"/>
      <c r="CA417" s="1"/>
      <c r="CB417" s="9"/>
      <c r="CC417" s="28"/>
      <c r="CD417" s="9"/>
      <c r="CE417" s="1"/>
      <c r="CF417" s="9"/>
      <c r="CG417" s="1"/>
      <c r="CH417" s="27"/>
      <c r="CI417" s="1"/>
      <c r="CJ417" s="9"/>
      <c r="CK417" s="1"/>
      <c r="CL417" s="9">
        <v>0.18</v>
      </c>
      <c r="CM417" s="1"/>
      <c r="CN417" s="9"/>
      <c r="CO417" s="1"/>
      <c r="CP417" s="9"/>
      <c r="CQ417" s="1">
        <v>5</v>
      </c>
      <c r="CR417" s="9">
        <v>4</v>
      </c>
      <c r="CS417" s="1"/>
      <c r="CT417" s="9"/>
      <c r="CU417" s="1">
        <v>3</v>
      </c>
      <c r="CV417" s="9"/>
      <c r="CW417" s="1">
        <v>1</v>
      </c>
      <c r="CX417" s="9">
        <v>1.2</v>
      </c>
      <c r="CY417" s="1"/>
      <c r="CZ417" s="9"/>
      <c r="DA417" s="1"/>
      <c r="DB417" s="9">
        <v>1</v>
      </c>
      <c r="DC417" s="1"/>
      <c r="DD417" s="9">
        <v>10</v>
      </c>
      <c r="DE417" s="1"/>
      <c r="DF417" s="9"/>
      <c r="DG417" s="9">
        <v>4</v>
      </c>
      <c r="DH417" s="9"/>
      <c r="DI417" s="27"/>
      <c r="DJ417" s="9"/>
      <c r="DK417" s="1">
        <v>1</v>
      </c>
      <c r="DL417" s="9"/>
      <c r="DM417" s="28"/>
      <c r="DN417" s="9"/>
      <c r="DO417" s="1"/>
      <c r="DP417" s="9"/>
      <c r="DQ417" s="1"/>
      <c r="DR417" s="27"/>
      <c r="DS417" s="28"/>
      <c r="DT417" s="27"/>
      <c r="DU417" s="1"/>
      <c r="DV417" s="9"/>
      <c r="DW417" s="1"/>
      <c r="DX417" s="27"/>
      <c r="DY417" s="1"/>
      <c r="DZ417" s="9"/>
      <c r="EA417" s="28"/>
      <c r="EB417" s="9"/>
      <c r="EC417" s="1"/>
      <c r="ED417" s="9"/>
      <c r="EE417" s="1"/>
      <c r="EF417" s="9"/>
      <c r="EG417" s="1"/>
      <c r="EH417" s="9"/>
      <c r="EI417" s="28"/>
      <c r="EJ417" s="9"/>
      <c r="EK417" s="1"/>
      <c r="EL417" s="3" cm="1">
        <f t="array" ref="EL417">SUMPRODUCT(Planned[[#This Row],[GEN-1]:[EL-20]],TRANSPOSE(Arrangements[Unit Prices]))</f>
        <v>1262.3</v>
      </c>
    </row>
    <row r="418" spans="1:142" ht="14.4" x14ac:dyDescent="0.25">
      <c r="A418" s="1">
        <v>409</v>
      </c>
      <c r="B418" s="9">
        <v>206283</v>
      </c>
      <c r="C418" s="9" t="s">
        <v>1274</v>
      </c>
      <c r="D418" s="13" t="s">
        <v>271</v>
      </c>
      <c r="E418" s="9" t="s">
        <v>312</v>
      </c>
      <c r="F418" s="9"/>
      <c r="G418" s="9"/>
      <c r="H418" s="1" t="s">
        <v>1275</v>
      </c>
      <c r="I418" s="1" t="s">
        <v>275</v>
      </c>
      <c r="J418" s="1" t="s">
        <v>331</v>
      </c>
      <c r="K418" s="9">
        <v>217</v>
      </c>
      <c r="L418" s="1" t="s">
        <v>1253</v>
      </c>
      <c r="M418" s="9" t="s">
        <v>278</v>
      </c>
      <c r="N418" s="9"/>
      <c r="O418" s="1"/>
      <c r="P418" s="9"/>
      <c r="Q418" s="1"/>
      <c r="R418" s="27"/>
      <c r="S418" s="1">
        <v>2</v>
      </c>
      <c r="T418" s="9"/>
      <c r="U418" s="1"/>
      <c r="V418" s="9"/>
      <c r="W418" s="1"/>
      <c r="X418" s="9"/>
      <c r="Y418" s="1"/>
      <c r="Z418" s="9"/>
      <c r="AA418" s="1"/>
      <c r="AB418" s="9"/>
      <c r="AC418" s="1"/>
      <c r="AD418" s="27"/>
      <c r="AE418" s="1"/>
      <c r="AF418" s="9">
        <v>48</v>
      </c>
      <c r="AG418" s="1"/>
      <c r="AH418" s="9"/>
      <c r="AI418" s="1"/>
      <c r="AJ418" s="27"/>
      <c r="AK418" s="1"/>
      <c r="AL418" s="27"/>
      <c r="AM418" s="1"/>
      <c r="AN418" s="9"/>
      <c r="AO418" s="28"/>
      <c r="AP418" s="9"/>
      <c r="AQ418" s="1"/>
      <c r="AR418" s="9"/>
      <c r="AS418" s="28"/>
      <c r="AT418" s="27"/>
      <c r="AU418" s="1"/>
      <c r="AV418" s="1"/>
      <c r="AW418" s="1"/>
      <c r="AX418" s="9"/>
      <c r="AY418" s="28"/>
      <c r="AZ418" s="9"/>
      <c r="BA418" s="1"/>
      <c r="BB418" s="27"/>
      <c r="BC418" s="1"/>
      <c r="BD418" s="9"/>
      <c r="BE418" s="28"/>
      <c r="BF418" s="9"/>
      <c r="BG418" s="1"/>
      <c r="BH418" s="9"/>
      <c r="BI418" s="1"/>
      <c r="BJ418" s="9"/>
      <c r="BK418" s="28"/>
      <c r="BL418" s="27"/>
      <c r="BM418" s="1"/>
      <c r="BN418" s="9"/>
      <c r="BO418" s="1"/>
      <c r="BP418" s="27"/>
      <c r="BQ418" s="1">
        <v>1</v>
      </c>
      <c r="BR418" s="9"/>
      <c r="BS418" s="1"/>
      <c r="BT418" s="9"/>
      <c r="BU418" s="1"/>
      <c r="BV418" s="9"/>
      <c r="BW418" s="1"/>
      <c r="BX418" s="9"/>
      <c r="BY418" s="1"/>
      <c r="BZ418" s="9"/>
      <c r="CA418" s="1"/>
      <c r="CB418" s="9"/>
      <c r="CC418" s="28"/>
      <c r="CD418" s="9"/>
      <c r="CE418" s="1"/>
      <c r="CF418" s="9"/>
      <c r="CG418" s="1"/>
      <c r="CH418" s="27"/>
      <c r="CI418" s="1"/>
      <c r="CJ418" s="9"/>
      <c r="CK418" s="1"/>
      <c r="CL418" s="9">
        <v>0.18</v>
      </c>
      <c r="CM418" s="1"/>
      <c r="CN418" s="9"/>
      <c r="CO418" s="1"/>
      <c r="CP418" s="9"/>
      <c r="CQ418" s="1">
        <v>5</v>
      </c>
      <c r="CR418" s="9">
        <v>4</v>
      </c>
      <c r="CS418" s="1"/>
      <c r="CT418" s="9"/>
      <c r="CU418" s="1">
        <v>1</v>
      </c>
      <c r="CV418" s="9"/>
      <c r="CW418" s="1"/>
      <c r="CX418" s="9"/>
      <c r="CY418" s="1"/>
      <c r="CZ418" s="9"/>
      <c r="DA418" s="1"/>
      <c r="DB418" s="9">
        <v>1</v>
      </c>
      <c r="DC418" s="1"/>
      <c r="DD418" s="9">
        <v>5</v>
      </c>
      <c r="DE418" s="1"/>
      <c r="DF418" s="9"/>
      <c r="DG418" s="9"/>
      <c r="DH418" s="9"/>
      <c r="DI418" s="27"/>
      <c r="DJ418" s="9"/>
      <c r="DK418" s="1"/>
      <c r="DL418" s="9"/>
      <c r="DM418" s="28"/>
      <c r="DN418" s="9"/>
      <c r="DO418" s="1"/>
      <c r="DP418" s="9"/>
      <c r="DQ418" s="1"/>
      <c r="DR418" s="27"/>
      <c r="DS418" s="28"/>
      <c r="DT418" s="27"/>
      <c r="DU418" s="1"/>
      <c r="DV418" s="9"/>
      <c r="DW418" s="1"/>
      <c r="DX418" s="27"/>
      <c r="DY418" s="1"/>
      <c r="DZ418" s="9"/>
      <c r="EA418" s="28"/>
      <c r="EB418" s="9"/>
      <c r="EC418" s="1"/>
      <c r="ED418" s="9"/>
      <c r="EE418" s="1"/>
      <c r="EF418" s="9"/>
      <c r="EG418" s="1"/>
      <c r="EH418" s="9"/>
      <c r="EI418" s="28"/>
      <c r="EJ418" s="9"/>
      <c r="EK418" s="1"/>
      <c r="EL418" s="3" cm="1">
        <f t="array" ref="EL418">SUMPRODUCT(Planned[[#This Row],[GEN-1]:[EL-20]],TRANSPOSE(Arrangements[Unit Prices]))</f>
        <v>572.29999999999995</v>
      </c>
    </row>
    <row r="419" spans="1:142" ht="14.4" x14ac:dyDescent="0.25">
      <c r="A419" s="1">
        <v>410</v>
      </c>
      <c r="B419" s="9">
        <v>113587</v>
      </c>
      <c r="C419" s="9" t="s">
        <v>1276</v>
      </c>
      <c r="D419" s="13" t="s">
        <v>271</v>
      </c>
      <c r="E419" s="9" t="s">
        <v>312</v>
      </c>
      <c r="F419" s="9"/>
      <c r="G419" s="9"/>
      <c r="H419" s="1" t="s">
        <v>1277</v>
      </c>
      <c r="I419" s="1" t="s">
        <v>275</v>
      </c>
      <c r="J419" s="1" t="s">
        <v>331</v>
      </c>
      <c r="K419" s="9">
        <v>217</v>
      </c>
      <c r="L419" s="1" t="s">
        <v>1253</v>
      </c>
      <c r="M419" s="9" t="s">
        <v>278</v>
      </c>
      <c r="N419" s="9"/>
      <c r="O419" s="1"/>
      <c r="P419" s="9"/>
      <c r="Q419" s="1"/>
      <c r="R419" s="27"/>
      <c r="S419" s="1">
        <v>6.46</v>
      </c>
      <c r="T419" s="9"/>
      <c r="U419" s="1"/>
      <c r="V419" s="9"/>
      <c r="W419" s="1"/>
      <c r="X419" s="9"/>
      <c r="Y419" s="1"/>
      <c r="Z419" s="9"/>
      <c r="AA419" s="1"/>
      <c r="AB419" s="9"/>
      <c r="AC419" s="1"/>
      <c r="AD419" s="27"/>
      <c r="AE419" s="1"/>
      <c r="AF419" s="9">
        <v>85</v>
      </c>
      <c r="AG419" s="1"/>
      <c r="AH419" s="9"/>
      <c r="AI419" s="1"/>
      <c r="AJ419" s="27"/>
      <c r="AK419" s="1"/>
      <c r="AL419" s="27"/>
      <c r="AM419" s="1"/>
      <c r="AN419" s="9"/>
      <c r="AO419" s="28"/>
      <c r="AP419" s="9"/>
      <c r="AQ419" s="1"/>
      <c r="AR419" s="9"/>
      <c r="AS419" s="28"/>
      <c r="AT419" s="27"/>
      <c r="AU419" s="1"/>
      <c r="AV419" s="1"/>
      <c r="AW419" s="1"/>
      <c r="AX419" s="9"/>
      <c r="AY419" s="28"/>
      <c r="AZ419" s="9">
        <v>1.44</v>
      </c>
      <c r="BA419" s="1"/>
      <c r="BB419" s="27"/>
      <c r="BC419" s="1"/>
      <c r="BD419" s="9"/>
      <c r="BE419" s="28"/>
      <c r="BF419" s="9"/>
      <c r="BG419" s="1"/>
      <c r="BH419" s="9"/>
      <c r="BI419" s="1"/>
      <c r="BJ419" s="9"/>
      <c r="BK419" s="28"/>
      <c r="BL419" s="27"/>
      <c r="BM419" s="1"/>
      <c r="BN419" s="9"/>
      <c r="BO419" s="1"/>
      <c r="BP419" s="27"/>
      <c r="BQ419" s="1"/>
      <c r="BR419" s="9"/>
      <c r="BS419" s="1"/>
      <c r="BT419" s="9"/>
      <c r="BU419" s="1"/>
      <c r="BV419" s="9">
        <v>1.2</v>
      </c>
      <c r="BW419" s="1"/>
      <c r="BX419" s="9"/>
      <c r="BY419" s="1"/>
      <c r="BZ419" s="9"/>
      <c r="CA419" s="1"/>
      <c r="CB419" s="9"/>
      <c r="CC419" s="28"/>
      <c r="CD419" s="9"/>
      <c r="CE419" s="1"/>
      <c r="CF419" s="9"/>
      <c r="CG419" s="1"/>
      <c r="CH419" s="27"/>
      <c r="CI419" s="1"/>
      <c r="CJ419" s="9"/>
      <c r="CK419" s="1"/>
      <c r="CL419" s="9">
        <v>0.25</v>
      </c>
      <c r="CM419" s="1"/>
      <c r="CN419" s="9"/>
      <c r="CO419" s="1"/>
      <c r="CP419" s="9"/>
      <c r="CQ419" s="1">
        <v>2</v>
      </c>
      <c r="CR419" s="9">
        <v>5</v>
      </c>
      <c r="CS419" s="1"/>
      <c r="CT419" s="9"/>
      <c r="CU419" s="1">
        <v>4</v>
      </c>
      <c r="CV419" s="9"/>
      <c r="CW419" s="1">
        <v>1</v>
      </c>
      <c r="CX419" s="9">
        <v>1.2</v>
      </c>
      <c r="CY419" s="1">
        <v>1</v>
      </c>
      <c r="CZ419" s="9"/>
      <c r="DA419" s="1"/>
      <c r="DB419" s="9"/>
      <c r="DC419" s="1"/>
      <c r="DD419" s="9">
        <v>12</v>
      </c>
      <c r="DE419" s="1"/>
      <c r="DF419" s="9"/>
      <c r="DG419" s="9">
        <v>10</v>
      </c>
      <c r="DH419" s="9"/>
      <c r="DI419" s="27"/>
      <c r="DJ419" s="9"/>
      <c r="DK419" s="1">
        <v>1</v>
      </c>
      <c r="DL419" s="9"/>
      <c r="DM419" s="28"/>
      <c r="DN419" s="9"/>
      <c r="DO419" s="1"/>
      <c r="DP419" s="9"/>
      <c r="DQ419" s="1"/>
      <c r="DR419" s="27"/>
      <c r="DS419" s="28"/>
      <c r="DT419" s="27"/>
      <c r="DU419" s="1"/>
      <c r="DV419" s="9"/>
      <c r="DW419" s="1"/>
      <c r="DX419" s="27"/>
      <c r="DY419" s="1"/>
      <c r="DZ419" s="9"/>
      <c r="EA419" s="28"/>
      <c r="EB419" s="9"/>
      <c r="EC419" s="1"/>
      <c r="ED419" s="9"/>
      <c r="EE419" s="1"/>
      <c r="EF419" s="9"/>
      <c r="EG419" s="1"/>
      <c r="EH419" s="9"/>
      <c r="EI419" s="28"/>
      <c r="EJ419" s="9"/>
      <c r="EK419" s="1"/>
      <c r="EL419" s="3" cm="1">
        <f t="array" ref="EL419">SUMPRODUCT(Planned[[#This Row],[GEN-1]:[EL-20]],TRANSPOSE(Arrangements[Unit Prices]))</f>
        <v>1083.1199999999999</v>
      </c>
    </row>
    <row r="420" spans="1:142" ht="14.4" x14ac:dyDescent="0.25">
      <c r="A420" s="1">
        <v>411</v>
      </c>
      <c r="B420" s="9">
        <v>321690</v>
      </c>
      <c r="C420" s="9" t="s">
        <v>1278</v>
      </c>
      <c r="D420" s="13" t="s">
        <v>271</v>
      </c>
      <c r="E420" s="9" t="s">
        <v>312</v>
      </c>
      <c r="F420" s="9"/>
      <c r="G420" s="9"/>
      <c r="H420" s="1" t="s">
        <v>1279</v>
      </c>
      <c r="I420" s="1" t="s">
        <v>275</v>
      </c>
      <c r="J420" s="1" t="s">
        <v>331</v>
      </c>
      <c r="K420" s="9">
        <v>217</v>
      </c>
      <c r="L420" s="1" t="s">
        <v>1253</v>
      </c>
      <c r="M420" s="9" t="s">
        <v>278</v>
      </c>
      <c r="N420" s="9"/>
      <c r="O420" s="1"/>
      <c r="P420" s="9"/>
      <c r="Q420" s="1"/>
      <c r="R420" s="27"/>
      <c r="S420" s="1"/>
      <c r="T420" s="9"/>
      <c r="U420" s="1"/>
      <c r="V420" s="9"/>
      <c r="W420" s="1"/>
      <c r="X420" s="9"/>
      <c r="Y420" s="1"/>
      <c r="Z420" s="9"/>
      <c r="AA420" s="1"/>
      <c r="AB420" s="9"/>
      <c r="AC420" s="1"/>
      <c r="AD420" s="27"/>
      <c r="AE420" s="1"/>
      <c r="AF420" s="9">
        <v>145</v>
      </c>
      <c r="AG420" s="1"/>
      <c r="AH420" s="9"/>
      <c r="AI420" s="1"/>
      <c r="AJ420" s="27"/>
      <c r="AK420" s="1"/>
      <c r="AL420" s="27"/>
      <c r="AM420" s="1"/>
      <c r="AN420" s="9"/>
      <c r="AO420" s="28"/>
      <c r="AP420" s="9"/>
      <c r="AQ420" s="1"/>
      <c r="AR420" s="9"/>
      <c r="AS420" s="28"/>
      <c r="AT420" s="27"/>
      <c r="AU420" s="1"/>
      <c r="AV420" s="1"/>
      <c r="AW420" s="1"/>
      <c r="AX420" s="9"/>
      <c r="AY420" s="28"/>
      <c r="AZ420" s="9"/>
      <c r="BA420" s="1"/>
      <c r="BB420" s="27"/>
      <c r="BC420" s="1"/>
      <c r="BD420" s="9"/>
      <c r="BE420" s="28"/>
      <c r="BF420" s="9"/>
      <c r="BG420" s="1"/>
      <c r="BH420" s="9"/>
      <c r="BI420" s="1"/>
      <c r="BJ420" s="9"/>
      <c r="BK420" s="28"/>
      <c r="BL420" s="27"/>
      <c r="BM420" s="1"/>
      <c r="BN420" s="9"/>
      <c r="BO420" s="1"/>
      <c r="BP420" s="27"/>
      <c r="BQ420" s="1">
        <v>1</v>
      </c>
      <c r="BR420" s="9"/>
      <c r="BS420" s="1"/>
      <c r="BT420" s="9"/>
      <c r="BU420" s="1"/>
      <c r="BV420" s="9"/>
      <c r="BW420" s="1"/>
      <c r="BX420" s="9"/>
      <c r="BY420" s="1"/>
      <c r="BZ420" s="9"/>
      <c r="CA420" s="1"/>
      <c r="CB420" s="9"/>
      <c r="CC420" s="28"/>
      <c r="CD420" s="9"/>
      <c r="CE420" s="1"/>
      <c r="CF420" s="9"/>
      <c r="CG420" s="1"/>
      <c r="CH420" s="27"/>
      <c r="CI420" s="1"/>
      <c r="CJ420" s="9"/>
      <c r="CK420" s="1"/>
      <c r="CL420" s="9"/>
      <c r="CM420" s="1"/>
      <c r="CN420" s="9"/>
      <c r="CO420" s="1"/>
      <c r="CP420" s="9"/>
      <c r="CQ420" s="1">
        <v>2</v>
      </c>
      <c r="CR420" s="9">
        <v>6</v>
      </c>
      <c r="CS420" s="1"/>
      <c r="CT420" s="9"/>
      <c r="CU420" s="1">
        <v>2</v>
      </c>
      <c r="CV420" s="9"/>
      <c r="CW420" s="1">
        <v>1</v>
      </c>
      <c r="CX420" s="9">
        <v>0.6</v>
      </c>
      <c r="CY420" s="1"/>
      <c r="CZ420" s="9"/>
      <c r="DA420" s="1"/>
      <c r="DB420" s="9"/>
      <c r="DC420" s="1"/>
      <c r="DD420" s="9">
        <v>10</v>
      </c>
      <c r="DE420" s="1"/>
      <c r="DF420" s="9"/>
      <c r="DG420" s="9">
        <v>10</v>
      </c>
      <c r="DH420" s="9"/>
      <c r="DI420" s="27"/>
      <c r="DJ420" s="9"/>
      <c r="DK420" s="1">
        <v>1</v>
      </c>
      <c r="DL420" s="9"/>
      <c r="DM420" s="28"/>
      <c r="DN420" s="9"/>
      <c r="DO420" s="1"/>
      <c r="DP420" s="9"/>
      <c r="DQ420" s="1"/>
      <c r="DR420" s="27"/>
      <c r="DS420" s="28"/>
      <c r="DT420" s="27"/>
      <c r="DU420" s="1"/>
      <c r="DV420" s="9"/>
      <c r="DW420" s="1"/>
      <c r="DX420" s="27"/>
      <c r="DY420" s="1"/>
      <c r="DZ420" s="9"/>
      <c r="EA420" s="28"/>
      <c r="EB420" s="9"/>
      <c r="EC420" s="1"/>
      <c r="ED420" s="9"/>
      <c r="EE420" s="1"/>
      <c r="EF420" s="9"/>
      <c r="EG420" s="1"/>
      <c r="EH420" s="9"/>
      <c r="EI420" s="28"/>
      <c r="EJ420" s="9"/>
      <c r="EK420" s="1"/>
      <c r="EL420" s="3" cm="1">
        <f t="array" ref="EL420">SUMPRODUCT(Planned[[#This Row],[GEN-1]:[EL-20]],TRANSPOSE(Arrangements[Unit Prices]))</f>
        <v>871.8</v>
      </c>
    </row>
    <row r="421" spans="1:142" ht="14.4" x14ac:dyDescent="0.25">
      <c r="A421" s="1">
        <v>412</v>
      </c>
      <c r="B421" s="9">
        <v>214794</v>
      </c>
      <c r="C421" s="9" t="s">
        <v>1280</v>
      </c>
      <c r="D421" s="13" t="s">
        <v>271</v>
      </c>
      <c r="E421" s="9" t="s">
        <v>312</v>
      </c>
      <c r="F421" s="9"/>
      <c r="G421" s="9"/>
      <c r="H421" s="1" t="s">
        <v>1281</v>
      </c>
      <c r="I421" s="1" t="s">
        <v>275</v>
      </c>
      <c r="J421" s="1" t="s">
        <v>331</v>
      </c>
      <c r="K421" s="9">
        <v>217</v>
      </c>
      <c r="L421" s="1" t="s">
        <v>1253</v>
      </c>
      <c r="M421" s="9" t="s">
        <v>278</v>
      </c>
      <c r="N421" s="9"/>
      <c r="O421" s="1"/>
      <c r="P421" s="9"/>
      <c r="Q421" s="1"/>
      <c r="R421" s="27"/>
      <c r="S421" s="1">
        <v>1.87</v>
      </c>
      <c r="T421" s="9"/>
      <c r="U421" s="1"/>
      <c r="V421" s="9"/>
      <c r="W421" s="1"/>
      <c r="X421" s="9"/>
      <c r="Y421" s="1"/>
      <c r="Z421" s="9"/>
      <c r="AA421" s="1"/>
      <c r="AB421" s="9"/>
      <c r="AC421" s="1"/>
      <c r="AD421" s="27"/>
      <c r="AE421" s="1"/>
      <c r="AF421" s="9">
        <v>42</v>
      </c>
      <c r="AG421" s="1"/>
      <c r="AH421" s="9"/>
      <c r="AI421" s="1"/>
      <c r="AJ421" s="27"/>
      <c r="AK421" s="1"/>
      <c r="AL421" s="27"/>
      <c r="AM421" s="1"/>
      <c r="AN421" s="9"/>
      <c r="AO421" s="28"/>
      <c r="AP421" s="9"/>
      <c r="AQ421" s="1"/>
      <c r="AR421" s="9"/>
      <c r="AS421" s="28"/>
      <c r="AT421" s="27"/>
      <c r="AU421" s="1"/>
      <c r="AV421" s="1"/>
      <c r="AW421" s="1"/>
      <c r="AX421" s="9"/>
      <c r="AY421" s="28"/>
      <c r="AZ421" s="9"/>
      <c r="BA421" s="1"/>
      <c r="BB421" s="27"/>
      <c r="BC421" s="1"/>
      <c r="BD421" s="9"/>
      <c r="BE421" s="28"/>
      <c r="BF421" s="9"/>
      <c r="BG421" s="1"/>
      <c r="BH421" s="9"/>
      <c r="BI421" s="1"/>
      <c r="BJ421" s="9"/>
      <c r="BK421" s="28"/>
      <c r="BL421" s="27"/>
      <c r="BM421" s="1"/>
      <c r="BN421" s="9"/>
      <c r="BO421" s="1"/>
      <c r="BP421" s="27"/>
      <c r="BQ421" s="1">
        <v>1</v>
      </c>
      <c r="BR421" s="9"/>
      <c r="BS421" s="1"/>
      <c r="BT421" s="9"/>
      <c r="BU421" s="1"/>
      <c r="BV421" s="9">
        <v>2</v>
      </c>
      <c r="BW421" s="1"/>
      <c r="BX421" s="9"/>
      <c r="BY421" s="1"/>
      <c r="BZ421" s="9"/>
      <c r="CA421" s="1"/>
      <c r="CB421" s="9"/>
      <c r="CC421" s="28"/>
      <c r="CD421" s="9"/>
      <c r="CE421" s="1"/>
      <c r="CF421" s="9"/>
      <c r="CG421" s="1"/>
      <c r="CH421" s="27"/>
      <c r="CI421" s="1"/>
      <c r="CJ421" s="9"/>
      <c r="CK421" s="1"/>
      <c r="CL421" s="9"/>
      <c r="CM421" s="1"/>
      <c r="CN421" s="9"/>
      <c r="CO421" s="1"/>
      <c r="CP421" s="9"/>
      <c r="CQ421" s="1">
        <v>2</v>
      </c>
      <c r="CR421" s="9"/>
      <c r="CS421" s="1"/>
      <c r="CT421" s="9"/>
      <c r="CU421" s="1">
        <v>2</v>
      </c>
      <c r="CV421" s="9"/>
      <c r="CW421" s="1">
        <v>1</v>
      </c>
      <c r="CX421" s="9"/>
      <c r="CY421" s="1"/>
      <c r="CZ421" s="9"/>
      <c r="DA421" s="1"/>
      <c r="DB421" s="9"/>
      <c r="DC421" s="1"/>
      <c r="DD421" s="9">
        <v>12</v>
      </c>
      <c r="DE421" s="1"/>
      <c r="DF421" s="9"/>
      <c r="DG421" s="9">
        <v>12</v>
      </c>
      <c r="DH421" s="9"/>
      <c r="DI421" s="27"/>
      <c r="DJ421" s="9"/>
      <c r="DK421" s="1">
        <v>1</v>
      </c>
      <c r="DL421" s="9"/>
      <c r="DM421" s="28"/>
      <c r="DN421" s="9"/>
      <c r="DO421" s="1"/>
      <c r="DP421" s="9"/>
      <c r="DQ421" s="1"/>
      <c r="DR421" s="27"/>
      <c r="DS421" s="28"/>
      <c r="DT421" s="27"/>
      <c r="DU421" s="1"/>
      <c r="DV421" s="9"/>
      <c r="DW421" s="1"/>
      <c r="DX421" s="27"/>
      <c r="DY421" s="1"/>
      <c r="DZ421" s="9"/>
      <c r="EA421" s="28"/>
      <c r="EB421" s="9">
        <v>1</v>
      </c>
      <c r="EC421" s="1"/>
      <c r="ED421" s="9"/>
      <c r="EE421" s="1">
        <v>1</v>
      </c>
      <c r="EF421" s="9"/>
      <c r="EG421" s="1">
        <v>1</v>
      </c>
      <c r="EH421" s="9"/>
      <c r="EI421" s="28"/>
      <c r="EJ421" s="9"/>
      <c r="EK421" s="1">
        <v>10</v>
      </c>
      <c r="EL421" s="3" cm="1">
        <f t="array" ref="EL421">SUMPRODUCT(Planned[[#This Row],[GEN-1]:[EL-20]],TRANSPOSE(Arrangements[Unit Prices]))</f>
        <v>710.4</v>
      </c>
    </row>
    <row r="422" spans="1:142" ht="14.4" x14ac:dyDescent="0.25">
      <c r="A422" s="1">
        <v>413</v>
      </c>
      <c r="B422" s="9">
        <v>285259</v>
      </c>
      <c r="C422" s="9" t="s">
        <v>1282</v>
      </c>
      <c r="D422" s="13" t="s">
        <v>271</v>
      </c>
      <c r="E422" s="9" t="s">
        <v>312</v>
      </c>
      <c r="F422" s="9"/>
      <c r="G422" s="9"/>
      <c r="H422" s="1" t="s">
        <v>1283</v>
      </c>
      <c r="I422" s="1" t="s">
        <v>275</v>
      </c>
      <c r="J422" s="1" t="s">
        <v>326</v>
      </c>
      <c r="K422" s="9">
        <v>289</v>
      </c>
      <c r="L422" s="1" t="s">
        <v>1284</v>
      </c>
      <c r="M422" s="9" t="s">
        <v>278</v>
      </c>
      <c r="N422" s="9"/>
      <c r="O422" s="1"/>
      <c r="P422" s="9"/>
      <c r="Q422" s="1"/>
      <c r="R422" s="27"/>
      <c r="S422" s="1"/>
      <c r="T422" s="9">
        <v>2.2000000000000002</v>
      </c>
      <c r="U422" s="1"/>
      <c r="V422" s="9"/>
      <c r="W422" s="1"/>
      <c r="X422" s="9"/>
      <c r="Y422" s="1"/>
      <c r="Z422" s="9"/>
      <c r="AA422" s="1"/>
      <c r="AB422" s="9"/>
      <c r="AC422" s="1"/>
      <c r="AD422" s="27"/>
      <c r="AE422" s="1"/>
      <c r="AF422" s="9">
        <v>80</v>
      </c>
      <c r="AG422" s="1"/>
      <c r="AH422" s="9"/>
      <c r="AI422" s="1"/>
      <c r="AJ422" s="27"/>
      <c r="AK422" s="1"/>
      <c r="AL422" s="27"/>
      <c r="AM422" s="1"/>
      <c r="AN422" s="9"/>
      <c r="AO422" s="28"/>
      <c r="AP422" s="9"/>
      <c r="AQ422" s="1"/>
      <c r="AR422" s="9"/>
      <c r="AS422" s="28"/>
      <c r="AT422" s="27"/>
      <c r="AU422" s="1"/>
      <c r="AV422" s="1"/>
      <c r="AW422" s="1"/>
      <c r="AX422" s="9"/>
      <c r="AY422" s="28"/>
      <c r="AZ422" s="9"/>
      <c r="BA422" s="1"/>
      <c r="BB422" s="27"/>
      <c r="BC422" s="1"/>
      <c r="BD422" s="9"/>
      <c r="BE422" s="28"/>
      <c r="BF422" s="9"/>
      <c r="BG422" s="1"/>
      <c r="BH422" s="9"/>
      <c r="BI422" s="1"/>
      <c r="BJ422" s="9"/>
      <c r="BK422" s="28"/>
      <c r="BL422" s="27"/>
      <c r="BM422" s="1"/>
      <c r="BN422" s="9"/>
      <c r="BO422" s="1"/>
      <c r="BP422" s="27"/>
      <c r="BQ422" s="1"/>
      <c r="BR422" s="9"/>
      <c r="BS422" s="1"/>
      <c r="BT422" s="9"/>
      <c r="BU422" s="1"/>
      <c r="BV422" s="9"/>
      <c r="BW422" s="1"/>
      <c r="BX422" s="9"/>
      <c r="BY422" s="1"/>
      <c r="BZ422" s="9"/>
      <c r="CA422" s="1"/>
      <c r="CB422" s="9"/>
      <c r="CC422" s="28"/>
      <c r="CD422" s="9"/>
      <c r="CE422" s="1"/>
      <c r="CF422" s="9"/>
      <c r="CG422" s="1"/>
      <c r="CH422" s="27"/>
      <c r="CI422" s="1"/>
      <c r="CJ422" s="9"/>
      <c r="CK422" s="1"/>
      <c r="CL422" s="9"/>
      <c r="CM422" s="1"/>
      <c r="CN422" s="9"/>
      <c r="CO422" s="1"/>
      <c r="CP422" s="9"/>
      <c r="CQ422" s="1">
        <v>1</v>
      </c>
      <c r="CR422" s="9">
        <v>1</v>
      </c>
      <c r="CS422" s="1"/>
      <c r="CT422" s="9"/>
      <c r="CU422" s="1">
        <v>1</v>
      </c>
      <c r="CV422" s="9"/>
      <c r="CW422" s="1"/>
      <c r="CX422" s="9"/>
      <c r="CY422" s="1"/>
      <c r="CZ422" s="9"/>
      <c r="DA422" s="1"/>
      <c r="DB422" s="9"/>
      <c r="DC422" s="1">
        <v>10</v>
      </c>
      <c r="DD422" s="9"/>
      <c r="DE422" s="1"/>
      <c r="DF422" s="9"/>
      <c r="DG422" s="9"/>
      <c r="DH422" s="9"/>
      <c r="DI422" s="27"/>
      <c r="DJ422" s="9"/>
      <c r="DK422" s="1">
        <v>1</v>
      </c>
      <c r="DL422" s="9"/>
      <c r="DM422" s="28"/>
      <c r="DN422" s="9"/>
      <c r="DO422" s="1"/>
      <c r="DP422" s="9"/>
      <c r="DQ422" s="1"/>
      <c r="DR422" s="27"/>
      <c r="DS422" s="28"/>
      <c r="DT422" s="27"/>
      <c r="DU422" s="1"/>
      <c r="DV422" s="9"/>
      <c r="DW422" s="1"/>
      <c r="DX422" s="27"/>
      <c r="DY422" s="1"/>
      <c r="DZ422" s="9"/>
      <c r="EA422" s="28"/>
      <c r="EB422" s="9"/>
      <c r="EC422" s="1">
        <v>1</v>
      </c>
      <c r="ED422" s="9"/>
      <c r="EE422" s="1">
        <v>1</v>
      </c>
      <c r="EF422" s="9"/>
      <c r="EG422" s="1">
        <v>1</v>
      </c>
      <c r="EH422" s="9"/>
      <c r="EI422" s="28"/>
      <c r="EJ422" s="9"/>
      <c r="EK422" s="1">
        <v>15</v>
      </c>
      <c r="EL422" s="3" cm="1">
        <f t="array" ref="EL422">SUMPRODUCT(Planned[[#This Row],[GEN-1]:[EL-20]],TRANSPOSE(Arrangements[Unit Prices]))</f>
        <v>690.3</v>
      </c>
    </row>
    <row r="423" spans="1:142" ht="14.4" x14ac:dyDescent="0.25">
      <c r="A423" s="1">
        <v>415</v>
      </c>
      <c r="B423" s="9">
        <v>137962</v>
      </c>
      <c r="C423" s="9" t="s">
        <v>1285</v>
      </c>
      <c r="D423" s="13" t="s">
        <v>271</v>
      </c>
      <c r="E423" s="9" t="s">
        <v>312</v>
      </c>
      <c r="F423" s="9"/>
      <c r="G423" s="9"/>
      <c r="H423" s="1" t="s">
        <v>1286</v>
      </c>
      <c r="I423" s="1" t="s">
        <v>275</v>
      </c>
      <c r="J423" s="1" t="s">
        <v>326</v>
      </c>
      <c r="K423" s="9">
        <v>289</v>
      </c>
      <c r="L423" s="1" t="s">
        <v>339</v>
      </c>
      <c r="M423" s="9" t="s">
        <v>278</v>
      </c>
      <c r="N423" s="9"/>
      <c r="O423" s="1"/>
      <c r="P423" s="9"/>
      <c r="Q423" s="1"/>
      <c r="R423" s="27"/>
      <c r="S423" s="1"/>
      <c r="T423" s="9">
        <v>5</v>
      </c>
      <c r="U423" s="1"/>
      <c r="V423" s="9"/>
      <c r="W423" s="1"/>
      <c r="X423" s="9"/>
      <c r="Y423" s="1"/>
      <c r="Z423" s="9">
        <v>100</v>
      </c>
      <c r="AA423" s="1"/>
      <c r="AB423" s="9"/>
      <c r="AC423" s="1"/>
      <c r="AD423" s="27"/>
      <c r="AE423" s="1"/>
      <c r="AF423" s="9">
        <v>160</v>
      </c>
      <c r="AG423" s="1"/>
      <c r="AH423" s="9"/>
      <c r="AI423" s="1"/>
      <c r="AJ423" s="27"/>
      <c r="AK423" s="1"/>
      <c r="AL423" s="27"/>
      <c r="AM423" s="1"/>
      <c r="AN423" s="9"/>
      <c r="AO423" s="28"/>
      <c r="AP423" s="9"/>
      <c r="AQ423" s="1"/>
      <c r="AR423" s="9"/>
      <c r="AS423" s="28"/>
      <c r="AT423" s="27"/>
      <c r="AU423" s="1"/>
      <c r="AV423" s="1"/>
      <c r="AW423" s="1"/>
      <c r="AX423" s="9"/>
      <c r="AY423" s="28"/>
      <c r="AZ423" s="9"/>
      <c r="BA423" s="1"/>
      <c r="BB423" s="27"/>
      <c r="BC423" s="1"/>
      <c r="BD423" s="9"/>
      <c r="BE423" s="28"/>
      <c r="BF423" s="9"/>
      <c r="BG423" s="1"/>
      <c r="BH423" s="9"/>
      <c r="BI423" s="1"/>
      <c r="BJ423" s="9"/>
      <c r="BK423" s="28"/>
      <c r="BL423" s="27"/>
      <c r="BM423" s="1"/>
      <c r="BN423" s="9"/>
      <c r="BO423" s="1"/>
      <c r="BP423" s="27"/>
      <c r="BQ423" s="1"/>
      <c r="BR423" s="9"/>
      <c r="BS423" s="1"/>
      <c r="BT423" s="9"/>
      <c r="BU423" s="1"/>
      <c r="BV423" s="9"/>
      <c r="BW423" s="1"/>
      <c r="BX423" s="9"/>
      <c r="BY423" s="1"/>
      <c r="BZ423" s="9"/>
      <c r="CA423" s="1"/>
      <c r="CB423" s="9"/>
      <c r="CC423" s="28"/>
      <c r="CD423" s="9"/>
      <c r="CE423" s="1"/>
      <c r="CF423" s="9"/>
      <c r="CG423" s="1"/>
      <c r="CH423" s="27"/>
      <c r="CI423" s="1"/>
      <c r="CJ423" s="9"/>
      <c r="CK423" s="1"/>
      <c r="CL423" s="9">
        <v>0.25</v>
      </c>
      <c r="CM423" s="1"/>
      <c r="CN423" s="9"/>
      <c r="CO423" s="1"/>
      <c r="CP423" s="9"/>
      <c r="CQ423" s="1">
        <v>3</v>
      </c>
      <c r="CR423" s="9">
        <v>3</v>
      </c>
      <c r="CS423" s="1">
        <v>1</v>
      </c>
      <c r="CT423" s="9">
        <v>1</v>
      </c>
      <c r="CU423" s="1"/>
      <c r="CV423" s="9">
        <v>2</v>
      </c>
      <c r="CW423" s="1"/>
      <c r="CX423" s="9">
        <v>0.5</v>
      </c>
      <c r="CY423" s="1">
        <v>1</v>
      </c>
      <c r="CZ423" s="9"/>
      <c r="DA423" s="1"/>
      <c r="DB423" s="9"/>
      <c r="DC423" s="1"/>
      <c r="DD423" s="9">
        <v>10</v>
      </c>
      <c r="DE423" s="1"/>
      <c r="DF423" s="9"/>
      <c r="DG423" s="9">
        <v>15</v>
      </c>
      <c r="DH423" s="9"/>
      <c r="DI423" s="27"/>
      <c r="DJ423" s="9"/>
      <c r="DK423" s="1"/>
      <c r="DL423" s="9"/>
      <c r="DM423" s="28"/>
      <c r="DN423" s="9"/>
      <c r="DO423" s="1"/>
      <c r="DP423" s="9"/>
      <c r="DQ423" s="1"/>
      <c r="DR423" s="27"/>
      <c r="DS423" s="28"/>
      <c r="DT423" s="27"/>
      <c r="DU423" s="1"/>
      <c r="DV423" s="9"/>
      <c r="DW423" s="1"/>
      <c r="DX423" s="27"/>
      <c r="DY423" s="1"/>
      <c r="DZ423" s="9"/>
      <c r="EA423" s="28"/>
      <c r="EB423" s="9"/>
      <c r="EC423" s="1"/>
      <c r="ED423" s="9"/>
      <c r="EE423" s="1"/>
      <c r="EF423" s="9"/>
      <c r="EG423" s="1"/>
      <c r="EH423" s="9"/>
      <c r="EI423" s="28"/>
      <c r="EJ423" s="9"/>
      <c r="EK423" s="1"/>
      <c r="EL423" s="3" cm="1">
        <f t="array" ref="EL423">SUMPRODUCT(Planned[[#This Row],[GEN-1]:[EL-20]],TRANSPOSE(Arrangements[Unit Prices]))</f>
        <v>991.65</v>
      </c>
    </row>
    <row r="424" spans="1:142" ht="14.4" x14ac:dyDescent="0.25">
      <c r="A424" s="1">
        <v>416</v>
      </c>
      <c r="B424" s="9">
        <v>287180</v>
      </c>
      <c r="C424" s="9" t="s">
        <v>1287</v>
      </c>
      <c r="D424" s="13" t="s">
        <v>271</v>
      </c>
      <c r="E424" s="9" t="s">
        <v>312</v>
      </c>
      <c r="F424" s="9"/>
      <c r="G424" s="9"/>
      <c r="H424" s="1" t="s">
        <v>1288</v>
      </c>
      <c r="I424" s="1" t="s">
        <v>275</v>
      </c>
      <c r="J424" s="1" t="s">
        <v>331</v>
      </c>
      <c r="K424" s="9">
        <v>217</v>
      </c>
      <c r="L424" s="1" t="s">
        <v>332</v>
      </c>
      <c r="M424" s="9" t="s">
        <v>278</v>
      </c>
      <c r="N424" s="9"/>
      <c r="O424" s="1"/>
      <c r="P424" s="9"/>
      <c r="Q424" s="1"/>
      <c r="R424" s="27"/>
      <c r="S424" s="1"/>
      <c r="T424" s="9">
        <v>6.4</v>
      </c>
      <c r="U424" s="1"/>
      <c r="V424" s="9"/>
      <c r="W424" s="1"/>
      <c r="X424" s="9"/>
      <c r="Y424" s="1"/>
      <c r="Z424" s="9"/>
      <c r="AA424" s="1"/>
      <c r="AB424" s="9"/>
      <c r="AC424" s="1"/>
      <c r="AD424" s="27"/>
      <c r="AE424" s="1"/>
      <c r="AF424" s="9">
        <v>223</v>
      </c>
      <c r="AG424" s="1"/>
      <c r="AH424" s="9"/>
      <c r="AI424" s="1"/>
      <c r="AJ424" s="27"/>
      <c r="AK424" s="1"/>
      <c r="AL424" s="27"/>
      <c r="AM424" s="1"/>
      <c r="AN424" s="9"/>
      <c r="AO424" s="28"/>
      <c r="AP424" s="9"/>
      <c r="AQ424" s="1"/>
      <c r="AR424" s="9"/>
      <c r="AS424" s="28"/>
      <c r="AT424" s="27"/>
      <c r="AU424" s="1"/>
      <c r="AV424" s="1"/>
      <c r="AW424" s="1"/>
      <c r="AX424" s="9"/>
      <c r="AY424" s="28"/>
      <c r="AZ424" s="9"/>
      <c r="BA424" s="1"/>
      <c r="BB424" s="27"/>
      <c r="BC424" s="1"/>
      <c r="BD424" s="9"/>
      <c r="BE424" s="28"/>
      <c r="BF424" s="9"/>
      <c r="BG424" s="1"/>
      <c r="BH424" s="9"/>
      <c r="BI424" s="1"/>
      <c r="BJ424" s="9"/>
      <c r="BK424" s="28"/>
      <c r="BL424" s="27"/>
      <c r="BM424" s="1">
        <v>1</v>
      </c>
      <c r="BN424" s="9"/>
      <c r="BO424" s="1"/>
      <c r="BP424" s="27"/>
      <c r="BQ424" s="1"/>
      <c r="BR424" s="9"/>
      <c r="BS424" s="1"/>
      <c r="BT424" s="9"/>
      <c r="BU424" s="1"/>
      <c r="BV424" s="9"/>
      <c r="BW424" s="1"/>
      <c r="BX424" s="9"/>
      <c r="BY424" s="1"/>
      <c r="BZ424" s="9"/>
      <c r="CA424" s="1"/>
      <c r="CB424" s="9"/>
      <c r="CC424" s="28"/>
      <c r="CD424" s="9"/>
      <c r="CE424" s="1"/>
      <c r="CF424" s="9"/>
      <c r="CG424" s="1"/>
      <c r="CH424" s="27"/>
      <c r="CI424" s="1"/>
      <c r="CJ424" s="9"/>
      <c r="CK424" s="1"/>
      <c r="CL424" s="9">
        <v>0.18</v>
      </c>
      <c r="CM424" s="1"/>
      <c r="CN424" s="9"/>
      <c r="CO424" s="1"/>
      <c r="CP424" s="9"/>
      <c r="CQ424" s="1">
        <v>3</v>
      </c>
      <c r="CR424" s="9">
        <v>2</v>
      </c>
      <c r="CS424" s="1"/>
      <c r="CT424" s="9">
        <v>1</v>
      </c>
      <c r="CU424" s="1">
        <v>1</v>
      </c>
      <c r="CV424" s="9">
        <v>1</v>
      </c>
      <c r="CW424" s="1">
        <v>1</v>
      </c>
      <c r="CX424" s="9">
        <v>1.2</v>
      </c>
      <c r="CY424" s="1"/>
      <c r="CZ424" s="9"/>
      <c r="DA424" s="1">
        <v>1</v>
      </c>
      <c r="DB424" s="9"/>
      <c r="DC424" s="1"/>
      <c r="DD424" s="9"/>
      <c r="DE424" s="1"/>
      <c r="DF424" s="9"/>
      <c r="DG424" s="9"/>
      <c r="DH424" s="9"/>
      <c r="DI424" s="27"/>
      <c r="DJ424" s="9"/>
      <c r="DK424" s="1">
        <v>1</v>
      </c>
      <c r="DL424" s="9"/>
      <c r="DM424" s="28"/>
      <c r="DN424" s="9"/>
      <c r="DO424" s="1"/>
      <c r="DP424" s="9"/>
      <c r="DQ424" s="1"/>
      <c r="DR424" s="27"/>
      <c r="DS424" s="28"/>
      <c r="DT424" s="27"/>
      <c r="DU424" s="1"/>
      <c r="DV424" s="9"/>
      <c r="DW424" s="1"/>
      <c r="DX424" s="27"/>
      <c r="DY424" s="1"/>
      <c r="DZ424" s="9"/>
      <c r="EA424" s="28"/>
      <c r="EB424" s="9"/>
      <c r="EC424" s="1"/>
      <c r="ED424" s="9"/>
      <c r="EE424" s="1"/>
      <c r="EF424" s="9"/>
      <c r="EG424" s="1"/>
      <c r="EH424" s="9"/>
      <c r="EI424" s="28"/>
      <c r="EJ424" s="9"/>
      <c r="EK424" s="1"/>
      <c r="EL424" s="3" cm="1">
        <f t="array" ref="EL424">SUMPRODUCT(Planned[[#This Row],[GEN-1]:[EL-20]],TRANSPOSE(Arrangements[Unit Prices]))</f>
        <v>1310.2</v>
      </c>
    </row>
    <row r="425" spans="1:142" ht="14.4" x14ac:dyDescent="0.25">
      <c r="A425" s="1">
        <v>417</v>
      </c>
      <c r="B425" s="9">
        <v>48756</v>
      </c>
      <c r="C425" s="9" t="s">
        <v>1289</v>
      </c>
      <c r="D425" s="13" t="s">
        <v>271</v>
      </c>
      <c r="E425" s="9" t="s">
        <v>312</v>
      </c>
      <c r="F425" s="9"/>
      <c r="G425" s="9"/>
      <c r="H425" s="1" t="s">
        <v>1290</v>
      </c>
      <c r="I425" s="1" t="s">
        <v>275</v>
      </c>
      <c r="J425" s="1" t="s">
        <v>331</v>
      </c>
      <c r="K425" s="9">
        <v>217</v>
      </c>
      <c r="L425" s="1" t="s">
        <v>332</v>
      </c>
      <c r="M425" s="9" t="s">
        <v>278</v>
      </c>
      <c r="N425" s="9"/>
      <c r="O425" s="1"/>
      <c r="P425" s="9"/>
      <c r="Q425" s="1"/>
      <c r="R425" s="27"/>
      <c r="S425" s="1"/>
      <c r="T425" s="9"/>
      <c r="U425" s="1"/>
      <c r="V425" s="9"/>
      <c r="W425" s="1"/>
      <c r="X425" s="9"/>
      <c r="Y425" s="1"/>
      <c r="Z425" s="9"/>
      <c r="AA425" s="1"/>
      <c r="AB425" s="9"/>
      <c r="AC425" s="1"/>
      <c r="AD425" s="27"/>
      <c r="AE425" s="1"/>
      <c r="AF425" s="9">
        <v>202</v>
      </c>
      <c r="AG425" s="1"/>
      <c r="AH425" s="9"/>
      <c r="AI425" s="1"/>
      <c r="AJ425" s="27"/>
      <c r="AK425" s="1"/>
      <c r="AL425" s="27"/>
      <c r="AM425" s="1"/>
      <c r="AN425" s="9"/>
      <c r="AO425" s="28"/>
      <c r="AP425" s="9"/>
      <c r="AQ425" s="1"/>
      <c r="AR425" s="9"/>
      <c r="AS425" s="28"/>
      <c r="AT425" s="27"/>
      <c r="AU425" s="1"/>
      <c r="AV425" s="1"/>
      <c r="AW425" s="1"/>
      <c r="AX425" s="9"/>
      <c r="AY425" s="28"/>
      <c r="AZ425" s="9"/>
      <c r="BA425" s="1"/>
      <c r="BB425" s="27"/>
      <c r="BC425" s="1"/>
      <c r="BD425" s="9"/>
      <c r="BE425" s="28"/>
      <c r="BF425" s="9"/>
      <c r="BG425" s="1"/>
      <c r="BH425" s="9"/>
      <c r="BI425" s="1"/>
      <c r="BJ425" s="9"/>
      <c r="BK425" s="28"/>
      <c r="BL425" s="27"/>
      <c r="BM425" s="1">
        <v>1</v>
      </c>
      <c r="BN425" s="9"/>
      <c r="BO425" s="1"/>
      <c r="BP425" s="27"/>
      <c r="BQ425" s="1"/>
      <c r="BR425" s="9"/>
      <c r="BS425" s="1"/>
      <c r="BT425" s="9"/>
      <c r="BU425" s="1"/>
      <c r="BV425" s="9"/>
      <c r="BW425" s="1"/>
      <c r="BX425" s="9"/>
      <c r="BY425" s="1"/>
      <c r="BZ425" s="9"/>
      <c r="CA425" s="1"/>
      <c r="CB425" s="9"/>
      <c r="CC425" s="28"/>
      <c r="CD425" s="9"/>
      <c r="CE425" s="1"/>
      <c r="CF425" s="9"/>
      <c r="CG425" s="1"/>
      <c r="CH425" s="27"/>
      <c r="CI425" s="1"/>
      <c r="CJ425" s="9"/>
      <c r="CK425" s="1"/>
      <c r="CL425" s="9">
        <v>0.32</v>
      </c>
      <c r="CM425" s="1"/>
      <c r="CN425" s="9"/>
      <c r="CO425" s="1"/>
      <c r="CP425" s="9"/>
      <c r="CQ425" s="1">
        <v>1</v>
      </c>
      <c r="CR425" s="9">
        <v>1</v>
      </c>
      <c r="CS425" s="1"/>
      <c r="CT425" s="9"/>
      <c r="CU425" s="1"/>
      <c r="CV425" s="9">
        <v>1</v>
      </c>
      <c r="CW425" s="1">
        <v>1</v>
      </c>
      <c r="CX425" s="9">
        <v>1.2</v>
      </c>
      <c r="CY425" s="1"/>
      <c r="CZ425" s="9"/>
      <c r="DA425" s="1"/>
      <c r="DB425" s="9"/>
      <c r="DC425" s="1"/>
      <c r="DD425" s="9"/>
      <c r="DE425" s="1"/>
      <c r="DF425" s="9"/>
      <c r="DG425" s="9"/>
      <c r="DH425" s="9"/>
      <c r="DI425" s="27"/>
      <c r="DJ425" s="9"/>
      <c r="DK425" s="1"/>
      <c r="DL425" s="9"/>
      <c r="DM425" s="28"/>
      <c r="DN425" s="9"/>
      <c r="DO425" s="1"/>
      <c r="DP425" s="9"/>
      <c r="DQ425" s="1"/>
      <c r="DR425" s="27"/>
      <c r="DS425" s="28"/>
      <c r="DT425" s="27"/>
      <c r="DU425" s="1"/>
      <c r="DV425" s="9"/>
      <c r="DW425" s="1"/>
      <c r="DX425" s="27"/>
      <c r="DY425" s="1"/>
      <c r="DZ425" s="9"/>
      <c r="EA425" s="28"/>
      <c r="EB425" s="9"/>
      <c r="EC425" s="1"/>
      <c r="ED425" s="9"/>
      <c r="EE425" s="1"/>
      <c r="EF425" s="9"/>
      <c r="EG425" s="1"/>
      <c r="EH425" s="9"/>
      <c r="EI425" s="28"/>
      <c r="EJ425" s="9"/>
      <c r="EK425" s="1"/>
      <c r="EL425" s="3" cm="1">
        <f t="array" ref="EL425">SUMPRODUCT(Planned[[#This Row],[GEN-1]:[EL-20]],TRANSPOSE(Arrangements[Unit Prices]))</f>
        <v>802.19999999999982</v>
      </c>
    </row>
    <row r="426" spans="1:142" ht="14.4" x14ac:dyDescent="0.25">
      <c r="A426" s="1">
        <v>418</v>
      </c>
      <c r="B426" s="13">
        <v>271007</v>
      </c>
      <c r="C426" s="13" t="s">
        <v>1291</v>
      </c>
      <c r="D426" s="13" t="s">
        <v>271</v>
      </c>
      <c r="E426" s="13" t="s">
        <v>312</v>
      </c>
      <c r="F426" s="13"/>
      <c r="G426" s="13"/>
      <c r="H426" s="12" t="s">
        <v>1292</v>
      </c>
      <c r="I426" s="12" t="s">
        <v>275</v>
      </c>
      <c r="J426" s="12" t="s">
        <v>331</v>
      </c>
      <c r="K426" s="13">
        <v>217</v>
      </c>
      <c r="L426" s="12" t="s">
        <v>332</v>
      </c>
      <c r="M426" s="9" t="s">
        <v>278</v>
      </c>
      <c r="N426" s="13"/>
      <c r="O426" s="12"/>
      <c r="P426" s="13"/>
      <c r="Q426" s="12"/>
      <c r="R426" s="32"/>
      <c r="S426" s="12"/>
      <c r="T426" s="13">
        <v>6.5</v>
      </c>
      <c r="U426" s="12"/>
      <c r="V426" s="13"/>
      <c r="W426" s="12"/>
      <c r="X426" s="13"/>
      <c r="Y426" s="12"/>
      <c r="Z426" s="13"/>
      <c r="AA426" s="12"/>
      <c r="AB426" s="13"/>
      <c r="AC426" s="12"/>
      <c r="AD426" s="32"/>
      <c r="AE426" s="12"/>
      <c r="AF426" s="13">
        <v>240</v>
      </c>
      <c r="AG426" s="12"/>
      <c r="AH426" s="13"/>
      <c r="AI426" s="12"/>
      <c r="AJ426" s="32"/>
      <c r="AK426" s="12"/>
      <c r="AL426" s="32"/>
      <c r="AM426" s="12"/>
      <c r="AN426" s="13"/>
      <c r="AO426" s="29"/>
      <c r="AP426" s="13"/>
      <c r="AQ426" s="12"/>
      <c r="AR426" s="13"/>
      <c r="AS426" s="29"/>
      <c r="AT426" s="32"/>
      <c r="AU426" s="12"/>
      <c r="AV426" s="12"/>
      <c r="AW426" s="12"/>
      <c r="AX426" s="13"/>
      <c r="AY426" s="29"/>
      <c r="AZ426" s="13"/>
      <c r="BA426" s="12"/>
      <c r="BB426" s="32"/>
      <c r="BC426" s="12"/>
      <c r="BD426" s="13"/>
      <c r="BE426" s="29"/>
      <c r="BF426" s="13"/>
      <c r="BG426" s="12"/>
      <c r="BH426" s="13"/>
      <c r="BI426" s="12"/>
      <c r="BJ426" s="13"/>
      <c r="BK426" s="29"/>
      <c r="BL426" s="32"/>
      <c r="BM426" s="12"/>
      <c r="BN426" s="13"/>
      <c r="BO426" s="12"/>
      <c r="BP426" s="32"/>
      <c r="BQ426" s="12"/>
      <c r="BR426" s="13"/>
      <c r="BS426" s="12"/>
      <c r="BT426" s="13"/>
      <c r="BU426" s="12"/>
      <c r="BV426" s="13"/>
      <c r="BW426" s="12"/>
      <c r="BX426" s="13"/>
      <c r="BY426" s="12"/>
      <c r="BZ426" s="13"/>
      <c r="CA426" s="12"/>
      <c r="CB426" s="13"/>
      <c r="CC426" s="29"/>
      <c r="CD426" s="13"/>
      <c r="CE426" s="12"/>
      <c r="CF426" s="13"/>
      <c r="CG426" s="12"/>
      <c r="CH426" s="32"/>
      <c r="CI426" s="12"/>
      <c r="CJ426" s="13"/>
      <c r="CK426" s="12"/>
      <c r="CL426" s="13">
        <v>0.09</v>
      </c>
      <c r="CM426" s="12"/>
      <c r="CN426" s="13"/>
      <c r="CO426" s="12"/>
      <c r="CP426" s="13"/>
      <c r="CQ426" s="12">
        <v>4</v>
      </c>
      <c r="CR426" s="13">
        <v>2</v>
      </c>
      <c r="CS426" s="12"/>
      <c r="CT426" s="13"/>
      <c r="CU426" s="12"/>
      <c r="CV426" s="13">
        <v>2</v>
      </c>
      <c r="CW426" s="12">
        <v>1</v>
      </c>
      <c r="CX426" s="13">
        <v>1.2</v>
      </c>
      <c r="CY426" s="12"/>
      <c r="CZ426" s="13"/>
      <c r="DA426" s="12"/>
      <c r="DB426" s="13"/>
      <c r="DC426" s="12"/>
      <c r="DD426" s="13">
        <v>20</v>
      </c>
      <c r="DE426" s="12"/>
      <c r="DF426" s="13"/>
      <c r="DG426" s="13"/>
      <c r="DH426" s="13"/>
      <c r="DI426" s="32"/>
      <c r="DJ426" s="13"/>
      <c r="DK426" s="12">
        <v>1</v>
      </c>
      <c r="DL426" s="13"/>
      <c r="DM426" s="29"/>
      <c r="DN426" s="13"/>
      <c r="DO426" s="12"/>
      <c r="DP426" s="13"/>
      <c r="DQ426" s="12"/>
      <c r="DR426" s="32"/>
      <c r="DS426" s="29"/>
      <c r="DT426" s="32"/>
      <c r="DU426" s="12"/>
      <c r="DV426" s="13"/>
      <c r="DW426" s="12"/>
      <c r="DX426" s="32"/>
      <c r="DY426" s="12"/>
      <c r="DZ426" s="13"/>
      <c r="EA426" s="29"/>
      <c r="EB426" s="13"/>
      <c r="EC426" s="12"/>
      <c r="ED426" s="13"/>
      <c r="EE426" s="12"/>
      <c r="EF426" s="13"/>
      <c r="EG426" s="12"/>
      <c r="EH426" s="13"/>
      <c r="EI426" s="29"/>
      <c r="EJ426" s="13"/>
      <c r="EK426" s="12"/>
      <c r="EL426" s="14" cm="1">
        <f t="array" ref="EL426">SUMPRODUCT(Planned[[#This Row],[GEN-1]:[EL-20]],TRANSPOSE(Arrangements[Unit Prices]))</f>
        <v>1242.2</v>
      </c>
    </row>
    <row r="427" spans="1:142" ht="14.4" x14ac:dyDescent="0.25">
      <c r="A427" s="1">
        <v>420</v>
      </c>
      <c r="B427" s="13">
        <v>286821</v>
      </c>
      <c r="C427" s="13" t="s">
        <v>1293</v>
      </c>
      <c r="D427" s="13" t="s">
        <v>271</v>
      </c>
      <c r="E427" s="13" t="s">
        <v>312</v>
      </c>
      <c r="F427" s="13"/>
      <c r="G427" s="13"/>
      <c r="H427" s="12" t="s">
        <v>1294</v>
      </c>
      <c r="I427" s="12" t="s">
        <v>275</v>
      </c>
      <c r="J427" s="12" t="s">
        <v>331</v>
      </c>
      <c r="K427" s="13">
        <v>217</v>
      </c>
      <c r="L427" s="12" t="s">
        <v>332</v>
      </c>
      <c r="M427" s="13" t="s">
        <v>278</v>
      </c>
      <c r="N427" s="13"/>
      <c r="O427" s="12"/>
      <c r="P427" s="13"/>
      <c r="Q427" s="12"/>
      <c r="R427" s="32"/>
      <c r="S427" s="12"/>
      <c r="T427" s="13">
        <v>0.7</v>
      </c>
      <c r="U427" s="12"/>
      <c r="V427" s="13"/>
      <c r="W427" s="12"/>
      <c r="X427" s="13"/>
      <c r="Y427" s="12"/>
      <c r="Z427" s="13"/>
      <c r="AA427" s="12"/>
      <c r="AB427" s="13"/>
      <c r="AC427" s="12"/>
      <c r="AD427" s="32"/>
      <c r="AE427" s="12"/>
      <c r="AF427" s="13">
        <v>222</v>
      </c>
      <c r="AG427" s="12"/>
      <c r="AH427" s="13"/>
      <c r="AI427" s="12"/>
      <c r="AJ427" s="32"/>
      <c r="AK427" s="12"/>
      <c r="AL427" s="32"/>
      <c r="AM427" s="12"/>
      <c r="AN427" s="13"/>
      <c r="AO427" s="29"/>
      <c r="AP427" s="13"/>
      <c r="AQ427" s="12"/>
      <c r="AR427" s="13"/>
      <c r="AS427" s="29"/>
      <c r="AT427" s="32"/>
      <c r="AU427" s="12"/>
      <c r="AV427" s="12"/>
      <c r="AW427" s="12"/>
      <c r="AX427" s="13"/>
      <c r="AY427" s="29"/>
      <c r="AZ427" s="13"/>
      <c r="BA427" s="12"/>
      <c r="BB427" s="32"/>
      <c r="BC427" s="12"/>
      <c r="BD427" s="13"/>
      <c r="BE427" s="29"/>
      <c r="BF427" s="13"/>
      <c r="BG427" s="12"/>
      <c r="BH427" s="13"/>
      <c r="BI427" s="12"/>
      <c r="BJ427" s="13"/>
      <c r="BK427" s="29"/>
      <c r="BL427" s="32"/>
      <c r="BM427" s="12">
        <v>1</v>
      </c>
      <c r="BN427" s="13"/>
      <c r="BO427" s="12"/>
      <c r="BP427" s="32"/>
      <c r="BQ427" s="12"/>
      <c r="BR427" s="13"/>
      <c r="BS427" s="12"/>
      <c r="BT427" s="13"/>
      <c r="BU427" s="12"/>
      <c r="BV427" s="13"/>
      <c r="BW427" s="12"/>
      <c r="BX427" s="13"/>
      <c r="BY427" s="12"/>
      <c r="BZ427" s="13"/>
      <c r="CA427" s="12"/>
      <c r="CB427" s="13"/>
      <c r="CC427" s="29"/>
      <c r="CD427" s="13"/>
      <c r="CE427" s="12"/>
      <c r="CF427" s="13"/>
      <c r="CG427" s="12"/>
      <c r="CH427" s="32"/>
      <c r="CI427" s="12"/>
      <c r="CJ427" s="13"/>
      <c r="CK427" s="12"/>
      <c r="CL427" s="13"/>
      <c r="CM427" s="12"/>
      <c r="CN427" s="13"/>
      <c r="CO427" s="12"/>
      <c r="CP427" s="13"/>
      <c r="CQ427" s="12">
        <v>1</v>
      </c>
      <c r="CR427" s="13">
        <v>5</v>
      </c>
      <c r="CS427" s="12"/>
      <c r="CT427" s="13"/>
      <c r="CU427" s="12"/>
      <c r="CV427" s="13">
        <v>2</v>
      </c>
      <c r="CW427" s="12">
        <v>1</v>
      </c>
      <c r="CX427" s="13">
        <v>1</v>
      </c>
      <c r="CY427" s="12"/>
      <c r="CZ427" s="13"/>
      <c r="DA427" s="12"/>
      <c r="DB427" s="13">
        <v>2</v>
      </c>
      <c r="DC427" s="12"/>
      <c r="DD427" s="13">
        <v>10</v>
      </c>
      <c r="DE427" s="12"/>
      <c r="DF427" s="13"/>
      <c r="DG427" s="13">
        <v>6</v>
      </c>
      <c r="DH427" s="13"/>
      <c r="DI427" s="32"/>
      <c r="DJ427" s="13"/>
      <c r="DK427" s="12"/>
      <c r="DL427" s="13"/>
      <c r="DM427" s="29"/>
      <c r="DN427" s="13"/>
      <c r="DO427" s="12"/>
      <c r="DP427" s="13"/>
      <c r="DQ427" s="12"/>
      <c r="DR427" s="32"/>
      <c r="DS427" s="29"/>
      <c r="DT427" s="32"/>
      <c r="DU427" s="12"/>
      <c r="DV427" s="13"/>
      <c r="DW427" s="12"/>
      <c r="DX427" s="32"/>
      <c r="DY427" s="12"/>
      <c r="DZ427" s="13"/>
      <c r="EA427" s="29"/>
      <c r="EB427" s="13"/>
      <c r="EC427" s="12"/>
      <c r="ED427" s="13"/>
      <c r="EE427" s="12"/>
      <c r="EF427" s="13"/>
      <c r="EG427" s="12"/>
      <c r="EH427" s="13"/>
      <c r="EI427" s="29"/>
      <c r="EJ427" s="13"/>
      <c r="EK427" s="12"/>
      <c r="EL427" s="14" cm="1">
        <f t="array" ref="EL427">SUMPRODUCT(Planned[[#This Row],[GEN-1]:[EL-20]],TRANSPOSE(Arrangements[Unit Prices]))</f>
        <v>1034.0999999999999</v>
      </c>
    </row>
    <row r="428" spans="1:142" ht="14.4" x14ac:dyDescent="0.25">
      <c r="A428" s="1">
        <v>422</v>
      </c>
      <c r="B428" s="13">
        <v>249551</v>
      </c>
      <c r="C428" s="13" t="s">
        <v>1295</v>
      </c>
      <c r="D428" s="13" t="s">
        <v>271</v>
      </c>
      <c r="E428" s="13" t="s">
        <v>312</v>
      </c>
      <c r="F428" s="13"/>
      <c r="G428" s="13"/>
      <c r="H428" s="12" t="s">
        <v>1296</v>
      </c>
      <c r="I428" s="12" t="s">
        <v>275</v>
      </c>
      <c r="J428" s="12" t="s">
        <v>331</v>
      </c>
      <c r="K428" s="13">
        <v>217</v>
      </c>
      <c r="L428" s="12" t="s">
        <v>332</v>
      </c>
      <c r="M428" s="13" t="s">
        <v>278</v>
      </c>
      <c r="N428" s="13"/>
      <c r="O428" s="12"/>
      <c r="P428" s="13"/>
      <c r="Q428" s="12"/>
      <c r="R428" s="32"/>
      <c r="S428" s="12"/>
      <c r="T428" s="13">
        <v>0.17599999999999999</v>
      </c>
      <c r="U428" s="12"/>
      <c r="V428" s="13"/>
      <c r="W428" s="12"/>
      <c r="X428" s="13"/>
      <c r="Y428" s="12"/>
      <c r="Z428" s="13"/>
      <c r="AA428" s="12"/>
      <c r="AB428" s="13"/>
      <c r="AC428" s="12"/>
      <c r="AD428" s="32"/>
      <c r="AE428" s="12"/>
      <c r="AF428" s="13">
        <v>220</v>
      </c>
      <c r="AG428" s="12"/>
      <c r="AH428" s="13"/>
      <c r="AI428" s="12"/>
      <c r="AJ428" s="32"/>
      <c r="AK428" s="12"/>
      <c r="AL428" s="32"/>
      <c r="AM428" s="12"/>
      <c r="AN428" s="13"/>
      <c r="AO428" s="29"/>
      <c r="AP428" s="13"/>
      <c r="AQ428" s="12"/>
      <c r="AR428" s="13"/>
      <c r="AS428" s="29"/>
      <c r="AT428" s="32"/>
      <c r="AU428" s="12"/>
      <c r="AV428" s="12"/>
      <c r="AW428" s="12"/>
      <c r="AX428" s="13"/>
      <c r="AY428" s="29"/>
      <c r="AZ428" s="13"/>
      <c r="BA428" s="12"/>
      <c r="BB428" s="32"/>
      <c r="BC428" s="12"/>
      <c r="BD428" s="13"/>
      <c r="BE428" s="29"/>
      <c r="BF428" s="13"/>
      <c r="BG428" s="12"/>
      <c r="BH428" s="13"/>
      <c r="BI428" s="12"/>
      <c r="BJ428" s="13"/>
      <c r="BK428" s="29"/>
      <c r="BL428" s="32"/>
      <c r="BM428" s="12"/>
      <c r="BN428" s="13"/>
      <c r="BO428" s="12"/>
      <c r="BP428" s="32"/>
      <c r="BQ428" s="12"/>
      <c r="BR428" s="13"/>
      <c r="BS428" s="12"/>
      <c r="BT428" s="13"/>
      <c r="BU428" s="12"/>
      <c r="BV428" s="13"/>
      <c r="BW428" s="12"/>
      <c r="BX428" s="13"/>
      <c r="BY428" s="12"/>
      <c r="BZ428" s="13"/>
      <c r="CA428" s="12"/>
      <c r="CB428" s="13"/>
      <c r="CC428" s="29"/>
      <c r="CD428" s="13"/>
      <c r="CE428" s="12"/>
      <c r="CF428" s="13"/>
      <c r="CG428" s="12"/>
      <c r="CH428" s="32"/>
      <c r="CI428" s="12"/>
      <c r="CJ428" s="13"/>
      <c r="CK428" s="12"/>
      <c r="CL428" s="13"/>
      <c r="CM428" s="12"/>
      <c r="CN428" s="13"/>
      <c r="CO428" s="12"/>
      <c r="CP428" s="13"/>
      <c r="CQ428" s="12">
        <v>2</v>
      </c>
      <c r="CR428" s="13">
        <v>3</v>
      </c>
      <c r="CS428" s="12"/>
      <c r="CT428" s="13"/>
      <c r="CU428" s="12"/>
      <c r="CV428" s="13">
        <v>1</v>
      </c>
      <c r="CW428" s="12">
        <v>1</v>
      </c>
      <c r="CX428" s="13">
        <v>1.2</v>
      </c>
      <c r="CY428" s="12"/>
      <c r="CZ428" s="13"/>
      <c r="DA428" s="12"/>
      <c r="DB428" s="13">
        <v>2</v>
      </c>
      <c r="DC428" s="12"/>
      <c r="DD428" s="13">
        <v>10</v>
      </c>
      <c r="DE428" s="12"/>
      <c r="DF428" s="13"/>
      <c r="DG428" s="13">
        <v>6</v>
      </c>
      <c r="DH428" s="13"/>
      <c r="DI428" s="32"/>
      <c r="DJ428" s="13"/>
      <c r="DK428" s="12"/>
      <c r="DL428" s="13"/>
      <c r="DM428" s="29"/>
      <c r="DN428" s="13"/>
      <c r="DO428" s="12"/>
      <c r="DP428" s="13"/>
      <c r="DQ428" s="12"/>
      <c r="DR428" s="32"/>
      <c r="DS428" s="29"/>
      <c r="DT428" s="32"/>
      <c r="DU428" s="12"/>
      <c r="DV428" s="13"/>
      <c r="DW428" s="12"/>
      <c r="DX428" s="32"/>
      <c r="DY428" s="12"/>
      <c r="DZ428" s="13"/>
      <c r="EA428" s="29"/>
      <c r="EB428" s="13"/>
      <c r="EC428" s="12"/>
      <c r="ED428" s="13"/>
      <c r="EE428" s="12"/>
      <c r="EF428" s="13"/>
      <c r="EG428" s="12"/>
      <c r="EH428" s="13"/>
      <c r="EI428" s="29"/>
      <c r="EJ428" s="13"/>
      <c r="EK428" s="12"/>
      <c r="EL428" s="14" cm="1">
        <f t="array" ref="EL428">SUMPRODUCT(Planned[[#This Row],[GEN-1]:[EL-20]],TRANSPOSE(Arrangements[Unit Prices]))</f>
        <v>848.18</v>
      </c>
    </row>
    <row r="429" spans="1:142" ht="14.4" x14ac:dyDescent="0.25">
      <c r="A429" s="1">
        <v>423</v>
      </c>
      <c r="B429" s="9">
        <v>105918</v>
      </c>
      <c r="C429" s="9" t="s">
        <v>1297</v>
      </c>
      <c r="D429" s="13" t="s">
        <v>271</v>
      </c>
      <c r="E429" s="13" t="s">
        <v>312</v>
      </c>
      <c r="F429" s="9"/>
      <c r="G429" s="9"/>
      <c r="H429" s="1" t="s">
        <v>1298</v>
      </c>
      <c r="I429" s="1" t="s">
        <v>275</v>
      </c>
      <c r="J429" s="1" t="s">
        <v>331</v>
      </c>
      <c r="K429" s="9">
        <v>217</v>
      </c>
      <c r="L429" s="1" t="s">
        <v>332</v>
      </c>
      <c r="M429" s="9" t="s">
        <v>278</v>
      </c>
      <c r="N429" s="9"/>
      <c r="O429" s="1"/>
      <c r="P429" s="9"/>
      <c r="Q429" s="1"/>
      <c r="R429" s="27"/>
      <c r="S429" s="1"/>
      <c r="T429" s="9"/>
      <c r="U429" s="1"/>
      <c r="V429" s="9"/>
      <c r="W429" s="1"/>
      <c r="X429" s="9"/>
      <c r="Y429" s="1"/>
      <c r="Z429" s="9"/>
      <c r="AA429" s="1"/>
      <c r="AB429" s="9"/>
      <c r="AC429" s="1"/>
      <c r="AD429" s="27"/>
      <c r="AE429" s="1"/>
      <c r="AF429" s="9">
        <v>170</v>
      </c>
      <c r="AG429" s="1"/>
      <c r="AH429" s="9"/>
      <c r="AI429" s="1"/>
      <c r="AJ429" s="27"/>
      <c r="AK429" s="1"/>
      <c r="AL429" s="27"/>
      <c r="AM429" s="1"/>
      <c r="AN429" s="9"/>
      <c r="AO429" s="28"/>
      <c r="AP429" s="9"/>
      <c r="AQ429" s="1"/>
      <c r="AR429" s="9"/>
      <c r="AS429" s="28"/>
      <c r="AT429" s="27"/>
      <c r="AU429" s="1"/>
      <c r="AV429" s="1"/>
      <c r="AW429" s="1"/>
      <c r="AX429" s="9"/>
      <c r="AY429" s="28"/>
      <c r="AZ429" s="9"/>
      <c r="BA429" s="1"/>
      <c r="BB429" s="27"/>
      <c r="BC429" s="1"/>
      <c r="BD429" s="9"/>
      <c r="BE429" s="28"/>
      <c r="BF429" s="9"/>
      <c r="BG429" s="1"/>
      <c r="BH429" s="9"/>
      <c r="BI429" s="1"/>
      <c r="BJ429" s="9"/>
      <c r="BK429" s="28"/>
      <c r="BL429" s="27"/>
      <c r="BM429" s="1"/>
      <c r="BN429" s="9"/>
      <c r="BO429" s="1"/>
      <c r="BP429" s="27"/>
      <c r="BQ429" s="1"/>
      <c r="BR429" s="9"/>
      <c r="BS429" s="1"/>
      <c r="BT429" s="9"/>
      <c r="BU429" s="1"/>
      <c r="BV429" s="9"/>
      <c r="BW429" s="1"/>
      <c r="BX429" s="9"/>
      <c r="BY429" s="1"/>
      <c r="BZ429" s="9"/>
      <c r="CA429" s="1"/>
      <c r="CB429" s="9"/>
      <c r="CC429" s="28"/>
      <c r="CD429" s="9"/>
      <c r="CE429" s="1"/>
      <c r="CF429" s="9"/>
      <c r="CG429" s="1"/>
      <c r="CH429" s="27"/>
      <c r="CI429" s="1"/>
      <c r="CJ429" s="9"/>
      <c r="CK429" s="1"/>
      <c r="CL429" s="9"/>
      <c r="CM429" s="1"/>
      <c r="CN429" s="9"/>
      <c r="CO429" s="1"/>
      <c r="CP429" s="9"/>
      <c r="CQ429" s="1">
        <v>2</v>
      </c>
      <c r="CR429" s="9">
        <v>3</v>
      </c>
      <c r="CS429" s="1"/>
      <c r="CT429" s="9"/>
      <c r="CU429" s="1"/>
      <c r="CV429" s="9">
        <v>2</v>
      </c>
      <c r="CW429" s="1">
        <v>1</v>
      </c>
      <c r="CX429" s="9">
        <v>1.2</v>
      </c>
      <c r="CY429" s="1"/>
      <c r="CZ429" s="9"/>
      <c r="DA429" s="1"/>
      <c r="DB429" s="9">
        <v>2</v>
      </c>
      <c r="DC429" s="1">
        <v>10</v>
      </c>
      <c r="DD429" s="9">
        <v>12</v>
      </c>
      <c r="DE429" s="1"/>
      <c r="DF429" s="9"/>
      <c r="DG429" s="9">
        <v>12</v>
      </c>
      <c r="DH429" s="9"/>
      <c r="DI429" s="27"/>
      <c r="DJ429" s="9"/>
      <c r="DK429" s="1">
        <v>1</v>
      </c>
      <c r="DL429" s="9"/>
      <c r="DM429" s="28"/>
      <c r="DN429" s="9"/>
      <c r="DO429" s="1"/>
      <c r="DP429" s="9"/>
      <c r="DQ429" s="1"/>
      <c r="DR429" s="27"/>
      <c r="DS429" s="28"/>
      <c r="DT429" s="27"/>
      <c r="DU429" s="1"/>
      <c r="DV429" s="9"/>
      <c r="DW429" s="1"/>
      <c r="DX429" s="27"/>
      <c r="DY429" s="1"/>
      <c r="DZ429" s="9"/>
      <c r="EA429" s="28"/>
      <c r="EB429" s="9">
        <v>1</v>
      </c>
      <c r="EC429" s="1"/>
      <c r="ED429" s="9"/>
      <c r="EE429" s="1">
        <v>1</v>
      </c>
      <c r="EF429" s="9"/>
      <c r="EG429" s="1">
        <v>1</v>
      </c>
      <c r="EH429" s="9"/>
      <c r="EI429" s="28"/>
      <c r="EJ429" s="9"/>
      <c r="EK429" s="1"/>
      <c r="EL429" s="3" cm="1">
        <f t="array" ref="EL429">SUMPRODUCT(Planned[[#This Row],[GEN-1]:[EL-20]],TRANSPOSE(Arrangements[Unit Prices]))</f>
        <v>1066.9000000000001</v>
      </c>
    </row>
    <row r="430" spans="1:142" ht="14.4" x14ac:dyDescent="0.25">
      <c r="A430" s="1">
        <v>426</v>
      </c>
      <c r="B430" s="9">
        <v>256332</v>
      </c>
      <c r="C430" s="9" t="s">
        <v>1299</v>
      </c>
      <c r="D430" s="13" t="s">
        <v>271</v>
      </c>
      <c r="E430" s="13" t="s">
        <v>312</v>
      </c>
      <c r="F430" s="9"/>
      <c r="G430" s="9"/>
      <c r="H430" s="1" t="s">
        <v>1300</v>
      </c>
      <c r="I430" s="1" t="s">
        <v>275</v>
      </c>
      <c r="J430" s="1" t="s">
        <v>331</v>
      </c>
      <c r="K430" s="9">
        <v>217</v>
      </c>
      <c r="L430" s="1" t="s">
        <v>1301</v>
      </c>
      <c r="M430" s="9" t="s">
        <v>278</v>
      </c>
      <c r="N430" s="9"/>
      <c r="O430" s="1"/>
      <c r="P430" s="9"/>
      <c r="Q430" s="1"/>
      <c r="R430" s="27"/>
      <c r="S430" s="1"/>
      <c r="T430" s="9"/>
      <c r="U430" s="1"/>
      <c r="V430" s="9"/>
      <c r="W430" s="1"/>
      <c r="X430" s="9"/>
      <c r="Y430" s="1"/>
      <c r="Z430" s="9"/>
      <c r="AA430" s="1">
        <v>132</v>
      </c>
      <c r="AB430" s="9"/>
      <c r="AC430" s="1"/>
      <c r="AD430" s="27"/>
      <c r="AE430" s="1"/>
      <c r="AF430" s="9"/>
      <c r="AG430" s="1"/>
      <c r="AH430" s="9"/>
      <c r="AI430" s="1"/>
      <c r="AJ430" s="27"/>
      <c r="AK430" s="1"/>
      <c r="AL430" s="27"/>
      <c r="AM430" s="1"/>
      <c r="AN430" s="9"/>
      <c r="AO430" s="28"/>
      <c r="AP430" s="9"/>
      <c r="AQ430" s="1"/>
      <c r="AR430" s="9"/>
      <c r="AS430" s="28"/>
      <c r="AT430" s="27"/>
      <c r="AU430" s="1"/>
      <c r="AV430" s="1"/>
      <c r="AW430" s="1"/>
      <c r="AX430" s="9"/>
      <c r="AY430" s="28"/>
      <c r="AZ430" s="9"/>
      <c r="BA430" s="1"/>
      <c r="BB430" s="27"/>
      <c r="BC430" s="1"/>
      <c r="BD430" s="9"/>
      <c r="BE430" s="28"/>
      <c r="BF430" s="9"/>
      <c r="BG430" s="1"/>
      <c r="BH430" s="9"/>
      <c r="BI430" s="1"/>
      <c r="BJ430" s="9"/>
      <c r="BK430" s="28"/>
      <c r="BL430" s="27"/>
      <c r="BM430" s="1"/>
      <c r="BN430" s="9"/>
      <c r="BO430" s="1"/>
      <c r="BP430" s="27"/>
      <c r="BQ430" s="1"/>
      <c r="BR430" s="9"/>
      <c r="BS430" s="1"/>
      <c r="BT430" s="9"/>
      <c r="BU430" s="1"/>
      <c r="BV430" s="9">
        <v>2.4500000000000002</v>
      </c>
      <c r="BW430" s="1">
        <v>35</v>
      </c>
      <c r="BX430" s="9"/>
      <c r="BY430" s="1"/>
      <c r="BZ430" s="9"/>
      <c r="CA430" s="1"/>
      <c r="CB430" s="9"/>
      <c r="CC430" s="28"/>
      <c r="CD430" s="9"/>
      <c r="CE430" s="1"/>
      <c r="CF430" s="9"/>
      <c r="CG430" s="1"/>
      <c r="CH430" s="27"/>
      <c r="CI430" s="1"/>
      <c r="CJ430" s="9"/>
      <c r="CK430" s="1"/>
      <c r="CL430" s="9">
        <v>0.09</v>
      </c>
      <c r="CM430" s="1"/>
      <c r="CN430" s="9"/>
      <c r="CO430" s="1"/>
      <c r="CP430" s="9"/>
      <c r="CQ430" s="1">
        <v>6</v>
      </c>
      <c r="CR430" s="9">
        <v>7</v>
      </c>
      <c r="CS430" s="1"/>
      <c r="CT430" s="9"/>
      <c r="CU430" s="1">
        <v>2</v>
      </c>
      <c r="CV430" s="9">
        <v>1</v>
      </c>
      <c r="CW430" s="1">
        <v>1</v>
      </c>
      <c r="CX430" s="9">
        <v>1.2</v>
      </c>
      <c r="CY430" s="1"/>
      <c r="CZ430" s="9"/>
      <c r="DA430" s="1"/>
      <c r="DB430" s="9">
        <v>1</v>
      </c>
      <c r="DC430" s="1"/>
      <c r="DD430" s="9"/>
      <c r="DE430" s="1"/>
      <c r="DF430" s="9"/>
      <c r="DG430" s="9"/>
      <c r="DH430" s="9"/>
      <c r="DI430" s="27"/>
      <c r="DJ430" s="9"/>
      <c r="DK430" s="1">
        <v>1</v>
      </c>
      <c r="DL430" s="9"/>
      <c r="DM430" s="28"/>
      <c r="DN430" s="9"/>
      <c r="DO430" s="1"/>
      <c r="DP430" s="9"/>
      <c r="DQ430" s="1"/>
      <c r="DR430" s="27"/>
      <c r="DS430" s="28"/>
      <c r="DT430" s="27"/>
      <c r="DU430" s="1"/>
      <c r="DV430" s="9"/>
      <c r="DW430" s="1"/>
      <c r="DX430" s="27"/>
      <c r="DY430" s="1"/>
      <c r="DZ430" s="9"/>
      <c r="EA430" s="28"/>
      <c r="EB430" s="9"/>
      <c r="EC430" s="1"/>
      <c r="ED430" s="9"/>
      <c r="EE430" s="1"/>
      <c r="EF430" s="9"/>
      <c r="EG430" s="1"/>
      <c r="EH430" s="9"/>
      <c r="EI430" s="28"/>
      <c r="EJ430" s="9"/>
      <c r="EK430" s="1"/>
      <c r="EL430" s="3" cm="1">
        <f t="array" ref="EL430">SUMPRODUCT(Planned[[#This Row],[GEN-1]:[EL-20]],TRANSPOSE(Arrangements[Unit Prices]))</f>
        <v>865.69</v>
      </c>
    </row>
    <row r="431" spans="1:142" ht="14.4" x14ac:dyDescent="0.25">
      <c r="A431" s="1">
        <v>427</v>
      </c>
      <c r="B431" s="9">
        <v>256563</v>
      </c>
      <c r="C431" s="9" t="s">
        <v>1302</v>
      </c>
      <c r="D431" s="13" t="s">
        <v>271</v>
      </c>
      <c r="E431" s="13" t="s">
        <v>312</v>
      </c>
      <c r="F431" s="9"/>
      <c r="G431" s="9"/>
      <c r="H431" s="1" t="s">
        <v>1303</v>
      </c>
      <c r="I431" s="1" t="s">
        <v>275</v>
      </c>
      <c r="J431" s="1" t="s">
        <v>331</v>
      </c>
      <c r="K431" s="9">
        <v>217</v>
      </c>
      <c r="L431" s="1" t="s">
        <v>1301</v>
      </c>
      <c r="M431" s="9" t="s">
        <v>278</v>
      </c>
      <c r="N431" s="9"/>
      <c r="O431" s="1"/>
      <c r="P431" s="9"/>
      <c r="Q431" s="1"/>
      <c r="R431" s="27"/>
      <c r="S431" s="1"/>
      <c r="T431" s="9"/>
      <c r="U431" s="1"/>
      <c r="V431" s="9"/>
      <c r="W431" s="1"/>
      <c r="X431" s="9"/>
      <c r="Y431" s="1"/>
      <c r="Z431" s="9"/>
      <c r="AA431" s="1"/>
      <c r="AB431" s="9"/>
      <c r="AC431" s="1"/>
      <c r="AD431" s="27"/>
      <c r="AE431" s="1"/>
      <c r="AF431" s="9">
        <v>338</v>
      </c>
      <c r="AG431" s="1"/>
      <c r="AH431" s="9"/>
      <c r="AI431" s="1"/>
      <c r="AJ431" s="27"/>
      <c r="AK431" s="1"/>
      <c r="AL431" s="27"/>
      <c r="AM431" s="1"/>
      <c r="AN431" s="9"/>
      <c r="AO431" s="28"/>
      <c r="AP431" s="9"/>
      <c r="AQ431" s="1"/>
      <c r="AR431" s="9"/>
      <c r="AS431" s="28"/>
      <c r="AT431" s="27"/>
      <c r="AU431" s="1"/>
      <c r="AV431" s="1"/>
      <c r="AW431" s="1"/>
      <c r="AX431" s="9"/>
      <c r="AY431" s="28"/>
      <c r="AZ431" s="9"/>
      <c r="BA431" s="1"/>
      <c r="BB431" s="27"/>
      <c r="BC431" s="1"/>
      <c r="BD431" s="9"/>
      <c r="BE431" s="28"/>
      <c r="BF431" s="9"/>
      <c r="BG431" s="1"/>
      <c r="BH431" s="9"/>
      <c r="BI431" s="1"/>
      <c r="BJ431" s="9"/>
      <c r="BK431" s="28"/>
      <c r="BL431" s="27"/>
      <c r="BM431" s="1"/>
      <c r="BN431" s="9"/>
      <c r="BO431" s="1"/>
      <c r="BP431" s="27"/>
      <c r="BQ431" s="1"/>
      <c r="BR431" s="9"/>
      <c r="BS431" s="1"/>
      <c r="BT431" s="9"/>
      <c r="BU431" s="1"/>
      <c r="BV431" s="9"/>
      <c r="BW431" s="1">
        <v>35</v>
      </c>
      <c r="BX431" s="9"/>
      <c r="BY431" s="1"/>
      <c r="BZ431" s="9"/>
      <c r="CA431" s="1"/>
      <c r="CB431" s="9"/>
      <c r="CC431" s="28"/>
      <c r="CD431" s="9"/>
      <c r="CE431" s="1"/>
      <c r="CF431" s="9"/>
      <c r="CG431" s="1"/>
      <c r="CH431" s="27"/>
      <c r="CI431" s="1"/>
      <c r="CJ431" s="9"/>
      <c r="CK431" s="1"/>
      <c r="CL431" s="9">
        <v>0.18</v>
      </c>
      <c r="CM431" s="1"/>
      <c r="CN431" s="9"/>
      <c r="CO431" s="1"/>
      <c r="CP431" s="9"/>
      <c r="CQ431" s="1">
        <v>6</v>
      </c>
      <c r="CR431" s="9">
        <v>6</v>
      </c>
      <c r="CS431" s="1"/>
      <c r="CT431" s="9"/>
      <c r="CU431" s="1">
        <v>3</v>
      </c>
      <c r="CV431" s="9"/>
      <c r="CW431" s="1">
        <v>1</v>
      </c>
      <c r="CX431" s="9">
        <v>1.2</v>
      </c>
      <c r="CY431" s="1"/>
      <c r="CZ431" s="9"/>
      <c r="DA431" s="1"/>
      <c r="DB431" s="9">
        <v>2</v>
      </c>
      <c r="DC431" s="1"/>
      <c r="DD431" s="9"/>
      <c r="DE431" s="1"/>
      <c r="DF431" s="9"/>
      <c r="DG431" s="9">
        <v>10</v>
      </c>
      <c r="DH431" s="9"/>
      <c r="DI431" s="27"/>
      <c r="DJ431" s="9"/>
      <c r="DK431" s="1">
        <v>1</v>
      </c>
      <c r="DL431" s="9"/>
      <c r="DM431" s="28"/>
      <c r="DN431" s="9"/>
      <c r="DO431" s="1"/>
      <c r="DP431" s="9"/>
      <c r="DQ431" s="1"/>
      <c r="DR431" s="27"/>
      <c r="DS431" s="28"/>
      <c r="DT431" s="27"/>
      <c r="DU431" s="1"/>
      <c r="DV431" s="9"/>
      <c r="DW431" s="1"/>
      <c r="DX431" s="27"/>
      <c r="DY431" s="1"/>
      <c r="DZ431" s="9"/>
      <c r="EA431" s="28"/>
      <c r="EB431" s="9"/>
      <c r="EC431" s="1"/>
      <c r="ED431" s="9"/>
      <c r="EE431" s="1"/>
      <c r="EF431" s="9"/>
      <c r="EG431" s="1"/>
      <c r="EH431" s="9"/>
      <c r="EI431" s="28"/>
      <c r="EJ431" s="9"/>
      <c r="EK431" s="1"/>
      <c r="EL431" s="3" cm="1">
        <f t="array" ref="EL431">SUMPRODUCT(Planned[[#This Row],[GEN-1]:[EL-20]],TRANSPOSE(Arrangements[Unit Prices]))</f>
        <v>1541.3999999999999</v>
      </c>
    </row>
    <row r="432" spans="1:142" ht="14.4" x14ac:dyDescent="0.25">
      <c r="A432" s="1">
        <v>428</v>
      </c>
      <c r="B432" s="9">
        <v>321682</v>
      </c>
      <c r="C432" s="9" t="s">
        <v>1304</v>
      </c>
      <c r="D432" s="13" t="s">
        <v>271</v>
      </c>
      <c r="E432" s="13" t="s">
        <v>312</v>
      </c>
      <c r="F432" s="9"/>
      <c r="G432" s="9"/>
      <c r="H432" s="1" t="s">
        <v>1305</v>
      </c>
      <c r="I432" s="1" t="s">
        <v>275</v>
      </c>
      <c r="J432" s="1" t="s">
        <v>331</v>
      </c>
      <c r="K432" s="9">
        <v>217</v>
      </c>
      <c r="L432" s="1" t="s">
        <v>1301</v>
      </c>
      <c r="M432" s="9" t="s">
        <v>278</v>
      </c>
      <c r="N432" s="9"/>
      <c r="O432" s="1"/>
      <c r="P432" s="9"/>
      <c r="Q432" s="1"/>
      <c r="R432" s="27"/>
      <c r="S432" s="1">
        <v>3</v>
      </c>
      <c r="T432" s="9"/>
      <c r="U432" s="1"/>
      <c r="V432" s="9"/>
      <c r="W432" s="1"/>
      <c r="X432" s="9"/>
      <c r="Y432" s="1"/>
      <c r="Z432" s="9">
        <v>25</v>
      </c>
      <c r="AA432" s="1"/>
      <c r="AB432" s="9"/>
      <c r="AC432" s="1"/>
      <c r="AD432" s="27"/>
      <c r="AE432" s="1"/>
      <c r="AF432" s="9">
        <v>200</v>
      </c>
      <c r="AG432" s="1"/>
      <c r="AH432" s="9"/>
      <c r="AI432" s="1"/>
      <c r="AJ432" s="27"/>
      <c r="AK432" s="1"/>
      <c r="AL432" s="27"/>
      <c r="AM432" s="1"/>
      <c r="AN432" s="9"/>
      <c r="AO432" s="28"/>
      <c r="AP432" s="9"/>
      <c r="AQ432" s="1"/>
      <c r="AR432" s="9"/>
      <c r="AS432" s="28"/>
      <c r="AT432" s="27"/>
      <c r="AU432" s="1"/>
      <c r="AV432" s="1"/>
      <c r="AW432" s="1"/>
      <c r="AX432" s="9"/>
      <c r="AY432" s="28"/>
      <c r="AZ432" s="9"/>
      <c r="BA432" s="1"/>
      <c r="BB432" s="27"/>
      <c r="BC432" s="1"/>
      <c r="BD432" s="9"/>
      <c r="BE432" s="28"/>
      <c r="BF432" s="9"/>
      <c r="BG432" s="1"/>
      <c r="BH432" s="9"/>
      <c r="BI432" s="1"/>
      <c r="BJ432" s="9"/>
      <c r="BK432" s="28"/>
      <c r="BL432" s="27"/>
      <c r="BM432" s="1">
        <v>1</v>
      </c>
      <c r="BN432" s="9"/>
      <c r="BO432" s="1"/>
      <c r="BP432" s="27"/>
      <c r="BQ432" s="1"/>
      <c r="BR432" s="9"/>
      <c r="BS432" s="1"/>
      <c r="BT432" s="9"/>
      <c r="BU432" s="1"/>
      <c r="BV432" s="9"/>
      <c r="BW432" s="1"/>
      <c r="BX432" s="9">
        <v>5</v>
      </c>
      <c r="BY432" s="1"/>
      <c r="BZ432" s="9"/>
      <c r="CA432" s="1"/>
      <c r="CB432" s="9"/>
      <c r="CC432" s="28"/>
      <c r="CD432" s="9"/>
      <c r="CE432" s="1"/>
      <c r="CF432" s="9"/>
      <c r="CG432" s="1"/>
      <c r="CH432" s="27"/>
      <c r="CI432" s="1"/>
      <c r="CJ432" s="9"/>
      <c r="CK432" s="1"/>
      <c r="CL432" s="9">
        <v>0.32</v>
      </c>
      <c r="CM432" s="1"/>
      <c r="CN432" s="9"/>
      <c r="CO432" s="1"/>
      <c r="CP432" s="9"/>
      <c r="CQ432" s="1">
        <v>4</v>
      </c>
      <c r="CR432" s="9">
        <v>5</v>
      </c>
      <c r="CS432" s="1"/>
      <c r="CT432" s="9"/>
      <c r="CU432" s="1">
        <v>3</v>
      </c>
      <c r="CV432" s="9"/>
      <c r="CW432" s="1">
        <v>1</v>
      </c>
      <c r="CX432" s="9">
        <v>1.2</v>
      </c>
      <c r="CY432" s="1"/>
      <c r="CZ432" s="9"/>
      <c r="DA432" s="1"/>
      <c r="DB432" s="9">
        <v>2</v>
      </c>
      <c r="DC432" s="1"/>
      <c r="DD432" s="9">
        <v>10</v>
      </c>
      <c r="DE432" s="1"/>
      <c r="DF432" s="9"/>
      <c r="DG432" s="9">
        <v>10</v>
      </c>
      <c r="DH432" s="9"/>
      <c r="DI432" s="27"/>
      <c r="DJ432" s="9"/>
      <c r="DK432" s="1">
        <v>1</v>
      </c>
      <c r="DL432" s="9"/>
      <c r="DM432" s="28"/>
      <c r="DN432" s="9"/>
      <c r="DO432" s="1"/>
      <c r="DP432" s="9"/>
      <c r="DQ432" s="1"/>
      <c r="DR432" s="27"/>
      <c r="DS432" s="28"/>
      <c r="DT432" s="27"/>
      <c r="DU432" s="1"/>
      <c r="DV432" s="9"/>
      <c r="DW432" s="1"/>
      <c r="DX432" s="27"/>
      <c r="DY432" s="1"/>
      <c r="DZ432" s="9"/>
      <c r="EA432" s="28"/>
      <c r="EB432" s="9"/>
      <c r="EC432" s="1"/>
      <c r="ED432" s="9"/>
      <c r="EE432" s="1"/>
      <c r="EF432" s="9"/>
      <c r="EG432" s="1"/>
      <c r="EH432" s="9"/>
      <c r="EI432" s="28"/>
      <c r="EJ432" s="9"/>
      <c r="EK432" s="1"/>
      <c r="EL432" s="3" cm="1">
        <f t="array" ref="EL432">SUMPRODUCT(Planned[[#This Row],[GEN-1]:[EL-20]],TRANSPOSE(Arrangements[Unit Prices]))</f>
        <v>1334.55</v>
      </c>
    </row>
    <row r="433" spans="1:142" ht="14.4" x14ac:dyDescent="0.25">
      <c r="A433" s="1">
        <v>429</v>
      </c>
      <c r="B433" s="13">
        <v>249273</v>
      </c>
      <c r="C433" s="13" t="s">
        <v>1306</v>
      </c>
      <c r="D433" s="13" t="s">
        <v>271</v>
      </c>
      <c r="E433" s="13" t="s">
        <v>312</v>
      </c>
      <c r="F433" s="13"/>
      <c r="G433" s="13"/>
      <c r="H433" s="12" t="s">
        <v>1307</v>
      </c>
      <c r="I433" s="12" t="s">
        <v>275</v>
      </c>
      <c r="J433" s="1" t="s">
        <v>331</v>
      </c>
      <c r="K433" s="13">
        <v>217</v>
      </c>
      <c r="L433" s="12" t="s">
        <v>1301</v>
      </c>
      <c r="M433" s="13" t="s">
        <v>278</v>
      </c>
      <c r="N433" s="13"/>
      <c r="O433" s="12"/>
      <c r="P433" s="13"/>
      <c r="Q433" s="12"/>
      <c r="R433" s="32"/>
      <c r="S433" s="12">
        <v>4.75</v>
      </c>
      <c r="T433" s="13"/>
      <c r="U433" s="12"/>
      <c r="V433" s="13"/>
      <c r="W433" s="12"/>
      <c r="X433" s="13"/>
      <c r="Y433" s="12"/>
      <c r="Z433" s="13"/>
      <c r="AA433" s="12">
        <v>205</v>
      </c>
      <c r="AB433" s="13"/>
      <c r="AC433" s="12"/>
      <c r="AD433" s="32"/>
      <c r="AE433" s="12"/>
      <c r="AF433" s="13">
        <v>125</v>
      </c>
      <c r="AG433" s="12"/>
      <c r="AH433" s="13"/>
      <c r="AI433" s="12"/>
      <c r="AJ433" s="32"/>
      <c r="AK433" s="12"/>
      <c r="AL433" s="32"/>
      <c r="AM433" s="12"/>
      <c r="AN433" s="13"/>
      <c r="AO433" s="29"/>
      <c r="AP433" s="13"/>
      <c r="AQ433" s="12"/>
      <c r="AR433" s="13"/>
      <c r="AS433" s="29"/>
      <c r="AT433" s="32"/>
      <c r="AU433" s="12"/>
      <c r="AV433" s="12"/>
      <c r="AW433" s="12"/>
      <c r="AX433" s="13"/>
      <c r="AY433" s="29"/>
      <c r="AZ433" s="13"/>
      <c r="BA433" s="12"/>
      <c r="BB433" s="32"/>
      <c r="BC433" s="12"/>
      <c r="BD433" s="13"/>
      <c r="BE433" s="29"/>
      <c r="BF433" s="13"/>
      <c r="BG433" s="12"/>
      <c r="BH433" s="13"/>
      <c r="BI433" s="12"/>
      <c r="BJ433" s="13"/>
      <c r="BK433" s="29"/>
      <c r="BL433" s="32"/>
      <c r="BM433" s="12">
        <v>1</v>
      </c>
      <c r="BN433" s="13">
        <v>2</v>
      </c>
      <c r="BO433" s="12"/>
      <c r="BP433" s="32"/>
      <c r="BQ433" s="12"/>
      <c r="BR433" s="13"/>
      <c r="BS433" s="12"/>
      <c r="BT433" s="13"/>
      <c r="BU433" s="12"/>
      <c r="BV433" s="13"/>
      <c r="BW433" s="12"/>
      <c r="BX433" s="13"/>
      <c r="BY433" s="12"/>
      <c r="BZ433" s="13"/>
      <c r="CA433" s="12"/>
      <c r="CB433" s="13"/>
      <c r="CC433" s="29"/>
      <c r="CD433" s="13"/>
      <c r="CE433" s="12"/>
      <c r="CF433" s="13">
        <v>4</v>
      </c>
      <c r="CG433" s="12"/>
      <c r="CH433" s="32"/>
      <c r="CI433" s="12"/>
      <c r="CJ433" s="13"/>
      <c r="CK433" s="12"/>
      <c r="CL433" s="13"/>
      <c r="CM433" s="12"/>
      <c r="CN433" s="13"/>
      <c r="CO433" s="12"/>
      <c r="CP433" s="13"/>
      <c r="CQ433" s="12">
        <v>2</v>
      </c>
      <c r="CR433" s="13"/>
      <c r="CS433" s="12"/>
      <c r="CT433" s="13"/>
      <c r="CU433" s="12">
        <v>3</v>
      </c>
      <c r="CV433" s="13"/>
      <c r="CW433" s="12">
        <v>1</v>
      </c>
      <c r="CX433" s="13">
        <v>0.6</v>
      </c>
      <c r="CY433" s="12">
        <v>1</v>
      </c>
      <c r="CZ433" s="13"/>
      <c r="DA433" s="12"/>
      <c r="DB433" s="13"/>
      <c r="DC433" s="12"/>
      <c r="DD433" s="13">
        <v>10</v>
      </c>
      <c r="DE433" s="12"/>
      <c r="DF433" s="13"/>
      <c r="DG433" s="13">
        <v>5</v>
      </c>
      <c r="DH433" s="13"/>
      <c r="DI433" s="32"/>
      <c r="DJ433" s="13"/>
      <c r="DK433" s="12">
        <v>1</v>
      </c>
      <c r="DL433" s="13"/>
      <c r="DM433" s="29"/>
      <c r="DN433" s="13"/>
      <c r="DO433" s="12"/>
      <c r="DP433" s="13"/>
      <c r="DQ433" s="12"/>
      <c r="DR433" s="32"/>
      <c r="DS433" s="29"/>
      <c r="DT433" s="32"/>
      <c r="DU433" s="12"/>
      <c r="DV433" s="13"/>
      <c r="DW433" s="12"/>
      <c r="DX433" s="32"/>
      <c r="DY433" s="12"/>
      <c r="DZ433" s="13"/>
      <c r="EA433" s="29"/>
      <c r="EB433" s="13"/>
      <c r="EC433" s="12">
        <v>1</v>
      </c>
      <c r="ED433" s="13"/>
      <c r="EE433" s="12">
        <v>1</v>
      </c>
      <c r="EF433" s="13"/>
      <c r="EG433" s="12">
        <v>1</v>
      </c>
      <c r="EH433" s="13"/>
      <c r="EI433" s="29"/>
      <c r="EJ433" s="13"/>
      <c r="EK433" s="12">
        <v>10</v>
      </c>
      <c r="EL433" s="14" cm="1">
        <f t="array" ref="EL433">SUMPRODUCT(Planned[[#This Row],[GEN-1]:[EL-20]],TRANSPOSE(Arrangements[Unit Prices]))</f>
        <v>1346.5500000000002</v>
      </c>
    </row>
    <row r="434" spans="1:142" ht="14.4" x14ac:dyDescent="0.25">
      <c r="A434" s="1">
        <v>430</v>
      </c>
      <c r="B434" s="9">
        <v>230363</v>
      </c>
      <c r="C434" s="9" t="s">
        <v>1308</v>
      </c>
      <c r="D434" s="13" t="s">
        <v>271</v>
      </c>
      <c r="E434" s="13" t="s">
        <v>312</v>
      </c>
      <c r="F434" s="9"/>
      <c r="G434" s="9"/>
      <c r="H434" s="1" t="s">
        <v>1309</v>
      </c>
      <c r="I434" s="12" t="s">
        <v>275</v>
      </c>
      <c r="J434" s="1" t="s">
        <v>331</v>
      </c>
      <c r="K434" s="9">
        <v>217</v>
      </c>
      <c r="L434" s="1" t="s">
        <v>1301</v>
      </c>
      <c r="M434" s="13" t="s">
        <v>278</v>
      </c>
      <c r="N434" s="9"/>
      <c r="O434" s="1"/>
      <c r="P434" s="9"/>
      <c r="Q434" s="1"/>
      <c r="R434" s="27"/>
      <c r="S434" s="1">
        <v>2.5</v>
      </c>
      <c r="T434" s="9"/>
      <c r="U434" s="1"/>
      <c r="V434" s="9"/>
      <c r="W434" s="1"/>
      <c r="X434" s="9"/>
      <c r="Y434" s="1"/>
      <c r="Z434" s="9"/>
      <c r="AA434" s="1">
        <v>100</v>
      </c>
      <c r="AB434" s="9"/>
      <c r="AC434" s="1"/>
      <c r="AD434" s="27"/>
      <c r="AE434" s="1"/>
      <c r="AF434" s="9">
        <v>175</v>
      </c>
      <c r="AG434" s="1"/>
      <c r="AH434" s="9"/>
      <c r="AI434" s="1"/>
      <c r="AJ434" s="27"/>
      <c r="AK434" s="1"/>
      <c r="AL434" s="27"/>
      <c r="AM434" s="1"/>
      <c r="AN434" s="9"/>
      <c r="AO434" s="28"/>
      <c r="AP434" s="9"/>
      <c r="AQ434" s="1"/>
      <c r="AR434" s="9"/>
      <c r="AS434" s="28"/>
      <c r="AT434" s="27"/>
      <c r="AU434" s="1"/>
      <c r="AV434" s="1"/>
      <c r="AW434" s="1"/>
      <c r="AX434" s="9"/>
      <c r="AY434" s="28"/>
      <c r="AZ434" s="9"/>
      <c r="BA434" s="1"/>
      <c r="BB434" s="27"/>
      <c r="BC434" s="1"/>
      <c r="BD434" s="9"/>
      <c r="BE434" s="28"/>
      <c r="BF434" s="9"/>
      <c r="BG434" s="1"/>
      <c r="BH434" s="9"/>
      <c r="BI434" s="1"/>
      <c r="BJ434" s="9"/>
      <c r="BK434" s="28"/>
      <c r="BL434" s="27"/>
      <c r="BM434" s="1">
        <v>1</v>
      </c>
      <c r="BN434" s="9"/>
      <c r="BO434" s="1"/>
      <c r="BP434" s="27"/>
      <c r="BQ434" s="1"/>
      <c r="BR434" s="9"/>
      <c r="BS434" s="1"/>
      <c r="BT434" s="9"/>
      <c r="BU434" s="1"/>
      <c r="BV434" s="9"/>
      <c r="BW434" s="1"/>
      <c r="BX434" s="9"/>
      <c r="BY434" s="1"/>
      <c r="BZ434" s="9"/>
      <c r="CA434" s="1"/>
      <c r="CB434" s="9"/>
      <c r="CC434" s="28"/>
      <c r="CD434" s="9"/>
      <c r="CE434" s="1"/>
      <c r="CF434" s="9">
        <v>4</v>
      </c>
      <c r="CG434" s="1"/>
      <c r="CH434" s="27"/>
      <c r="CI434" s="1"/>
      <c r="CJ434" s="9"/>
      <c r="CK434" s="1"/>
      <c r="CL434" s="9"/>
      <c r="CM434" s="1"/>
      <c r="CN434" s="9"/>
      <c r="CO434" s="1"/>
      <c r="CP434" s="9"/>
      <c r="CQ434" s="1">
        <v>4</v>
      </c>
      <c r="CR434" s="9">
        <v>6</v>
      </c>
      <c r="CS434" s="1"/>
      <c r="CT434" s="9"/>
      <c r="CU434" s="1">
        <v>2</v>
      </c>
      <c r="CV434" s="9"/>
      <c r="CW434" s="1">
        <v>1</v>
      </c>
      <c r="CX434" s="9">
        <v>1.2</v>
      </c>
      <c r="CY434" s="1">
        <v>1</v>
      </c>
      <c r="CZ434" s="9"/>
      <c r="DA434" s="1"/>
      <c r="DB434" s="9">
        <v>2</v>
      </c>
      <c r="DC434" s="1"/>
      <c r="DD434" s="9">
        <v>10</v>
      </c>
      <c r="DE434" s="1"/>
      <c r="DF434" s="9"/>
      <c r="DG434" s="9">
        <v>10</v>
      </c>
      <c r="DH434" s="9"/>
      <c r="DI434" s="27"/>
      <c r="DJ434" s="9"/>
      <c r="DK434" s="1">
        <v>1</v>
      </c>
      <c r="DL434" s="9"/>
      <c r="DM434" s="28"/>
      <c r="DN434" s="9"/>
      <c r="DO434" s="1"/>
      <c r="DP434" s="9"/>
      <c r="DQ434" s="1"/>
      <c r="DR434" s="27"/>
      <c r="DS434" s="28"/>
      <c r="DT434" s="27"/>
      <c r="DU434" s="1"/>
      <c r="DV434" s="9"/>
      <c r="DW434" s="1"/>
      <c r="DX434" s="27"/>
      <c r="DY434" s="1"/>
      <c r="DZ434" s="9"/>
      <c r="EA434" s="28"/>
      <c r="EB434" s="9"/>
      <c r="EC434" s="1">
        <v>1</v>
      </c>
      <c r="ED434" s="9"/>
      <c r="EE434" s="1">
        <v>1</v>
      </c>
      <c r="EF434" s="9"/>
      <c r="EG434" s="1">
        <v>1</v>
      </c>
      <c r="EH434" s="9"/>
      <c r="EI434" s="28"/>
      <c r="EJ434" s="9"/>
      <c r="EK434" s="1">
        <v>10</v>
      </c>
      <c r="EL434" s="3" cm="1">
        <f t="array" ref="EL434">SUMPRODUCT(Planned[[#This Row],[GEN-1]:[EL-20]],TRANSPOSE(Arrangements[Unit Prices]))</f>
        <v>1583</v>
      </c>
    </row>
    <row r="435" spans="1:142" ht="14.4" x14ac:dyDescent="0.25">
      <c r="A435" s="1">
        <v>431</v>
      </c>
      <c r="B435" s="9">
        <v>45381</v>
      </c>
      <c r="C435" s="9" t="s">
        <v>1310</v>
      </c>
      <c r="D435" s="13" t="s">
        <v>271</v>
      </c>
      <c r="E435" s="13" t="s">
        <v>312</v>
      </c>
      <c r="F435" s="9"/>
      <c r="G435" s="9"/>
      <c r="H435" s="1" t="s">
        <v>1311</v>
      </c>
      <c r="I435" s="12" t="s">
        <v>275</v>
      </c>
      <c r="J435" s="1" t="s">
        <v>315</v>
      </c>
      <c r="K435" s="9">
        <v>288</v>
      </c>
      <c r="L435" s="1" t="s">
        <v>316</v>
      </c>
      <c r="M435" s="13" t="s">
        <v>278</v>
      </c>
      <c r="N435" s="9"/>
      <c r="O435" s="1"/>
      <c r="P435" s="9"/>
      <c r="Q435" s="1"/>
      <c r="R435" s="27"/>
      <c r="S435" s="1"/>
      <c r="T435" s="9">
        <v>2</v>
      </c>
      <c r="U435" s="1"/>
      <c r="V435" s="9"/>
      <c r="W435" s="1"/>
      <c r="X435" s="9"/>
      <c r="Y435" s="1"/>
      <c r="Z435" s="9">
        <v>60</v>
      </c>
      <c r="AA435" s="1"/>
      <c r="AB435" s="9"/>
      <c r="AC435" s="1"/>
      <c r="AD435" s="27"/>
      <c r="AE435" s="1"/>
      <c r="AF435" s="9">
        <v>50</v>
      </c>
      <c r="AG435" s="1"/>
      <c r="AH435" s="9"/>
      <c r="AI435" s="1"/>
      <c r="AJ435" s="27"/>
      <c r="AK435" s="1"/>
      <c r="AL435" s="27"/>
      <c r="AM435" s="1"/>
      <c r="AN435" s="9"/>
      <c r="AO435" s="28"/>
      <c r="AP435" s="9"/>
      <c r="AQ435" s="1"/>
      <c r="AR435" s="9"/>
      <c r="AS435" s="28"/>
      <c r="AT435" s="27"/>
      <c r="AU435" s="1"/>
      <c r="AV435" s="1"/>
      <c r="AW435" s="1"/>
      <c r="AX435" s="9"/>
      <c r="AY435" s="28"/>
      <c r="AZ435" s="9"/>
      <c r="BA435" s="1"/>
      <c r="BB435" s="27"/>
      <c r="BC435" s="1"/>
      <c r="BD435" s="9"/>
      <c r="BE435" s="28"/>
      <c r="BF435" s="9"/>
      <c r="BG435" s="1"/>
      <c r="BH435" s="9"/>
      <c r="BI435" s="1"/>
      <c r="BJ435" s="9"/>
      <c r="BK435" s="28"/>
      <c r="BL435" s="27"/>
      <c r="BM435" s="1"/>
      <c r="BN435" s="9"/>
      <c r="BO435" s="1"/>
      <c r="BP435" s="27"/>
      <c r="BQ435" s="1"/>
      <c r="BR435" s="9"/>
      <c r="BS435" s="1"/>
      <c r="BT435" s="9"/>
      <c r="BU435" s="1"/>
      <c r="BV435" s="9"/>
      <c r="BW435" s="1"/>
      <c r="BX435" s="9"/>
      <c r="BY435" s="1">
        <v>50</v>
      </c>
      <c r="BZ435" s="9"/>
      <c r="CA435" s="1"/>
      <c r="CB435" s="9"/>
      <c r="CC435" s="28"/>
      <c r="CD435" s="9"/>
      <c r="CE435" s="1"/>
      <c r="CF435" s="9"/>
      <c r="CG435" s="1"/>
      <c r="CH435" s="27"/>
      <c r="CI435" s="1"/>
      <c r="CJ435" s="9">
        <v>0.4</v>
      </c>
      <c r="CK435" s="1"/>
      <c r="CL435" s="9"/>
      <c r="CM435" s="1"/>
      <c r="CN435" s="9"/>
      <c r="CO435" s="1"/>
      <c r="CP435" s="9"/>
      <c r="CQ435" s="1">
        <v>3</v>
      </c>
      <c r="CR435" s="9">
        <v>2</v>
      </c>
      <c r="CS435" s="1"/>
      <c r="CT435" s="9"/>
      <c r="CU435" s="1"/>
      <c r="CV435" s="9"/>
      <c r="CW435" s="1"/>
      <c r="CX435" s="9"/>
      <c r="CY435" s="1"/>
      <c r="CZ435" s="9"/>
      <c r="DA435" s="1"/>
      <c r="DB435" s="9"/>
      <c r="DC435" s="1"/>
      <c r="DD435" s="9"/>
      <c r="DE435" s="1"/>
      <c r="DF435" s="9"/>
      <c r="DG435" s="9"/>
      <c r="DH435" s="9"/>
      <c r="DI435" s="27"/>
      <c r="DJ435" s="9"/>
      <c r="DK435" s="1"/>
      <c r="DL435" s="9"/>
      <c r="DM435" s="28"/>
      <c r="DN435" s="9"/>
      <c r="DO435" s="1"/>
      <c r="DP435" s="9"/>
      <c r="DQ435" s="1"/>
      <c r="DR435" s="27"/>
      <c r="DS435" s="28"/>
      <c r="DT435" s="27"/>
      <c r="DU435" s="1"/>
      <c r="DV435" s="9"/>
      <c r="DW435" s="1"/>
      <c r="DX435" s="27"/>
      <c r="DY435" s="1"/>
      <c r="DZ435" s="9"/>
      <c r="EA435" s="28"/>
      <c r="EB435" s="9">
        <v>2</v>
      </c>
      <c r="EC435" s="1"/>
      <c r="ED435" s="9"/>
      <c r="EE435" s="1">
        <v>1</v>
      </c>
      <c r="EF435" s="9"/>
      <c r="EG435" s="1">
        <v>1</v>
      </c>
      <c r="EH435" s="9"/>
      <c r="EI435" s="28"/>
      <c r="EJ435" s="9"/>
      <c r="EK435" s="1">
        <v>15</v>
      </c>
      <c r="EL435" s="3" cm="1">
        <f t="array" ref="EL435">SUMPRODUCT(Planned[[#This Row],[GEN-1]:[EL-20]],TRANSPOSE(Arrangements[Unit Prices]))</f>
        <v>767.8</v>
      </c>
    </row>
    <row r="436" spans="1:142" ht="14.4" x14ac:dyDescent="0.25">
      <c r="A436" s="1">
        <v>432</v>
      </c>
      <c r="B436" s="9">
        <v>257664</v>
      </c>
      <c r="C436" s="9" t="s">
        <v>1312</v>
      </c>
      <c r="D436" s="13" t="s">
        <v>271</v>
      </c>
      <c r="E436" s="13" t="s">
        <v>312</v>
      </c>
      <c r="F436" s="9"/>
      <c r="G436" s="9"/>
      <c r="H436" s="1" t="s">
        <v>1313</v>
      </c>
      <c r="I436" s="12" t="s">
        <v>275</v>
      </c>
      <c r="J436" s="1" t="s">
        <v>315</v>
      </c>
      <c r="K436" s="9">
        <v>288</v>
      </c>
      <c r="L436" s="1" t="s">
        <v>316</v>
      </c>
      <c r="M436" s="13" t="s">
        <v>278</v>
      </c>
      <c r="N436" s="9"/>
      <c r="O436" s="1"/>
      <c r="P436" s="9"/>
      <c r="Q436" s="1"/>
      <c r="R436" s="27"/>
      <c r="S436" s="1"/>
      <c r="T436" s="9"/>
      <c r="U436" s="1"/>
      <c r="V436" s="9"/>
      <c r="W436" s="1"/>
      <c r="X436" s="9"/>
      <c r="Y436" s="1"/>
      <c r="Z436" s="9"/>
      <c r="AA436" s="1"/>
      <c r="AB436" s="9"/>
      <c r="AC436" s="1"/>
      <c r="AD436" s="27"/>
      <c r="AE436" s="1"/>
      <c r="AF436" s="9">
        <v>90</v>
      </c>
      <c r="AG436" s="1"/>
      <c r="AH436" s="9"/>
      <c r="AI436" s="1"/>
      <c r="AJ436" s="27"/>
      <c r="AK436" s="1"/>
      <c r="AL436" s="27"/>
      <c r="AM436" s="1"/>
      <c r="AN436" s="9"/>
      <c r="AO436" s="28"/>
      <c r="AP436" s="9"/>
      <c r="AQ436" s="1"/>
      <c r="AR436" s="9"/>
      <c r="AS436" s="28"/>
      <c r="AT436" s="27"/>
      <c r="AU436" s="1"/>
      <c r="AV436" s="1"/>
      <c r="AW436" s="1"/>
      <c r="AX436" s="9"/>
      <c r="AY436" s="28"/>
      <c r="AZ436" s="9"/>
      <c r="BA436" s="1"/>
      <c r="BB436" s="27"/>
      <c r="BC436" s="1"/>
      <c r="BD436" s="9"/>
      <c r="BE436" s="28"/>
      <c r="BF436" s="9"/>
      <c r="BG436" s="1"/>
      <c r="BH436" s="9"/>
      <c r="BI436" s="1"/>
      <c r="BJ436" s="9"/>
      <c r="BK436" s="28"/>
      <c r="BL436" s="27"/>
      <c r="BM436" s="1"/>
      <c r="BN436" s="9"/>
      <c r="BO436" s="1"/>
      <c r="BP436" s="27"/>
      <c r="BQ436" s="1"/>
      <c r="BR436" s="9"/>
      <c r="BS436" s="1"/>
      <c r="BT436" s="9"/>
      <c r="BU436" s="1"/>
      <c r="BV436" s="9"/>
      <c r="BW436" s="1"/>
      <c r="BX436" s="9"/>
      <c r="BY436" s="1">
        <v>50</v>
      </c>
      <c r="BZ436" s="9"/>
      <c r="CA436" s="1"/>
      <c r="CB436" s="9"/>
      <c r="CC436" s="28"/>
      <c r="CD436" s="9"/>
      <c r="CE436" s="1"/>
      <c r="CF436" s="9"/>
      <c r="CG436" s="1"/>
      <c r="CH436" s="27"/>
      <c r="CI436" s="1"/>
      <c r="CJ436" s="9"/>
      <c r="CK436" s="1"/>
      <c r="CL436" s="9"/>
      <c r="CM436" s="1"/>
      <c r="CN436" s="9"/>
      <c r="CO436" s="1"/>
      <c r="CP436" s="9"/>
      <c r="CQ436" s="1">
        <v>2</v>
      </c>
      <c r="CR436" s="9">
        <v>3</v>
      </c>
      <c r="CS436" s="1">
        <v>1</v>
      </c>
      <c r="CT436" s="9"/>
      <c r="CU436" s="1"/>
      <c r="CV436" s="9"/>
      <c r="CW436" s="1">
        <v>1</v>
      </c>
      <c r="CX436" s="9">
        <v>1</v>
      </c>
      <c r="CY436" s="1">
        <v>1</v>
      </c>
      <c r="CZ436" s="9"/>
      <c r="DA436" s="1"/>
      <c r="DB436" s="9"/>
      <c r="DC436" s="1"/>
      <c r="DD436" s="9"/>
      <c r="DE436" s="1"/>
      <c r="DF436" s="9"/>
      <c r="DG436" s="9"/>
      <c r="DH436" s="9"/>
      <c r="DI436" s="27"/>
      <c r="DJ436" s="9"/>
      <c r="DK436" s="1">
        <v>1</v>
      </c>
      <c r="DL436" s="9"/>
      <c r="DM436" s="28"/>
      <c r="DN436" s="9"/>
      <c r="DO436" s="1"/>
      <c r="DP436" s="9"/>
      <c r="DQ436" s="1"/>
      <c r="DR436" s="27"/>
      <c r="DS436" s="28"/>
      <c r="DT436" s="27"/>
      <c r="DU436" s="1"/>
      <c r="DV436" s="9"/>
      <c r="DW436" s="1"/>
      <c r="DX436" s="27"/>
      <c r="DY436" s="1"/>
      <c r="DZ436" s="9"/>
      <c r="EA436" s="28"/>
      <c r="EB436" s="9"/>
      <c r="EC436" s="1"/>
      <c r="ED436" s="9"/>
      <c r="EE436" s="1"/>
      <c r="EF436" s="9"/>
      <c r="EG436" s="1"/>
      <c r="EH436" s="9"/>
      <c r="EI436" s="28"/>
      <c r="EJ436" s="9"/>
      <c r="EK436" s="1"/>
      <c r="EL436" s="3" cm="1">
        <f t="array" ref="EL436">SUMPRODUCT(Planned[[#This Row],[GEN-1]:[EL-20]],TRANSPOSE(Arrangements[Unit Prices]))</f>
        <v>722.4</v>
      </c>
    </row>
    <row r="437" spans="1:142" ht="14.4" x14ac:dyDescent="0.25">
      <c r="A437" s="1">
        <v>433</v>
      </c>
      <c r="B437" s="9">
        <v>230324</v>
      </c>
      <c r="C437" s="9" t="s">
        <v>1314</v>
      </c>
      <c r="D437" s="13" t="s">
        <v>271</v>
      </c>
      <c r="E437" s="13" t="s">
        <v>312</v>
      </c>
      <c r="F437" s="9"/>
      <c r="G437" s="9"/>
      <c r="H437" s="1" t="s">
        <v>1315</v>
      </c>
      <c r="I437" s="12" t="s">
        <v>275</v>
      </c>
      <c r="J437" s="1" t="s">
        <v>315</v>
      </c>
      <c r="K437" s="9">
        <v>288</v>
      </c>
      <c r="L437" s="1" t="s">
        <v>316</v>
      </c>
      <c r="M437" s="13" t="s">
        <v>278</v>
      </c>
      <c r="N437" s="9"/>
      <c r="O437" s="1"/>
      <c r="P437" s="9"/>
      <c r="Q437" s="1"/>
      <c r="R437" s="27"/>
      <c r="S437" s="1"/>
      <c r="T437" s="9"/>
      <c r="U437" s="1"/>
      <c r="V437" s="9"/>
      <c r="W437" s="1">
        <v>0.25</v>
      </c>
      <c r="X437" s="9"/>
      <c r="Y437" s="1"/>
      <c r="Z437" s="9"/>
      <c r="AA437" s="1"/>
      <c r="AB437" s="9"/>
      <c r="AC437" s="1"/>
      <c r="AD437" s="27"/>
      <c r="AE437" s="1"/>
      <c r="AF437" s="9">
        <v>100</v>
      </c>
      <c r="AG437" s="1"/>
      <c r="AH437" s="9"/>
      <c r="AI437" s="1"/>
      <c r="AJ437" s="27"/>
      <c r="AK437" s="1"/>
      <c r="AL437" s="27"/>
      <c r="AM437" s="1"/>
      <c r="AN437" s="9"/>
      <c r="AO437" s="28"/>
      <c r="AP437" s="9"/>
      <c r="AQ437" s="1"/>
      <c r="AR437" s="9"/>
      <c r="AS437" s="28"/>
      <c r="AT437" s="27"/>
      <c r="AU437" s="1"/>
      <c r="AV437" s="1"/>
      <c r="AW437" s="1"/>
      <c r="AX437" s="9"/>
      <c r="AY437" s="28"/>
      <c r="AZ437" s="9"/>
      <c r="BA437" s="1"/>
      <c r="BB437" s="27"/>
      <c r="BC437" s="1"/>
      <c r="BD437" s="9"/>
      <c r="BE437" s="28"/>
      <c r="BF437" s="9"/>
      <c r="BG437" s="1"/>
      <c r="BH437" s="9"/>
      <c r="BI437" s="1"/>
      <c r="BJ437" s="9"/>
      <c r="BK437" s="28"/>
      <c r="BL437" s="27"/>
      <c r="BM437" s="1"/>
      <c r="BN437" s="9"/>
      <c r="BO437" s="1"/>
      <c r="BP437" s="27"/>
      <c r="BQ437" s="1"/>
      <c r="BR437" s="9"/>
      <c r="BS437" s="1"/>
      <c r="BT437" s="9"/>
      <c r="BU437" s="1"/>
      <c r="BV437" s="9"/>
      <c r="BW437" s="1"/>
      <c r="BX437" s="9"/>
      <c r="BY437" s="1"/>
      <c r="BZ437" s="9"/>
      <c r="CA437" s="1"/>
      <c r="CB437" s="9"/>
      <c r="CC437" s="28"/>
      <c r="CD437" s="9"/>
      <c r="CE437" s="1"/>
      <c r="CF437" s="9"/>
      <c r="CG437" s="1"/>
      <c r="CH437" s="27"/>
      <c r="CI437" s="1"/>
      <c r="CJ437" s="9"/>
      <c r="CK437" s="1"/>
      <c r="CL437" s="9"/>
      <c r="CM437" s="1"/>
      <c r="CN437" s="9"/>
      <c r="CO437" s="1"/>
      <c r="CP437" s="9"/>
      <c r="CQ437" s="1">
        <v>3</v>
      </c>
      <c r="CR437" s="9">
        <v>3</v>
      </c>
      <c r="CS437" s="1"/>
      <c r="CT437" s="9"/>
      <c r="CU437" s="1">
        <v>2</v>
      </c>
      <c r="CV437" s="9"/>
      <c r="CW437" s="1">
        <v>1</v>
      </c>
      <c r="CX437" s="9">
        <v>1</v>
      </c>
      <c r="CY437" s="1"/>
      <c r="CZ437" s="9"/>
      <c r="DA437" s="1"/>
      <c r="DB437" s="9"/>
      <c r="DC437" s="1">
        <v>10</v>
      </c>
      <c r="DD437" s="9"/>
      <c r="DE437" s="1"/>
      <c r="DF437" s="9"/>
      <c r="DG437" s="9"/>
      <c r="DH437" s="9"/>
      <c r="DI437" s="27"/>
      <c r="DJ437" s="9">
        <v>1</v>
      </c>
      <c r="DK437" s="1"/>
      <c r="DL437" s="9"/>
      <c r="DM437" s="28"/>
      <c r="DN437" s="9"/>
      <c r="DO437" s="1"/>
      <c r="DP437" s="9"/>
      <c r="DQ437" s="1"/>
      <c r="DR437" s="27"/>
      <c r="DS437" s="28"/>
      <c r="DT437" s="27"/>
      <c r="DU437" s="1"/>
      <c r="DV437" s="9"/>
      <c r="DW437" s="1"/>
      <c r="DX437" s="27"/>
      <c r="DY437" s="1"/>
      <c r="DZ437" s="9"/>
      <c r="EA437" s="28"/>
      <c r="EB437" s="9"/>
      <c r="EC437" s="1"/>
      <c r="ED437" s="9"/>
      <c r="EE437" s="1"/>
      <c r="EF437" s="9"/>
      <c r="EG437" s="1"/>
      <c r="EH437" s="9"/>
      <c r="EI437" s="28"/>
      <c r="EJ437" s="9"/>
      <c r="EK437" s="1"/>
      <c r="EL437" s="3" cm="1">
        <f t="array" ref="EL437">SUMPRODUCT(Planned[[#This Row],[GEN-1]:[EL-20]],TRANSPOSE(Arrangements[Unit Prices]))</f>
        <v>637.9</v>
      </c>
    </row>
    <row r="438" spans="1:142" ht="14.4" x14ac:dyDescent="0.25">
      <c r="A438" s="1">
        <v>434</v>
      </c>
      <c r="B438" s="9">
        <v>272684</v>
      </c>
      <c r="C438" s="9" t="s">
        <v>1316</v>
      </c>
      <c r="D438" s="13" t="s">
        <v>271</v>
      </c>
      <c r="E438" s="13" t="s">
        <v>312</v>
      </c>
      <c r="F438" s="9"/>
      <c r="G438" s="9"/>
      <c r="H438" s="1" t="s">
        <v>1317</v>
      </c>
      <c r="I438" s="12" t="s">
        <v>275</v>
      </c>
      <c r="J438" s="1" t="s">
        <v>315</v>
      </c>
      <c r="K438" s="9">
        <v>288</v>
      </c>
      <c r="L438" s="1" t="s">
        <v>316</v>
      </c>
      <c r="M438" s="13" t="s">
        <v>278</v>
      </c>
      <c r="N438" s="9"/>
      <c r="O438" s="1"/>
      <c r="P438" s="9"/>
      <c r="Q438" s="1"/>
      <c r="R438" s="27"/>
      <c r="S438" s="1"/>
      <c r="T438" s="9"/>
      <c r="U438" s="1"/>
      <c r="V438" s="9"/>
      <c r="W438" s="1"/>
      <c r="X438" s="9"/>
      <c r="Y438" s="1"/>
      <c r="Z438" s="9"/>
      <c r="AA438" s="1"/>
      <c r="AB438" s="9"/>
      <c r="AC438" s="1"/>
      <c r="AD438" s="27"/>
      <c r="AE438" s="1"/>
      <c r="AF438" s="9">
        <v>90</v>
      </c>
      <c r="AG438" s="1"/>
      <c r="AH438" s="9"/>
      <c r="AI438" s="1"/>
      <c r="AJ438" s="27"/>
      <c r="AK438" s="1"/>
      <c r="AL438" s="27"/>
      <c r="AM438" s="1"/>
      <c r="AN438" s="9"/>
      <c r="AO438" s="28"/>
      <c r="AP438" s="9"/>
      <c r="AQ438" s="1"/>
      <c r="AR438" s="9"/>
      <c r="AS438" s="28"/>
      <c r="AT438" s="27"/>
      <c r="AU438" s="1"/>
      <c r="AV438" s="1"/>
      <c r="AW438" s="1"/>
      <c r="AX438" s="9"/>
      <c r="AY438" s="28"/>
      <c r="AZ438" s="9"/>
      <c r="BA438" s="1"/>
      <c r="BB438" s="27"/>
      <c r="BC438" s="1"/>
      <c r="BD438" s="9"/>
      <c r="BE438" s="28"/>
      <c r="BF438" s="9"/>
      <c r="BG438" s="1"/>
      <c r="BH438" s="9"/>
      <c r="BI438" s="1"/>
      <c r="BJ438" s="9"/>
      <c r="BK438" s="28"/>
      <c r="BL438" s="27"/>
      <c r="BM438" s="1"/>
      <c r="BN438" s="9"/>
      <c r="BO438" s="1"/>
      <c r="BP438" s="27"/>
      <c r="BQ438" s="1"/>
      <c r="BR438" s="9"/>
      <c r="BS438" s="1"/>
      <c r="BT438" s="9"/>
      <c r="BU438" s="1"/>
      <c r="BV438" s="9"/>
      <c r="BW438" s="1"/>
      <c r="BX438" s="9"/>
      <c r="BY438" s="1"/>
      <c r="BZ438" s="9"/>
      <c r="CA438" s="1"/>
      <c r="CB438" s="9"/>
      <c r="CC438" s="28"/>
      <c r="CD438" s="9"/>
      <c r="CE438" s="1"/>
      <c r="CF438" s="9"/>
      <c r="CG438" s="1"/>
      <c r="CH438" s="27"/>
      <c r="CI438" s="1"/>
      <c r="CJ438" s="9"/>
      <c r="CK438" s="1"/>
      <c r="CL438" s="9"/>
      <c r="CM438" s="1"/>
      <c r="CN438" s="9"/>
      <c r="CO438" s="1"/>
      <c r="CP438" s="9"/>
      <c r="CQ438" s="1">
        <v>1</v>
      </c>
      <c r="CR438" s="9">
        <v>2</v>
      </c>
      <c r="CS438" s="1"/>
      <c r="CT438" s="9"/>
      <c r="CU438" s="1">
        <v>2</v>
      </c>
      <c r="CV438" s="9"/>
      <c r="CW438" s="1">
        <v>1</v>
      </c>
      <c r="CX438" s="9">
        <v>1</v>
      </c>
      <c r="CY438" s="1"/>
      <c r="CZ438" s="9"/>
      <c r="DA438" s="1"/>
      <c r="DB438" s="9"/>
      <c r="DC438" s="1">
        <v>15</v>
      </c>
      <c r="DD438" s="9"/>
      <c r="DE438" s="1"/>
      <c r="DF438" s="9"/>
      <c r="DG438" s="9"/>
      <c r="DH438" s="9"/>
      <c r="DI438" s="27"/>
      <c r="DJ438" s="9"/>
      <c r="DK438" s="1"/>
      <c r="DL438" s="9"/>
      <c r="DM438" s="28"/>
      <c r="DN438" s="9"/>
      <c r="DO438" s="1"/>
      <c r="DP438" s="9"/>
      <c r="DQ438" s="1"/>
      <c r="DR438" s="27"/>
      <c r="DS438" s="28"/>
      <c r="DT438" s="27"/>
      <c r="DU438" s="1"/>
      <c r="DV438" s="9"/>
      <c r="DW438" s="1"/>
      <c r="DX438" s="27"/>
      <c r="DY438" s="1"/>
      <c r="DZ438" s="9"/>
      <c r="EA438" s="28"/>
      <c r="EB438" s="9"/>
      <c r="EC438" s="1"/>
      <c r="ED438" s="9"/>
      <c r="EE438" s="1"/>
      <c r="EF438" s="9"/>
      <c r="EG438" s="1"/>
      <c r="EH438" s="9"/>
      <c r="EI438" s="28"/>
      <c r="EJ438" s="9"/>
      <c r="EK438" s="1"/>
      <c r="EL438" s="3" cm="1">
        <f t="array" ref="EL438">SUMPRODUCT(Planned[[#This Row],[GEN-1]:[EL-20]],TRANSPOSE(Arrangements[Unit Prices]))</f>
        <v>441.84999999999997</v>
      </c>
    </row>
    <row r="439" spans="1:142" ht="14.4" x14ac:dyDescent="0.25">
      <c r="A439" s="1">
        <v>435</v>
      </c>
      <c r="B439" s="9">
        <v>230336</v>
      </c>
      <c r="C439" s="9" t="s">
        <v>1318</v>
      </c>
      <c r="D439" s="13" t="s">
        <v>271</v>
      </c>
      <c r="E439" s="13" t="s">
        <v>312</v>
      </c>
      <c r="F439" s="9"/>
      <c r="G439" s="9"/>
      <c r="H439" s="1" t="s">
        <v>1319</v>
      </c>
      <c r="I439" s="12" t="s">
        <v>275</v>
      </c>
      <c r="J439" s="1" t="s">
        <v>315</v>
      </c>
      <c r="K439" s="9">
        <v>288</v>
      </c>
      <c r="L439" s="1" t="s">
        <v>316</v>
      </c>
      <c r="M439" s="13" t="s">
        <v>278</v>
      </c>
      <c r="N439" s="9"/>
      <c r="O439" s="1"/>
      <c r="P439" s="9"/>
      <c r="Q439" s="1"/>
      <c r="R439" s="27"/>
      <c r="S439" s="1"/>
      <c r="T439" s="9"/>
      <c r="U439" s="1"/>
      <c r="V439" s="9"/>
      <c r="W439" s="1"/>
      <c r="X439" s="9"/>
      <c r="Y439" s="1"/>
      <c r="Z439" s="9"/>
      <c r="AA439" s="1"/>
      <c r="AB439" s="9"/>
      <c r="AC439" s="1"/>
      <c r="AD439" s="27"/>
      <c r="AE439" s="1"/>
      <c r="AF439" s="9">
        <v>220</v>
      </c>
      <c r="AG439" s="1"/>
      <c r="AH439" s="9"/>
      <c r="AI439" s="1"/>
      <c r="AJ439" s="27"/>
      <c r="AK439" s="1"/>
      <c r="AL439" s="27"/>
      <c r="AM439" s="1"/>
      <c r="AN439" s="9"/>
      <c r="AO439" s="28"/>
      <c r="AP439" s="9"/>
      <c r="AQ439" s="1"/>
      <c r="AR439" s="9"/>
      <c r="AS439" s="28"/>
      <c r="AT439" s="27"/>
      <c r="AU439" s="1"/>
      <c r="AV439" s="1"/>
      <c r="AW439" s="1"/>
      <c r="AX439" s="9"/>
      <c r="AY439" s="28"/>
      <c r="AZ439" s="9"/>
      <c r="BA439" s="1"/>
      <c r="BB439" s="27"/>
      <c r="BC439" s="1"/>
      <c r="BD439" s="9"/>
      <c r="BE439" s="28"/>
      <c r="BF439" s="9"/>
      <c r="BG439" s="1"/>
      <c r="BH439" s="9"/>
      <c r="BI439" s="1"/>
      <c r="BJ439" s="9"/>
      <c r="BK439" s="28"/>
      <c r="BL439" s="27"/>
      <c r="BM439" s="1"/>
      <c r="BN439" s="9"/>
      <c r="BO439" s="1"/>
      <c r="BP439" s="27"/>
      <c r="BQ439" s="1"/>
      <c r="BR439" s="9"/>
      <c r="BS439" s="1"/>
      <c r="BT439" s="9"/>
      <c r="BU439" s="1"/>
      <c r="BV439" s="9"/>
      <c r="BW439" s="1"/>
      <c r="BX439" s="9"/>
      <c r="BY439" s="1"/>
      <c r="BZ439" s="9"/>
      <c r="CA439" s="1"/>
      <c r="CB439" s="9"/>
      <c r="CC439" s="28"/>
      <c r="CD439" s="9"/>
      <c r="CE439" s="1"/>
      <c r="CF439" s="9"/>
      <c r="CG439" s="1"/>
      <c r="CH439" s="27"/>
      <c r="CI439" s="1"/>
      <c r="CJ439" s="9"/>
      <c r="CK439" s="1"/>
      <c r="CL439" s="9"/>
      <c r="CM439" s="1"/>
      <c r="CN439" s="9"/>
      <c r="CO439" s="1"/>
      <c r="CP439" s="9"/>
      <c r="CQ439" s="1">
        <v>2</v>
      </c>
      <c r="CR439" s="9">
        <v>4</v>
      </c>
      <c r="CS439" s="1">
        <v>1</v>
      </c>
      <c r="CT439" s="9"/>
      <c r="CU439" s="1">
        <v>2</v>
      </c>
      <c r="CV439" s="9"/>
      <c r="CW439" s="1"/>
      <c r="CX439" s="9"/>
      <c r="CY439" s="1"/>
      <c r="CZ439" s="9"/>
      <c r="DA439" s="1"/>
      <c r="DB439" s="9"/>
      <c r="DC439" s="1"/>
      <c r="DD439" s="9"/>
      <c r="DE439" s="1"/>
      <c r="DF439" s="9"/>
      <c r="DG439" s="9"/>
      <c r="DH439" s="9"/>
      <c r="DI439" s="27"/>
      <c r="DJ439" s="9"/>
      <c r="DK439" s="1">
        <v>1</v>
      </c>
      <c r="DL439" s="9"/>
      <c r="DM439" s="28"/>
      <c r="DN439" s="9"/>
      <c r="DO439" s="1"/>
      <c r="DP439" s="9"/>
      <c r="DQ439" s="1"/>
      <c r="DR439" s="27"/>
      <c r="DS439" s="28"/>
      <c r="DT439" s="27"/>
      <c r="DU439" s="1"/>
      <c r="DV439" s="9"/>
      <c r="DW439" s="1"/>
      <c r="DX439" s="27"/>
      <c r="DY439" s="1"/>
      <c r="DZ439" s="9"/>
      <c r="EA439" s="28"/>
      <c r="EB439" s="9"/>
      <c r="EC439" s="1"/>
      <c r="ED439" s="9"/>
      <c r="EE439" s="1"/>
      <c r="EF439" s="9"/>
      <c r="EG439" s="1"/>
      <c r="EH439" s="9"/>
      <c r="EI439" s="28"/>
      <c r="EJ439" s="9"/>
      <c r="EK439" s="1"/>
      <c r="EL439" s="3" cm="1">
        <f t="array" ref="EL439">SUMPRODUCT(Planned[[#This Row],[GEN-1]:[EL-20]],TRANSPOSE(Arrangements[Unit Prices]))</f>
        <v>868.2</v>
      </c>
    </row>
    <row r="440" spans="1:142" ht="14.4" x14ac:dyDescent="0.25">
      <c r="A440" s="1">
        <v>437</v>
      </c>
      <c r="B440" s="9">
        <v>254790</v>
      </c>
      <c r="C440" s="9" t="s">
        <v>1320</v>
      </c>
      <c r="D440" s="13" t="s">
        <v>271</v>
      </c>
      <c r="E440" s="13" t="s">
        <v>312</v>
      </c>
      <c r="F440" s="9"/>
      <c r="G440" s="9"/>
      <c r="H440" s="1" t="s">
        <v>1321</v>
      </c>
      <c r="I440" s="12" t="s">
        <v>275</v>
      </c>
      <c r="J440" s="1" t="s">
        <v>315</v>
      </c>
      <c r="K440" s="9">
        <v>288</v>
      </c>
      <c r="L440" s="1" t="s">
        <v>316</v>
      </c>
      <c r="M440" s="13" t="s">
        <v>278</v>
      </c>
      <c r="N440" s="9"/>
      <c r="O440" s="1"/>
      <c r="P440" s="9"/>
      <c r="Q440" s="1"/>
      <c r="R440" s="27"/>
      <c r="S440" s="1"/>
      <c r="T440" s="9">
        <v>2</v>
      </c>
      <c r="U440" s="1"/>
      <c r="V440" s="9"/>
      <c r="W440" s="1"/>
      <c r="X440" s="9"/>
      <c r="Y440" s="1"/>
      <c r="Z440" s="9"/>
      <c r="AA440" s="1"/>
      <c r="AB440" s="9"/>
      <c r="AC440" s="1"/>
      <c r="AD440" s="27"/>
      <c r="AE440" s="1"/>
      <c r="AF440" s="9">
        <v>230</v>
      </c>
      <c r="AG440" s="1"/>
      <c r="AH440" s="9"/>
      <c r="AI440" s="1"/>
      <c r="AJ440" s="27"/>
      <c r="AK440" s="1"/>
      <c r="AL440" s="27"/>
      <c r="AM440" s="1"/>
      <c r="AN440" s="9"/>
      <c r="AO440" s="28"/>
      <c r="AP440" s="9"/>
      <c r="AQ440" s="1"/>
      <c r="AR440" s="9"/>
      <c r="AS440" s="28"/>
      <c r="AT440" s="27"/>
      <c r="AU440" s="1"/>
      <c r="AV440" s="1"/>
      <c r="AW440" s="1"/>
      <c r="AX440" s="9"/>
      <c r="AY440" s="28"/>
      <c r="AZ440" s="9"/>
      <c r="BA440" s="1"/>
      <c r="BB440" s="27"/>
      <c r="BC440" s="1"/>
      <c r="BD440" s="9"/>
      <c r="BE440" s="28"/>
      <c r="BF440" s="9"/>
      <c r="BG440" s="1"/>
      <c r="BH440" s="9"/>
      <c r="BI440" s="1"/>
      <c r="BJ440" s="9"/>
      <c r="BK440" s="28"/>
      <c r="BL440" s="27"/>
      <c r="BM440" s="1"/>
      <c r="BN440" s="9"/>
      <c r="BO440" s="1"/>
      <c r="BP440" s="27"/>
      <c r="BQ440" s="1"/>
      <c r="BR440" s="9"/>
      <c r="BS440" s="1"/>
      <c r="BT440" s="9"/>
      <c r="BU440" s="1"/>
      <c r="BV440" s="9"/>
      <c r="BW440" s="1"/>
      <c r="BX440" s="9"/>
      <c r="BY440" s="1"/>
      <c r="BZ440" s="9"/>
      <c r="CA440" s="1"/>
      <c r="CB440" s="9"/>
      <c r="CC440" s="28"/>
      <c r="CD440" s="9"/>
      <c r="CE440" s="1"/>
      <c r="CF440" s="9"/>
      <c r="CG440" s="1"/>
      <c r="CH440" s="27"/>
      <c r="CI440" s="1"/>
      <c r="CJ440" s="9"/>
      <c r="CK440" s="1"/>
      <c r="CL440" s="9"/>
      <c r="CM440" s="1"/>
      <c r="CN440" s="9"/>
      <c r="CO440" s="1"/>
      <c r="CP440" s="9"/>
      <c r="CQ440" s="1">
        <v>4</v>
      </c>
      <c r="CR440" s="9">
        <v>3</v>
      </c>
      <c r="CS440" s="1"/>
      <c r="CT440" s="9"/>
      <c r="CU440" s="1"/>
      <c r="CV440" s="9"/>
      <c r="CW440" s="1">
        <v>1</v>
      </c>
      <c r="CX440" s="9"/>
      <c r="CY440" s="1"/>
      <c r="CZ440" s="9"/>
      <c r="DA440" s="1"/>
      <c r="DB440" s="9"/>
      <c r="DC440" s="1">
        <v>10</v>
      </c>
      <c r="DD440" s="9"/>
      <c r="DE440" s="1"/>
      <c r="DF440" s="9"/>
      <c r="DG440" s="9"/>
      <c r="DH440" s="9"/>
      <c r="DI440" s="27"/>
      <c r="DJ440" s="9"/>
      <c r="DK440" s="1">
        <v>1</v>
      </c>
      <c r="DL440" s="9"/>
      <c r="DM440" s="28"/>
      <c r="DN440" s="9"/>
      <c r="DO440" s="1"/>
      <c r="DP440" s="9"/>
      <c r="DQ440" s="1"/>
      <c r="DR440" s="27"/>
      <c r="DS440" s="28"/>
      <c r="DT440" s="27"/>
      <c r="DU440" s="1"/>
      <c r="DV440" s="9"/>
      <c r="DW440" s="1"/>
      <c r="DX440" s="27"/>
      <c r="DY440" s="1"/>
      <c r="DZ440" s="9"/>
      <c r="EA440" s="28"/>
      <c r="EB440" s="9"/>
      <c r="EC440" s="1"/>
      <c r="ED440" s="9"/>
      <c r="EE440" s="1"/>
      <c r="EF440" s="9"/>
      <c r="EG440" s="1"/>
      <c r="EH440" s="9"/>
      <c r="EI440" s="28"/>
      <c r="EJ440" s="9"/>
      <c r="EK440" s="1"/>
      <c r="EL440" s="3" cm="1">
        <f t="array" ref="EL440">SUMPRODUCT(Planned[[#This Row],[GEN-1]:[EL-20]],TRANSPOSE(Arrangements[Unit Prices]))</f>
        <v>1026.9000000000001</v>
      </c>
    </row>
    <row r="441" spans="1:142" ht="14.4" x14ac:dyDescent="0.25">
      <c r="A441" s="1">
        <v>438</v>
      </c>
      <c r="B441" s="9">
        <v>215649</v>
      </c>
      <c r="C441" s="9" t="s">
        <v>1322</v>
      </c>
      <c r="D441" s="13" t="s">
        <v>271</v>
      </c>
      <c r="E441" s="13" t="s">
        <v>312</v>
      </c>
      <c r="F441" s="9"/>
      <c r="G441" s="9"/>
      <c r="H441" s="1" t="s">
        <v>1323</v>
      </c>
      <c r="I441" s="12" t="s">
        <v>275</v>
      </c>
      <c r="J441" s="1" t="s">
        <v>315</v>
      </c>
      <c r="K441" s="9">
        <v>288</v>
      </c>
      <c r="L441" s="1" t="s">
        <v>316</v>
      </c>
      <c r="M441" s="13" t="s">
        <v>278</v>
      </c>
      <c r="N441" s="9"/>
      <c r="O441" s="1"/>
      <c r="P441" s="9"/>
      <c r="Q441" s="1"/>
      <c r="R441" s="27"/>
      <c r="S441" s="1"/>
      <c r="T441" s="9"/>
      <c r="U441" s="1"/>
      <c r="V441" s="9"/>
      <c r="W441" s="1"/>
      <c r="X441" s="9"/>
      <c r="Y441" s="1"/>
      <c r="Z441" s="9"/>
      <c r="AA441" s="1"/>
      <c r="AB441" s="9"/>
      <c r="AC441" s="1"/>
      <c r="AD441" s="27"/>
      <c r="AE441" s="1"/>
      <c r="AF441" s="9">
        <v>300</v>
      </c>
      <c r="AG441" s="1"/>
      <c r="AH441" s="9"/>
      <c r="AI441" s="1"/>
      <c r="AJ441" s="27"/>
      <c r="AK441" s="1"/>
      <c r="AL441" s="27"/>
      <c r="AM441" s="1"/>
      <c r="AN441" s="9"/>
      <c r="AO441" s="28"/>
      <c r="AP441" s="9"/>
      <c r="AQ441" s="1"/>
      <c r="AR441" s="9"/>
      <c r="AS441" s="28"/>
      <c r="AT441" s="27"/>
      <c r="AU441" s="1"/>
      <c r="AV441" s="1"/>
      <c r="AW441" s="1"/>
      <c r="AX441" s="9"/>
      <c r="AY441" s="28"/>
      <c r="AZ441" s="9"/>
      <c r="BA441" s="1"/>
      <c r="BB441" s="27"/>
      <c r="BC441" s="1"/>
      <c r="BD441" s="9"/>
      <c r="BE441" s="28"/>
      <c r="BF441" s="9"/>
      <c r="BG441" s="1"/>
      <c r="BH441" s="9"/>
      <c r="BI441" s="1"/>
      <c r="BJ441" s="9"/>
      <c r="BK441" s="28"/>
      <c r="BL441" s="27"/>
      <c r="BM441" s="1"/>
      <c r="BN441" s="9"/>
      <c r="BO441" s="1"/>
      <c r="BP441" s="27"/>
      <c r="BQ441" s="1"/>
      <c r="BR441" s="9"/>
      <c r="BS441" s="1"/>
      <c r="BT441" s="9"/>
      <c r="BU441" s="1"/>
      <c r="BV441" s="9"/>
      <c r="BW441" s="1"/>
      <c r="BX441" s="9"/>
      <c r="BY441" s="1"/>
      <c r="BZ441" s="9"/>
      <c r="CA441" s="1"/>
      <c r="CB441" s="9"/>
      <c r="CC441" s="28"/>
      <c r="CD441" s="9"/>
      <c r="CE441" s="1"/>
      <c r="CF441" s="9"/>
      <c r="CG441" s="1"/>
      <c r="CH441" s="27"/>
      <c r="CI441" s="1"/>
      <c r="CJ441" s="9"/>
      <c r="CK441" s="1"/>
      <c r="CL441" s="9"/>
      <c r="CM441" s="1"/>
      <c r="CN441" s="9"/>
      <c r="CO441" s="1"/>
      <c r="CP441" s="9"/>
      <c r="CQ441" s="1">
        <v>4</v>
      </c>
      <c r="CR441" s="9">
        <v>7</v>
      </c>
      <c r="CS441" s="1"/>
      <c r="CT441" s="9"/>
      <c r="CU441" s="1"/>
      <c r="CV441" s="9"/>
      <c r="CW441" s="1"/>
      <c r="CX441" s="9"/>
      <c r="CY441" s="1"/>
      <c r="CZ441" s="9"/>
      <c r="DA441" s="1"/>
      <c r="DB441" s="9"/>
      <c r="DC441" s="1"/>
      <c r="DD441" s="9"/>
      <c r="DE441" s="1"/>
      <c r="DF441" s="9"/>
      <c r="DG441" s="9"/>
      <c r="DH441" s="9"/>
      <c r="DI441" s="27"/>
      <c r="DJ441" s="9"/>
      <c r="DK441" s="1"/>
      <c r="DL441" s="9"/>
      <c r="DM441" s="28"/>
      <c r="DN441" s="9"/>
      <c r="DO441" s="1"/>
      <c r="DP441" s="9"/>
      <c r="DQ441" s="1"/>
      <c r="DR441" s="27"/>
      <c r="DS441" s="28"/>
      <c r="DT441" s="27"/>
      <c r="DU441" s="1">
        <v>3</v>
      </c>
      <c r="DV441" s="9"/>
      <c r="DW441" s="1"/>
      <c r="DX441" s="27"/>
      <c r="DY441" s="1">
        <v>3</v>
      </c>
      <c r="DZ441" s="9"/>
      <c r="EA441" s="28"/>
      <c r="EB441" s="9"/>
      <c r="EC441" s="1"/>
      <c r="ED441" s="9"/>
      <c r="EE441" s="1"/>
      <c r="EF441" s="9"/>
      <c r="EG441" s="1"/>
      <c r="EH441" s="9"/>
      <c r="EI441" s="28"/>
      <c r="EJ441" s="9"/>
      <c r="EK441" s="1"/>
      <c r="EL441" s="3" cm="1">
        <f t="array" ref="EL441">SUMPRODUCT(Planned[[#This Row],[GEN-1]:[EL-20]],TRANSPOSE(Arrangements[Unit Prices]))</f>
        <v>1143.5999999999999</v>
      </c>
    </row>
    <row r="442" spans="1:142" ht="14.4" x14ac:dyDescent="0.25">
      <c r="A442" s="1">
        <v>439</v>
      </c>
      <c r="B442" s="9">
        <v>295385</v>
      </c>
      <c r="C442" s="9" t="s">
        <v>1324</v>
      </c>
      <c r="D442" s="13" t="s">
        <v>271</v>
      </c>
      <c r="E442" s="13" t="s">
        <v>312</v>
      </c>
      <c r="F442" s="9"/>
      <c r="G442" s="9"/>
      <c r="H442" s="1" t="s">
        <v>1325</v>
      </c>
      <c r="I442" s="12" t="s">
        <v>275</v>
      </c>
      <c r="J442" s="1" t="s">
        <v>315</v>
      </c>
      <c r="K442" s="9">
        <v>288</v>
      </c>
      <c r="L442" s="1" t="s">
        <v>1326</v>
      </c>
      <c r="M442" s="13" t="s">
        <v>278</v>
      </c>
      <c r="N442" s="9"/>
      <c r="O442" s="1"/>
      <c r="P442" s="9"/>
      <c r="Q442" s="1"/>
      <c r="R442" s="27"/>
      <c r="S442" s="1"/>
      <c r="T442" s="9"/>
      <c r="U442" s="1"/>
      <c r="V442" s="9"/>
      <c r="W442" s="1"/>
      <c r="X442" s="9"/>
      <c r="Y442" s="1"/>
      <c r="Z442" s="9"/>
      <c r="AA442" s="1"/>
      <c r="AB442" s="9"/>
      <c r="AC442" s="1"/>
      <c r="AD442" s="27"/>
      <c r="AE442" s="1"/>
      <c r="AF442" s="9"/>
      <c r="AG442" s="1"/>
      <c r="AH442" s="9"/>
      <c r="AI442" s="1"/>
      <c r="AJ442" s="27"/>
      <c r="AK442" s="1"/>
      <c r="AL442" s="27"/>
      <c r="AM442" s="1"/>
      <c r="AN442" s="9"/>
      <c r="AO442" s="28"/>
      <c r="AP442" s="9">
        <v>2</v>
      </c>
      <c r="AQ442" s="1"/>
      <c r="AR442" s="9"/>
      <c r="AS442" s="28"/>
      <c r="AT442" s="27"/>
      <c r="AU442" s="1"/>
      <c r="AV442" s="1"/>
      <c r="AW442" s="1"/>
      <c r="AX442" s="9"/>
      <c r="AY442" s="28"/>
      <c r="AZ442" s="9"/>
      <c r="BA442" s="1"/>
      <c r="BB442" s="27"/>
      <c r="BC442" s="1"/>
      <c r="BD442" s="9"/>
      <c r="BE442" s="28"/>
      <c r="BF442" s="9"/>
      <c r="BG442" s="1"/>
      <c r="BH442" s="9"/>
      <c r="BI442" s="1"/>
      <c r="BJ442" s="9"/>
      <c r="BK442" s="28"/>
      <c r="BL442" s="27"/>
      <c r="BM442" s="1"/>
      <c r="BN442" s="9"/>
      <c r="BO442" s="1"/>
      <c r="BP442" s="27"/>
      <c r="BQ442" s="1"/>
      <c r="BR442" s="9"/>
      <c r="BS442" s="1"/>
      <c r="BT442" s="9"/>
      <c r="BU442" s="1"/>
      <c r="BV442" s="9"/>
      <c r="BW442" s="1"/>
      <c r="BX442" s="9"/>
      <c r="BY442" s="1"/>
      <c r="BZ442" s="9"/>
      <c r="CA442" s="1"/>
      <c r="CB442" s="9"/>
      <c r="CC442" s="28"/>
      <c r="CD442" s="9"/>
      <c r="CE442" s="1"/>
      <c r="CF442" s="9"/>
      <c r="CG442" s="1"/>
      <c r="CH442" s="27"/>
      <c r="CI442" s="1"/>
      <c r="CJ442" s="9"/>
      <c r="CK442" s="1"/>
      <c r="CL442" s="9"/>
      <c r="CM442" s="1"/>
      <c r="CN442" s="9"/>
      <c r="CO442" s="1"/>
      <c r="CP442" s="9">
        <v>6</v>
      </c>
      <c r="CQ442" s="1">
        <v>1</v>
      </c>
      <c r="CR442" s="9">
        <v>4</v>
      </c>
      <c r="CS442" s="1"/>
      <c r="CT442" s="9"/>
      <c r="CU442" s="1"/>
      <c r="CV442" s="9"/>
      <c r="CW442" s="1"/>
      <c r="CX442" s="9"/>
      <c r="CY442" s="1"/>
      <c r="CZ442" s="9"/>
      <c r="DA442" s="1"/>
      <c r="DB442" s="9"/>
      <c r="DC442" s="1"/>
      <c r="DD442" s="9"/>
      <c r="DE442" s="1"/>
      <c r="DF442" s="9"/>
      <c r="DG442" s="9"/>
      <c r="DH442" s="9"/>
      <c r="DI442" s="27"/>
      <c r="DJ442" s="9"/>
      <c r="DK442" s="1"/>
      <c r="DL442" s="9"/>
      <c r="DM442" s="28"/>
      <c r="DN442" s="9"/>
      <c r="DO442" s="1"/>
      <c r="DP442" s="9"/>
      <c r="DQ442" s="1"/>
      <c r="DR442" s="27"/>
      <c r="DS442" s="28"/>
      <c r="DT442" s="27"/>
      <c r="DU442" s="1"/>
      <c r="DV442" s="9"/>
      <c r="DW442" s="1"/>
      <c r="DX442" s="27"/>
      <c r="DY442" s="1"/>
      <c r="DZ442" s="9"/>
      <c r="EA442" s="28"/>
      <c r="EB442" s="9"/>
      <c r="EC442" s="1"/>
      <c r="ED442" s="9"/>
      <c r="EE442" s="1"/>
      <c r="EF442" s="9"/>
      <c r="EG442" s="1"/>
      <c r="EH442" s="9"/>
      <c r="EI442" s="28"/>
      <c r="EJ442" s="9"/>
      <c r="EK442" s="1"/>
      <c r="EL442" s="3" cm="1">
        <f t="array" ref="EL442">SUMPRODUCT(Planned[[#This Row],[GEN-1]:[EL-20]],TRANSPOSE(Arrangements[Unit Prices]))</f>
        <v>473.2</v>
      </c>
    </row>
    <row r="443" spans="1:142" ht="14.4" x14ac:dyDescent="0.25">
      <c r="A443" s="1">
        <v>440</v>
      </c>
      <c r="B443" s="9">
        <v>321211</v>
      </c>
      <c r="C443" s="9" t="s">
        <v>1327</v>
      </c>
      <c r="D443" s="13" t="s">
        <v>271</v>
      </c>
      <c r="E443" s="13" t="s">
        <v>312</v>
      </c>
      <c r="F443" s="9"/>
      <c r="G443" s="9"/>
      <c r="H443" s="1" t="s">
        <v>1328</v>
      </c>
      <c r="I443" s="12" t="s">
        <v>325</v>
      </c>
      <c r="J443" s="1" t="s">
        <v>315</v>
      </c>
      <c r="K443" s="9">
        <v>288</v>
      </c>
      <c r="L443" s="1" t="s">
        <v>1329</v>
      </c>
      <c r="M443" s="13" t="s">
        <v>278</v>
      </c>
      <c r="N443" s="9"/>
      <c r="O443" s="1"/>
      <c r="P443" s="9"/>
      <c r="Q443" s="1"/>
      <c r="R443" s="27"/>
      <c r="S443" s="1"/>
      <c r="T443" s="9">
        <v>1.7</v>
      </c>
      <c r="U443" s="1"/>
      <c r="V443" s="9">
        <v>0.1</v>
      </c>
      <c r="W443" s="1"/>
      <c r="X443" s="9"/>
      <c r="Y443" s="1"/>
      <c r="Z443" s="9">
        <v>70</v>
      </c>
      <c r="AA443" s="1"/>
      <c r="AB443" s="9"/>
      <c r="AC443" s="1"/>
      <c r="AD443" s="27"/>
      <c r="AE443" s="1"/>
      <c r="AF443" s="9">
        <v>70</v>
      </c>
      <c r="AG443" s="1"/>
      <c r="AH443" s="9"/>
      <c r="AI443" s="1"/>
      <c r="AJ443" s="27"/>
      <c r="AK443" s="1"/>
      <c r="AL443" s="27"/>
      <c r="AM443" s="1"/>
      <c r="AN443" s="9"/>
      <c r="AO443" s="28"/>
      <c r="AP443" s="9"/>
      <c r="AQ443" s="1"/>
      <c r="AR443" s="9"/>
      <c r="AS443" s="28"/>
      <c r="AT443" s="27"/>
      <c r="AU443" s="1"/>
      <c r="AV443" s="1"/>
      <c r="AW443" s="1"/>
      <c r="AX443" s="9"/>
      <c r="AY443" s="28"/>
      <c r="AZ443" s="9"/>
      <c r="BA443" s="1"/>
      <c r="BB443" s="27"/>
      <c r="BC443" s="1"/>
      <c r="BD443" s="9"/>
      <c r="BE443" s="28"/>
      <c r="BF443" s="9"/>
      <c r="BG443" s="1"/>
      <c r="BH443" s="9"/>
      <c r="BI443" s="1"/>
      <c r="BJ443" s="9"/>
      <c r="BK443" s="28"/>
      <c r="BL443" s="27"/>
      <c r="BM443" s="1">
        <v>1</v>
      </c>
      <c r="BN443" s="9"/>
      <c r="BO443" s="1"/>
      <c r="BP443" s="27"/>
      <c r="BQ443" s="1"/>
      <c r="BR443" s="9"/>
      <c r="BS443" s="1"/>
      <c r="BT443" s="9"/>
      <c r="BU443" s="1"/>
      <c r="BV443" s="9"/>
      <c r="BW443" s="1"/>
      <c r="BX443" s="9"/>
      <c r="BY443" s="1"/>
      <c r="BZ443" s="9"/>
      <c r="CA443" s="1"/>
      <c r="CB443" s="9"/>
      <c r="CC443" s="28"/>
      <c r="CD443" s="9"/>
      <c r="CE443" s="1"/>
      <c r="CF443" s="9"/>
      <c r="CG443" s="1"/>
      <c r="CH443" s="27"/>
      <c r="CI443" s="1"/>
      <c r="CJ443" s="9"/>
      <c r="CK443" s="1"/>
      <c r="CL443" s="9"/>
      <c r="CM443" s="1"/>
      <c r="CN443" s="9"/>
      <c r="CO443" s="1"/>
      <c r="CP443" s="9"/>
      <c r="CQ443" s="1">
        <v>1</v>
      </c>
      <c r="CR443" s="9">
        <v>2</v>
      </c>
      <c r="CS443" s="1"/>
      <c r="CT443" s="9">
        <v>1</v>
      </c>
      <c r="CU443" s="1"/>
      <c r="CV443" s="9">
        <v>2</v>
      </c>
      <c r="CW443" s="1"/>
      <c r="CX443" s="9">
        <v>0.5</v>
      </c>
      <c r="CY443" s="1"/>
      <c r="CZ443" s="9"/>
      <c r="DA443" s="1"/>
      <c r="DB443" s="9">
        <v>2</v>
      </c>
      <c r="DC443" s="1"/>
      <c r="DD443" s="9">
        <v>6</v>
      </c>
      <c r="DE443" s="1"/>
      <c r="DF443" s="9">
        <v>4</v>
      </c>
      <c r="DG443" s="9"/>
      <c r="DH443" s="9"/>
      <c r="DI443" s="27"/>
      <c r="DJ443" s="9"/>
      <c r="DK443" s="1">
        <v>1</v>
      </c>
      <c r="DL443" s="9"/>
      <c r="DM443" s="28"/>
      <c r="DN443" s="9"/>
      <c r="DO443" s="1"/>
      <c r="DP443" s="9"/>
      <c r="DQ443" s="1"/>
      <c r="DR443" s="27"/>
      <c r="DS443" s="28"/>
      <c r="DT443" s="27"/>
      <c r="DU443" s="1"/>
      <c r="DV443" s="9"/>
      <c r="DW443" s="1"/>
      <c r="DX443" s="27"/>
      <c r="DY443" s="1"/>
      <c r="DZ443" s="9"/>
      <c r="EA443" s="28"/>
      <c r="EB443" s="9">
        <v>1</v>
      </c>
      <c r="EC443" s="1"/>
      <c r="ED443" s="9"/>
      <c r="EE443" s="1">
        <v>1</v>
      </c>
      <c r="EF443" s="9"/>
      <c r="EG443" s="1">
        <v>1</v>
      </c>
      <c r="EH443" s="9">
        <v>1</v>
      </c>
      <c r="EI443" s="28"/>
      <c r="EJ443" s="9"/>
      <c r="EK443" s="1">
        <v>10</v>
      </c>
      <c r="EL443" s="3" cm="1">
        <f t="array" ref="EL443">SUMPRODUCT(Planned[[#This Row],[GEN-1]:[EL-20]],TRANSPOSE(Arrangements[Unit Prices]))</f>
        <v>1092.9000000000001</v>
      </c>
    </row>
    <row r="444" spans="1:142" ht="14.4" x14ac:dyDescent="0.25">
      <c r="A444" s="1">
        <v>441</v>
      </c>
      <c r="B444" s="9">
        <v>227544</v>
      </c>
      <c r="C444" s="9" t="s">
        <v>1330</v>
      </c>
      <c r="D444" s="13" t="s">
        <v>271</v>
      </c>
      <c r="E444" s="13" t="s">
        <v>312</v>
      </c>
      <c r="F444" s="9"/>
      <c r="G444" s="9"/>
      <c r="H444" s="1" t="s">
        <v>1331</v>
      </c>
      <c r="I444" s="12" t="s">
        <v>275</v>
      </c>
      <c r="J444" s="1" t="s">
        <v>315</v>
      </c>
      <c r="K444" s="9">
        <v>288</v>
      </c>
      <c r="L444" s="1" t="s">
        <v>1329</v>
      </c>
      <c r="M444" s="13" t="s">
        <v>278</v>
      </c>
      <c r="N444" s="9"/>
      <c r="O444" s="1"/>
      <c r="P444" s="9"/>
      <c r="Q444" s="1"/>
      <c r="R444" s="27"/>
      <c r="S444" s="1"/>
      <c r="T444" s="9">
        <v>6</v>
      </c>
      <c r="U444" s="1"/>
      <c r="V444" s="9"/>
      <c r="W444" s="1"/>
      <c r="X444" s="9"/>
      <c r="Y444" s="1"/>
      <c r="Z444" s="9"/>
      <c r="AA444" s="1"/>
      <c r="AB444" s="9"/>
      <c r="AC444" s="1"/>
      <c r="AD444" s="27"/>
      <c r="AE444" s="1"/>
      <c r="AF444" s="9">
        <v>75</v>
      </c>
      <c r="AG444" s="1"/>
      <c r="AH444" s="9"/>
      <c r="AI444" s="1"/>
      <c r="AJ444" s="27"/>
      <c r="AK444" s="1"/>
      <c r="AL444" s="27"/>
      <c r="AM444" s="1"/>
      <c r="AN444" s="9"/>
      <c r="AO444" s="28"/>
      <c r="AP444" s="9">
        <v>8</v>
      </c>
      <c r="AQ444" s="1"/>
      <c r="AR444" s="9"/>
      <c r="AS444" s="28"/>
      <c r="AT444" s="27"/>
      <c r="AU444" s="1"/>
      <c r="AV444" s="1"/>
      <c r="AW444" s="1"/>
      <c r="AX444" s="9">
        <v>2</v>
      </c>
      <c r="AY444" s="28"/>
      <c r="AZ444" s="9"/>
      <c r="BA444" s="1">
        <v>2</v>
      </c>
      <c r="BB444" s="27"/>
      <c r="BC444" s="1"/>
      <c r="BD444" s="9"/>
      <c r="BE444" s="28"/>
      <c r="BF444" s="9"/>
      <c r="BG444" s="1"/>
      <c r="BH444" s="9"/>
      <c r="BI444" s="1"/>
      <c r="BJ444" s="9"/>
      <c r="BK444" s="28"/>
      <c r="BL444" s="27"/>
      <c r="BM444" s="1"/>
      <c r="BN444" s="9"/>
      <c r="BO444" s="1"/>
      <c r="BP444" s="27"/>
      <c r="BQ444" s="1"/>
      <c r="BR444" s="9"/>
      <c r="BS444" s="1"/>
      <c r="BT444" s="9"/>
      <c r="BU444" s="1"/>
      <c r="BV444" s="9"/>
      <c r="BW444" s="1"/>
      <c r="BX444" s="9"/>
      <c r="BY444" s="1"/>
      <c r="BZ444" s="9"/>
      <c r="CA444" s="1"/>
      <c r="CB444" s="9"/>
      <c r="CC444" s="28"/>
      <c r="CD444" s="9"/>
      <c r="CE444" s="1"/>
      <c r="CF444" s="9"/>
      <c r="CG444" s="1"/>
      <c r="CH444" s="27"/>
      <c r="CI444" s="1"/>
      <c r="CJ444" s="9"/>
      <c r="CK444" s="1"/>
      <c r="CL444" s="9">
        <v>0.24</v>
      </c>
      <c r="CM444" s="1"/>
      <c r="CN444" s="9"/>
      <c r="CO444" s="1"/>
      <c r="CP444" s="9"/>
      <c r="CQ444" s="1">
        <v>2</v>
      </c>
      <c r="CR444" s="9">
        <v>1</v>
      </c>
      <c r="CS444" s="1"/>
      <c r="CT444" s="9">
        <v>1</v>
      </c>
      <c r="CU444" s="1"/>
      <c r="CV444" s="9">
        <v>2</v>
      </c>
      <c r="CW444" s="1"/>
      <c r="CX444" s="9">
        <v>0.5</v>
      </c>
      <c r="CY444" s="1">
        <v>1</v>
      </c>
      <c r="CZ444" s="9"/>
      <c r="DA444" s="1"/>
      <c r="DB444" s="9">
        <v>2</v>
      </c>
      <c r="DC444" s="1"/>
      <c r="DD444" s="9"/>
      <c r="DE444" s="1"/>
      <c r="DF444" s="9"/>
      <c r="DG444" s="9">
        <v>6</v>
      </c>
      <c r="DH444" s="9"/>
      <c r="DI444" s="27"/>
      <c r="DJ444" s="9"/>
      <c r="DK444" s="1"/>
      <c r="DL444" s="9"/>
      <c r="DM444" s="28"/>
      <c r="DN444" s="9"/>
      <c r="DO444" s="1"/>
      <c r="DP444" s="9"/>
      <c r="DQ444" s="1"/>
      <c r="DR444" s="27"/>
      <c r="DS444" s="28"/>
      <c r="DT444" s="27"/>
      <c r="DU444" s="1"/>
      <c r="DV444" s="9"/>
      <c r="DW444" s="1"/>
      <c r="DX444" s="27"/>
      <c r="DY444" s="1"/>
      <c r="DZ444" s="9"/>
      <c r="EA444" s="28"/>
      <c r="EB444" s="9"/>
      <c r="EC444" s="1"/>
      <c r="ED444" s="9"/>
      <c r="EE444" s="1"/>
      <c r="EF444" s="9"/>
      <c r="EG444" s="1"/>
      <c r="EH444" s="9"/>
      <c r="EI444" s="28"/>
      <c r="EJ444" s="9"/>
      <c r="EK444" s="1"/>
      <c r="EL444" s="3" cm="1">
        <f t="array" ref="EL444">SUMPRODUCT(Planned[[#This Row],[GEN-1]:[EL-20]],TRANSPOSE(Arrangements[Unit Prices]))</f>
        <v>851.4</v>
      </c>
    </row>
    <row r="445" spans="1:142" ht="14.4" x14ac:dyDescent="0.25">
      <c r="A445" s="1">
        <v>442</v>
      </c>
      <c r="B445" s="9">
        <v>230487</v>
      </c>
      <c r="C445" s="9" t="s">
        <v>1332</v>
      </c>
      <c r="D445" s="13" t="s">
        <v>271</v>
      </c>
      <c r="E445" s="13" t="s">
        <v>312</v>
      </c>
      <c r="F445" s="9"/>
      <c r="G445" s="9"/>
      <c r="H445" s="1" t="s">
        <v>1333</v>
      </c>
      <c r="I445" s="12" t="s">
        <v>275</v>
      </c>
      <c r="J445" s="1" t="s">
        <v>315</v>
      </c>
      <c r="K445" s="9">
        <v>288</v>
      </c>
      <c r="L445" s="1" t="s">
        <v>1301</v>
      </c>
      <c r="M445" s="13" t="s">
        <v>278</v>
      </c>
      <c r="N445" s="9"/>
      <c r="O445" s="1"/>
      <c r="P445" s="9"/>
      <c r="Q445" s="1"/>
      <c r="R445" s="27"/>
      <c r="S445" s="1"/>
      <c r="T445" s="9"/>
      <c r="U445" s="1"/>
      <c r="V445" s="9"/>
      <c r="W445" s="1"/>
      <c r="X445" s="9"/>
      <c r="Y445" s="1"/>
      <c r="Z445" s="9">
        <v>65</v>
      </c>
      <c r="AA445" s="1"/>
      <c r="AB445" s="9"/>
      <c r="AC445" s="1"/>
      <c r="AD445" s="27"/>
      <c r="AE445" s="1"/>
      <c r="AF445" s="9">
        <v>5</v>
      </c>
      <c r="AG445" s="1"/>
      <c r="AH445" s="9"/>
      <c r="AI445" s="1"/>
      <c r="AJ445" s="27"/>
      <c r="AK445" s="1"/>
      <c r="AL445" s="27"/>
      <c r="AM445" s="1"/>
      <c r="AN445" s="9"/>
      <c r="AO445" s="28"/>
      <c r="AP445" s="9"/>
      <c r="AQ445" s="1"/>
      <c r="AR445" s="9"/>
      <c r="AS445" s="28"/>
      <c r="AT445" s="27"/>
      <c r="AU445" s="1"/>
      <c r="AV445" s="1"/>
      <c r="AW445" s="1"/>
      <c r="AX445" s="9"/>
      <c r="AY445" s="28"/>
      <c r="AZ445" s="9"/>
      <c r="BA445" s="1"/>
      <c r="BB445" s="27"/>
      <c r="BC445" s="1"/>
      <c r="BD445" s="9"/>
      <c r="BE445" s="28"/>
      <c r="BF445" s="9"/>
      <c r="BG445" s="1"/>
      <c r="BH445" s="9"/>
      <c r="BI445" s="1"/>
      <c r="BJ445" s="9"/>
      <c r="BK445" s="28"/>
      <c r="BL445" s="27"/>
      <c r="BM445" s="1"/>
      <c r="BN445" s="9"/>
      <c r="BO445" s="1"/>
      <c r="BP445" s="27"/>
      <c r="BQ445" s="1"/>
      <c r="BR445" s="9"/>
      <c r="BS445" s="1"/>
      <c r="BT445" s="9"/>
      <c r="BU445" s="1"/>
      <c r="BV445" s="9"/>
      <c r="BW445" s="1">
        <v>25</v>
      </c>
      <c r="BX445" s="9"/>
      <c r="BY445" s="1"/>
      <c r="BZ445" s="9"/>
      <c r="CA445" s="1"/>
      <c r="CB445" s="9"/>
      <c r="CC445" s="28"/>
      <c r="CD445" s="9"/>
      <c r="CE445" s="1"/>
      <c r="CF445" s="9">
        <v>13</v>
      </c>
      <c r="CG445" s="1"/>
      <c r="CH445" s="27"/>
      <c r="CI445" s="1"/>
      <c r="CJ445" s="9"/>
      <c r="CK445" s="1"/>
      <c r="CL445" s="9">
        <v>0.98</v>
      </c>
      <c r="CM445" s="1"/>
      <c r="CN445" s="9"/>
      <c r="CO445" s="1"/>
      <c r="CP445" s="9"/>
      <c r="CQ445" s="1">
        <v>2</v>
      </c>
      <c r="CR445" s="9">
        <v>6</v>
      </c>
      <c r="CS445" s="1"/>
      <c r="CT445" s="9"/>
      <c r="CU445" s="1">
        <v>1</v>
      </c>
      <c r="CV445" s="9"/>
      <c r="CW445" s="1"/>
      <c r="CX445" s="9"/>
      <c r="CY445" s="1"/>
      <c r="CZ445" s="9"/>
      <c r="DA445" s="1"/>
      <c r="DB445" s="9">
        <v>1</v>
      </c>
      <c r="DC445" s="1"/>
      <c r="DD445" s="9">
        <v>5</v>
      </c>
      <c r="DE445" s="1"/>
      <c r="DF445" s="9"/>
      <c r="DG445" s="9"/>
      <c r="DH445" s="9"/>
      <c r="DI445" s="27"/>
      <c r="DJ445" s="9"/>
      <c r="DK445" s="1">
        <v>1</v>
      </c>
      <c r="DL445" s="9"/>
      <c r="DM445" s="28"/>
      <c r="DN445" s="9"/>
      <c r="DO445" s="1"/>
      <c r="DP445" s="9"/>
      <c r="DQ445" s="1"/>
      <c r="DR445" s="27"/>
      <c r="DS445" s="28"/>
      <c r="DT445" s="27"/>
      <c r="DU445" s="1"/>
      <c r="DV445" s="9"/>
      <c r="DW445" s="1"/>
      <c r="DX445" s="27"/>
      <c r="DY445" s="1"/>
      <c r="DZ445" s="9"/>
      <c r="EA445" s="28"/>
      <c r="EB445" s="9"/>
      <c r="EC445" s="1">
        <v>1</v>
      </c>
      <c r="ED445" s="9"/>
      <c r="EE445" s="1">
        <v>1</v>
      </c>
      <c r="EF445" s="9"/>
      <c r="EG445" s="1">
        <v>1</v>
      </c>
      <c r="EH445" s="9"/>
      <c r="EI445" s="28"/>
      <c r="EJ445" s="9"/>
      <c r="EK445" s="1">
        <v>10</v>
      </c>
      <c r="EL445" s="3" cm="1">
        <f t="array" ref="EL445">SUMPRODUCT(Planned[[#This Row],[GEN-1]:[EL-20]],TRANSPOSE(Arrangements[Unit Prices]))</f>
        <v>828.94999999999993</v>
      </c>
    </row>
    <row r="446" spans="1:142" ht="14.4" x14ac:dyDescent="0.25">
      <c r="A446" s="1">
        <v>443</v>
      </c>
      <c r="B446" s="9">
        <v>257746</v>
      </c>
      <c r="C446" s="9" t="s">
        <v>1334</v>
      </c>
      <c r="D446" s="13" t="s">
        <v>271</v>
      </c>
      <c r="E446" s="13" t="s">
        <v>312</v>
      </c>
      <c r="F446" s="9"/>
      <c r="G446" s="9"/>
      <c r="H446" s="1" t="s">
        <v>1335</v>
      </c>
      <c r="I446" s="12" t="s">
        <v>275</v>
      </c>
      <c r="J446" s="1" t="s">
        <v>315</v>
      </c>
      <c r="K446" s="9">
        <v>288</v>
      </c>
      <c r="L446" s="1" t="s">
        <v>1301</v>
      </c>
      <c r="M446" s="13" t="s">
        <v>278</v>
      </c>
      <c r="N446" s="9"/>
      <c r="O446" s="1"/>
      <c r="P446" s="9"/>
      <c r="Q446" s="1"/>
      <c r="R446" s="27"/>
      <c r="S446" s="1"/>
      <c r="T446" s="9"/>
      <c r="U446" s="1"/>
      <c r="V446" s="9"/>
      <c r="W446" s="1"/>
      <c r="X446" s="9"/>
      <c r="Y446" s="1"/>
      <c r="Z446" s="9"/>
      <c r="AA446" s="1"/>
      <c r="AB446" s="9"/>
      <c r="AC446" s="1"/>
      <c r="AD446" s="27"/>
      <c r="AE446" s="1"/>
      <c r="AF446" s="9"/>
      <c r="AG446" s="1"/>
      <c r="AH446" s="9"/>
      <c r="AI446" s="1"/>
      <c r="AJ446" s="27"/>
      <c r="AK446" s="1"/>
      <c r="AL446" s="27"/>
      <c r="AM446" s="1"/>
      <c r="AN446" s="9"/>
      <c r="AO446" s="28"/>
      <c r="AP446" s="9"/>
      <c r="AQ446" s="1"/>
      <c r="AR446" s="9"/>
      <c r="AS446" s="28"/>
      <c r="AT446" s="27"/>
      <c r="AU446" s="1"/>
      <c r="AV446" s="1"/>
      <c r="AW446" s="1"/>
      <c r="AX446" s="9"/>
      <c r="AY446" s="28"/>
      <c r="AZ446" s="9"/>
      <c r="BA446" s="1"/>
      <c r="BB446" s="27"/>
      <c r="BC446" s="1"/>
      <c r="BD446" s="9"/>
      <c r="BE446" s="28"/>
      <c r="BF446" s="9"/>
      <c r="BG446" s="1"/>
      <c r="BH446" s="9"/>
      <c r="BI446" s="1"/>
      <c r="BJ446" s="9"/>
      <c r="BK446" s="28"/>
      <c r="BL446" s="27"/>
      <c r="BM446" s="1">
        <v>1</v>
      </c>
      <c r="BN446" s="9">
        <v>1</v>
      </c>
      <c r="BO446" s="1"/>
      <c r="BP446" s="27"/>
      <c r="BQ446" s="1"/>
      <c r="BR446" s="9"/>
      <c r="BS446" s="1"/>
      <c r="BT446" s="9"/>
      <c r="BU446" s="1"/>
      <c r="BV446" s="9"/>
      <c r="BW446" s="1"/>
      <c r="BX446" s="9"/>
      <c r="BY446" s="1">
        <v>35</v>
      </c>
      <c r="BZ446" s="9"/>
      <c r="CA446" s="1"/>
      <c r="CB446" s="9"/>
      <c r="CC446" s="28"/>
      <c r="CD446" s="9"/>
      <c r="CE446" s="1"/>
      <c r="CF446" s="9">
        <v>14</v>
      </c>
      <c r="CG446" s="1"/>
      <c r="CH446" s="27"/>
      <c r="CI446" s="1"/>
      <c r="CJ446" s="9"/>
      <c r="CK446" s="1"/>
      <c r="CL446" s="9">
        <v>0.95</v>
      </c>
      <c r="CM446" s="1"/>
      <c r="CN446" s="9"/>
      <c r="CO446" s="1"/>
      <c r="CP446" s="9"/>
      <c r="CQ446" s="1"/>
      <c r="CR446" s="9">
        <v>4</v>
      </c>
      <c r="CS446" s="1"/>
      <c r="CT446" s="9"/>
      <c r="CU446" s="1"/>
      <c r="CV446" s="9"/>
      <c r="CW446" s="1"/>
      <c r="CX446" s="9"/>
      <c r="CY446" s="1"/>
      <c r="CZ446" s="9"/>
      <c r="DA446" s="1"/>
      <c r="DB446" s="9">
        <v>2</v>
      </c>
      <c r="DC446" s="1"/>
      <c r="DD446" s="9"/>
      <c r="DE446" s="1"/>
      <c r="DF446" s="9"/>
      <c r="DG446" s="9"/>
      <c r="DH446" s="9"/>
      <c r="DI446" s="27"/>
      <c r="DJ446" s="9"/>
      <c r="DK446" s="1">
        <v>1</v>
      </c>
      <c r="DL446" s="9"/>
      <c r="DM446" s="28"/>
      <c r="DN446" s="9"/>
      <c r="DO446" s="1"/>
      <c r="DP446" s="9"/>
      <c r="DQ446" s="1"/>
      <c r="DR446" s="27"/>
      <c r="DS446" s="28"/>
      <c r="DT446" s="27"/>
      <c r="DU446" s="1"/>
      <c r="DV446" s="9"/>
      <c r="DW446" s="1"/>
      <c r="DX446" s="27"/>
      <c r="DY446" s="1"/>
      <c r="DZ446" s="9"/>
      <c r="EA446" s="28"/>
      <c r="EB446" s="9"/>
      <c r="EC446" s="1"/>
      <c r="ED446" s="9"/>
      <c r="EE446" s="1"/>
      <c r="EF446" s="9"/>
      <c r="EG446" s="1"/>
      <c r="EH446" s="9"/>
      <c r="EI446" s="28"/>
      <c r="EJ446" s="9"/>
      <c r="EK446" s="1"/>
      <c r="EL446" s="3" cm="1">
        <f t="array" ref="EL446">SUMPRODUCT(Planned[[#This Row],[GEN-1]:[EL-20]],TRANSPOSE(Arrangements[Unit Prices]))</f>
        <v>563.9</v>
      </c>
    </row>
    <row r="447" spans="1:142" ht="14.4" x14ac:dyDescent="0.25">
      <c r="A447" s="1">
        <v>444</v>
      </c>
      <c r="B447" s="9">
        <v>223665</v>
      </c>
      <c r="C447" s="9" t="s">
        <v>1336</v>
      </c>
      <c r="D447" s="13" t="s">
        <v>271</v>
      </c>
      <c r="E447" s="13" t="s">
        <v>312</v>
      </c>
      <c r="F447" s="9"/>
      <c r="G447" s="9"/>
      <c r="H447" s="1" t="s">
        <v>1337</v>
      </c>
      <c r="I447" s="12" t="s">
        <v>275</v>
      </c>
      <c r="J447" s="1" t="s">
        <v>315</v>
      </c>
      <c r="K447" s="9">
        <v>288</v>
      </c>
      <c r="L447" s="1" t="s">
        <v>1301</v>
      </c>
      <c r="M447" s="13" t="s">
        <v>278</v>
      </c>
      <c r="N447" s="9"/>
      <c r="O447" s="1"/>
      <c r="P447" s="9"/>
      <c r="Q447" s="1"/>
      <c r="R447" s="27"/>
      <c r="S447" s="1"/>
      <c r="T447" s="9"/>
      <c r="U447" s="1"/>
      <c r="V447" s="9"/>
      <c r="W447" s="1"/>
      <c r="X447" s="9"/>
      <c r="Y447" s="1"/>
      <c r="Z447" s="9"/>
      <c r="AA447" s="1"/>
      <c r="AB447" s="9"/>
      <c r="AC447" s="1"/>
      <c r="AD447" s="27"/>
      <c r="AE447" s="1"/>
      <c r="AF447" s="9">
        <v>86</v>
      </c>
      <c r="AG447" s="1"/>
      <c r="AH447" s="9"/>
      <c r="AI447" s="1"/>
      <c r="AJ447" s="27"/>
      <c r="AK447" s="1"/>
      <c r="AL447" s="27"/>
      <c r="AM447" s="1"/>
      <c r="AN447" s="9"/>
      <c r="AO447" s="28"/>
      <c r="AP447" s="9"/>
      <c r="AQ447" s="1"/>
      <c r="AR447" s="9"/>
      <c r="AS447" s="28"/>
      <c r="AT447" s="27"/>
      <c r="AU447" s="1"/>
      <c r="AV447" s="1"/>
      <c r="AW447" s="1"/>
      <c r="AX447" s="9"/>
      <c r="AY447" s="28"/>
      <c r="AZ447" s="9"/>
      <c r="BA447" s="1"/>
      <c r="BB447" s="27"/>
      <c r="BC447" s="1"/>
      <c r="BD447" s="9"/>
      <c r="BE447" s="28"/>
      <c r="BF447" s="9"/>
      <c r="BG447" s="1"/>
      <c r="BH447" s="9"/>
      <c r="BI447" s="1"/>
      <c r="BJ447" s="9"/>
      <c r="BK447" s="28"/>
      <c r="BL447" s="27"/>
      <c r="BM447" s="1"/>
      <c r="BN447" s="9">
        <v>1</v>
      </c>
      <c r="BO447" s="1"/>
      <c r="BP447" s="27"/>
      <c r="BQ447" s="1">
        <v>1</v>
      </c>
      <c r="BR447" s="9"/>
      <c r="BS447" s="1">
        <v>1</v>
      </c>
      <c r="BT447" s="9"/>
      <c r="BU447" s="1"/>
      <c r="BV447" s="9"/>
      <c r="BW447" s="1"/>
      <c r="BX447" s="9"/>
      <c r="BY447" s="1"/>
      <c r="BZ447" s="9"/>
      <c r="CA447" s="1"/>
      <c r="CB447" s="9"/>
      <c r="CC447" s="28"/>
      <c r="CD447" s="9"/>
      <c r="CE447" s="1"/>
      <c r="CF447" s="9"/>
      <c r="CG447" s="1"/>
      <c r="CH447" s="27"/>
      <c r="CI447" s="1"/>
      <c r="CJ447" s="9"/>
      <c r="CK447" s="1"/>
      <c r="CL447" s="9">
        <v>0.5</v>
      </c>
      <c r="CM447" s="1"/>
      <c r="CN447" s="9"/>
      <c r="CO447" s="1"/>
      <c r="CP447" s="9"/>
      <c r="CQ447" s="1">
        <v>6</v>
      </c>
      <c r="CR447" s="9">
        <v>4</v>
      </c>
      <c r="CS447" s="1"/>
      <c r="CT447" s="9"/>
      <c r="CU447" s="1"/>
      <c r="CV447" s="9"/>
      <c r="CW447" s="1"/>
      <c r="CX447" s="9"/>
      <c r="CY447" s="1"/>
      <c r="CZ447" s="9"/>
      <c r="DA447" s="1"/>
      <c r="DB447" s="9">
        <v>2</v>
      </c>
      <c r="DC447" s="1"/>
      <c r="DD447" s="9"/>
      <c r="DE447" s="1"/>
      <c r="DF447" s="9"/>
      <c r="DG447" s="9"/>
      <c r="DH447" s="9"/>
      <c r="DI447" s="27"/>
      <c r="DJ447" s="9"/>
      <c r="DK447" s="1">
        <v>1</v>
      </c>
      <c r="DL447" s="9"/>
      <c r="DM447" s="28"/>
      <c r="DN447" s="9"/>
      <c r="DO447" s="1"/>
      <c r="DP447" s="9"/>
      <c r="DQ447" s="1"/>
      <c r="DR447" s="27"/>
      <c r="DS447" s="28"/>
      <c r="DT447" s="27"/>
      <c r="DU447" s="1"/>
      <c r="DV447" s="9"/>
      <c r="DW447" s="1"/>
      <c r="DX447" s="27"/>
      <c r="DY447" s="1"/>
      <c r="DZ447" s="9"/>
      <c r="EA447" s="28"/>
      <c r="EB447" s="9"/>
      <c r="EC447" s="1"/>
      <c r="ED447" s="9"/>
      <c r="EE447" s="1"/>
      <c r="EF447" s="9"/>
      <c r="EG447" s="1"/>
      <c r="EH447" s="9"/>
      <c r="EI447" s="28"/>
      <c r="EJ447" s="9"/>
      <c r="EK447" s="1"/>
      <c r="EL447" s="3" cm="1">
        <f t="array" ref="EL447">SUMPRODUCT(Planned[[#This Row],[GEN-1]:[EL-20]],TRANSPOSE(Arrangements[Unit Prices]))</f>
        <v>787</v>
      </c>
    </row>
    <row r="448" spans="1:142" ht="14.4" x14ac:dyDescent="0.25">
      <c r="A448" s="1">
        <v>445</v>
      </c>
      <c r="B448" s="9">
        <v>230496</v>
      </c>
      <c r="C448" s="9" t="s">
        <v>1338</v>
      </c>
      <c r="D448" s="13" t="s">
        <v>271</v>
      </c>
      <c r="E448" s="13" t="s">
        <v>312</v>
      </c>
      <c r="F448" s="9"/>
      <c r="G448" s="9"/>
      <c r="H448" s="1" t="s">
        <v>1339</v>
      </c>
      <c r="I448" s="12" t="s">
        <v>275</v>
      </c>
      <c r="J448" s="1" t="s">
        <v>315</v>
      </c>
      <c r="K448" s="9">
        <v>288</v>
      </c>
      <c r="L448" s="1" t="s">
        <v>1301</v>
      </c>
      <c r="M448" s="13" t="s">
        <v>278</v>
      </c>
      <c r="N448" s="9"/>
      <c r="O448" s="1"/>
      <c r="P448" s="9"/>
      <c r="Q448" s="1"/>
      <c r="R448" s="27"/>
      <c r="S448" s="1">
        <v>0.6</v>
      </c>
      <c r="T448" s="9"/>
      <c r="U448" s="1"/>
      <c r="V448" s="9"/>
      <c r="W448" s="1"/>
      <c r="X448" s="9"/>
      <c r="Y448" s="1"/>
      <c r="Z448" s="9"/>
      <c r="AA448" s="1"/>
      <c r="AB448" s="9"/>
      <c r="AC448" s="1"/>
      <c r="AD448" s="27"/>
      <c r="AE448" s="1"/>
      <c r="AF448" s="9">
        <v>74</v>
      </c>
      <c r="AG448" s="1"/>
      <c r="AH448" s="9"/>
      <c r="AI448" s="1"/>
      <c r="AJ448" s="27"/>
      <c r="AK448" s="1"/>
      <c r="AL448" s="27"/>
      <c r="AM448" s="1"/>
      <c r="AN448" s="9"/>
      <c r="AO448" s="28"/>
      <c r="AP448" s="9"/>
      <c r="AQ448" s="1"/>
      <c r="AR448" s="9"/>
      <c r="AS448" s="28"/>
      <c r="AT448" s="27"/>
      <c r="AU448" s="1"/>
      <c r="AV448" s="1"/>
      <c r="AW448" s="1"/>
      <c r="AX448" s="9"/>
      <c r="AY448" s="28"/>
      <c r="AZ448" s="9"/>
      <c r="BA448" s="1"/>
      <c r="BB448" s="27"/>
      <c r="BC448" s="1"/>
      <c r="BD448" s="9"/>
      <c r="BE448" s="28"/>
      <c r="BF448" s="9"/>
      <c r="BG448" s="1"/>
      <c r="BH448" s="9"/>
      <c r="BI448" s="1"/>
      <c r="BJ448" s="9"/>
      <c r="BK448" s="28"/>
      <c r="BL448" s="27"/>
      <c r="BM448" s="1">
        <v>1</v>
      </c>
      <c r="BN448" s="9">
        <v>3</v>
      </c>
      <c r="BO448" s="1"/>
      <c r="BP448" s="27"/>
      <c r="BQ448" s="1"/>
      <c r="BR448" s="9"/>
      <c r="BS448" s="1"/>
      <c r="BT448" s="9"/>
      <c r="BU448" s="1"/>
      <c r="BV448" s="9"/>
      <c r="BW448" s="1"/>
      <c r="BX448" s="9"/>
      <c r="BY448" s="1"/>
      <c r="BZ448" s="9"/>
      <c r="CA448" s="1"/>
      <c r="CB448" s="9"/>
      <c r="CC448" s="28"/>
      <c r="CD448" s="9"/>
      <c r="CE448" s="1"/>
      <c r="CF448" s="9"/>
      <c r="CG448" s="1"/>
      <c r="CH448" s="27"/>
      <c r="CI448" s="1"/>
      <c r="CJ448" s="9"/>
      <c r="CK448" s="1"/>
      <c r="CL448" s="9">
        <v>0.32</v>
      </c>
      <c r="CM448" s="1"/>
      <c r="CN448" s="9"/>
      <c r="CO448" s="1">
        <v>1</v>
      </c>
      <c r="CP448" s="9"/>
      <c r="CQ448" s="1">
        <v>2</v>
      </c>
      <c r="CR448" s="9"/>
      <c r="CS448" s="1"/>
      <c r="CT448" s="9"/>
      <c r="CU448" s="1">
        <v>2</v>
      </c>
      <c r="CV448" s="9"/>
      <c r="CW448" s="1">
        <v>1</v>
      </c>
      <c r="CX448" s="9">
        <v>1.2</v>
      </c>
      <c r="CY448" s="1"/>
      <c r="CZ448" s="9"/>
      <c r="DA448" s="1"/>
      <c r="DB448" s="9">
        <v>2</v>
      </c>
      <c r="DC448" s="1"/>
      <c r="DD448" s="9">
        <v>10</v>
      </c>
      <c r="DE448" s="1"/>
      <c r="DF448" s="9"/>
      <c r="DG448" s="9"/>
      <c r="DH448" s="9"/>
      <c r="DI448" s="27"/>
      <c r="DJ448" s="9"/>
      <c r="DK448" s="1"/>
      <c r="DL448" s="9"/>
      <c r="DM448" s="28"/>
      <c r="DN448" s="9"/>
      <c r="DO448" s="1"/>
      <c r="DP448" s="9"/>
      <c r="DQ448" s="1"/>
      <c r="DR448" s="27"/>
      <c r="DS448" s="28"/>
      <c r="DT448" s="27"/>
      <c r="DU448" s="1"/>
      <c r="DV448" s="9"/>
      <c r="DW448" s="1"/>
      <c r="DX448" s="27"/>
      <c r="DY448" s="1"/>
      <c r="DZ448" s="9"/>
      <c r="EA448" s="28"/>
      <c r="EB448" s="9"/>
      <c r="EC448" s="1"/>
      <c r="ED448" s="9"/>
      <c r="EE448" s="1"/>
      <c r="EF448" s="9"/>
      <c r="EG448" s="1"/>
      <c r="EH448" s="9"/>
      <c r="EI448" s="28"/>
      <c r="EJ448" s="9"/>
      <c r="EK448" s="1"/>
      <c r="EL448" s="3" cm="1">
        <f t="array" ref="EL448">SUMPRODUCT(Planned[[#This Row],[GEN-1]:[EL-20]],TRANSPOSE(Arrangements[Unit Prices]))</f>
        <v>673</v>
      </c>
    </row>
    <row r="449" spans="1:146" ht="14.4" x14ac:dyDescent="0.25">
      <c r="A449" s="1">
        <v>446</v>
      </c>
      <c r="B449" s="9">
        <v>257681</v>
      </c>
      <c r="C449" s="9" t="s">
        <v>1340</v>
      </c>
      <c r="D449" s="13" t="s">
        <v>271</v>
      </c>
      <c r="E449" s="13" t="s">
        <v>312</v>
      </c>
      <c r="F449" s="9"/>
      <c r="G449" s="9"/>
      <c r="H449" s="1" t="s">
        <v>1341</v>
      </c>
      <c r="I449" s="12" t="s">
        <v>275</v>
      </c>
      <c r="J449" s="1" t="s">
        <v>315</v>
      </c>
      <c r="K449" s="9">
        <v>288</v>
      </c>
      <c r="L449" s="1" t="s">
        <v>1301</v>
      </c>
      <c r="M449" s="13" t="s">
        <v>278</v>
      </c>
      <c r="N449" s="9"/>
      <c r="O449" s="1"/>
      <c r="P449" s="9"/>
      <c r="Q449" s="1"/>
      <c r="R449" s="27"/>
      <c r="S449" s="1">
        <v>0.6</v>
      </c>
      <c r="T449" s="9"/>
      <c r="U449" s="1"/>
      <c r="V449" s="9"/>
      <c r="W449" s="1"/>
      <c r="X449" s="9"/>
      <c r="Y449" s="1"/>
      <c r="Z449" s="9"/>
      <c r="AA449" s="1"/>
      <c r="AB449" s="9"/>
      <c r="AC449" s="1"/>
      <c r="AD449" s="27"/>
      <c r="AE449" s="1"/>
      <c r="AF449" s="9">
        <v>42</v>
      </c>
      <c r="AG449" s="1"/>
      <c r="AH449" s="9"/>
      <c r="AI449" s="1"/>
      <c r="AJ449" s="27"/>
      <c r="AK449" s="1"/>
      <c r="AL449" s="27"/>
      <c r="AM449" s="1"/>
      <c r="AN449" s="9"/>
      <c r="AO449" s="28"/>
      <c r="AP449" s="9"/>
      <c r="AQ449" s="1"/>
      <c r="AR449" s="9"/>
      <c r="AS449" s="28"/>
      <c r="AT449" s="27"/>
      <c r="AU449" s="1"/>
      <c r="AV449" s="1"/>
      <c r="AW449" s="1"/>
      <c r="AX449" s="9"/>
      <c r="AY449" s="28"/>
      <c r="AZ449" s="9"/>
      <c r="BA449" s="1"/>
      <c r="BB449" s="27"/>
      <c r="BC449" s="1"/>
      <c r="BD449" s="9"/>
      <c r="BE449" s="28"/>
      <c r="BF449" s="9"/>
      <c r="BG449" s="1"/>
      <c r="BH449" s="9"/>
      <c r="BI449" s="1"/>
      <c r="BJ449" s="9"/>
      <c r="BK449" s="28"/>
      <c r="BL449" s="27"/>
      <c r="BM449" s="1"/>
      <c r="BN449" s="9">
        <v>2</v>
      </c>
      <c r="BO449" s="1"/>
      <c r="BP449" s="27"/>
      <c r="BQ449" s="1">
        <v>1</v>
      </c>
      <c r="BR449" s="9"/>
      <c r="BS449" s="1"/>
      <c r="BT449" s="9"/>
      <c r="BU449" s="1"/>
      <c r="BV449" s="9"/>
      <c r="BW449" s="1"/>
      <c r="BX449" s="9"/>
      <c r="BY449" s="1"/>
      <c r="BZ449" s="9"/>
      <c r="CA449" s="1"/>
      <c r="CB449" s="9"/>
      <c r="CC449" s="28"/>
      <c r="CD449" s="9"/>
      <c r="CE449" s="1"/>
      <c r="CF449" s="9"/>
      <c r="CG449" s="1"/>
      <c r="CH449" s="27"/>
      <c r="CI449" s="1"/>
      <c r="CJ449" s="9"/>
      <c r="CK449" s="1"/>
      <c r="CL449" s="9">
        <v>0.09</v>
      </c>
      <c r="CM449" s="1"/>
      <c r="CN449" s="9"/>
      <c r="CO449" s="1"/>
      <c r="CP449" s="9"/>
      <c r="CQ449" s="1">
        <v>2</v>
      </c>
      <c r="CR449" s="9"/>
      <c r="CS449" s="1"/>
      <c r="CT449" s="9"/>
      <c r="CU449" s="1">
        <v>2</v>
      </c>
      <c r="CV449" s="9"/>
      <c r="CW449" s="1">
        <v>1</v>
      </c>
      <c r="CX449" s="9">
        <v>1.2</v>
      </c>
      <c r="CY449" s="1"/>
      <c r="CZ449" s="9"/>
      <c r="DA449" s="1"/>
      <c r="DB449" s="9">
        <v>2</v>
      </c>
      <c r="DC449" s="1"/>
      <c r="DD449" s="9">
        <v>10</v>
      </c>
      <c r="DE449" s="1"/>
      <c r="DF449" s="9"/>
      <c r="DG449" s="9"/>
      <c r="DH449" s="9"/>
      <c r="DI449" s="27"/>
      <c r="DJ449" s="9"/>
      <c r="DK449" s="1"/>
      <c r="DL449" s="9"/>
      <c r="DM449" s="28"/>
      <c r="DN449" s="9"/>
      <c r="DO449" s="1"/>
      <c r="DP449" s="9"/>
      <c r="DQ449" s="1"/>
      <c r="DR449" s="27"/>
      <c r="DS449" s="28"/>
      <c r="DT449" s="27"/>
      <c r="DU449" s="1"/>
      <c r="DV449" s="9"/>
      <c r="DW449" s="1"/>
      <c r="DX449" s="27"/>
      <c r="DY449" s="1"/>
      <c r="DZ449" s="9"/>
      <c r="EA449" s="28"/>
      <c r="EB449" s="9"/>
      <c r="EC449" s="1"/>
      <c r="ED449" s="9"/>
      <c r="EE449" s="1"/>
      <c r="EF449" s="9"/>
      <c r="EG449" s="1"/>
      <c r="EH449" s="9"/>
      <c r="EI449" s="28"/>
      <c r="EJ449" s="9"/>
      <c r="EK449" s="1"/>
      <c r="EL449" s="3" cm="1">
        <f t="array" ref="EL449">SUMPRODUCT(Planned[[#This Row],[GEN-1]:[EL-20]],TRANSPOSE(Arrangements[Unit Prices]))</f>
        <v>427.2</v>
      </c>
    </row>
    <row r="450" spans="1:146" ht="14.4" x14ac:dyDescent="0.25">
      <c r="A450" s="1">
        <v>447</v>
      </c>
      <c r="B450" s="9">
        <v>257620</v>
      </c>
      <c r="C450" s="9" t="s">
        <v>1342</v>
      </c>
      <c r="D450" s="13" t="s">
        <v>271</v>
      </c>
      <c r="E450" s="13" t="s">
        <v>312</v>
      </c>
      <c r="F450" s="9"/>
      <c r="G450" s="9"/>
      <c r="H450" s="1" t="s">
        <v>1343</v>
      </c>
      <c r="I450" s="12" t="s">
        <v>275</v>
      </c>
      <c r="J450" s="1" t="s">
        <v>315</v>
      </c>
      <c r="K450" s="9">
        <v>288</v>
      </c>
      <c r="L450" s="1" t="s">
        <v>1301</v>
      </c>
      <c r="M450" s="13" t="s">
        <v>278</v>
      </c>
      <c r="N450" s="9"/>
      <c r="O450" s="1"/>
      <c r="P450" s="9"/>
      <c r="Q450" s="1"/>
      <c r="R450" s="27"/>
      <c r="S450" s="1">
        <v>1.5</v>
      </c>
      <c r="T450" s="9"/>
      <c r="U450" s="1"/>
      <c r="V450" s="9"/>
      <c r="W450" s="1"/>
      <c r="X450" s="9"/>
      <c r="Y450" s="1"/>
      <c r="Z450" s="9"/>
      <c r="AA450" s="1"/>
      <c r="AB450" s="9"/>
      <c r="AC450" s="1"/>
      <c r="AD450" s="27"/>
      <c r="AE450" s="1"/>
      <c r="AF450" s="9"/>
      <c r="AG450" s="1"/>
      <c r="AH450" s="9"/>
      <c r="AI450" s="1"/>
      <c r="AJ450" s="27"/>
      <c r="AK450" s="1"/>
      <c r="AL450" s="27"/>
      <c r="AM450" s="1"/>
      <c r="AN450" s="9"/>
      <c r="AO450" s="28"/>
      <c r="AP450" s="9"/>
      <c r="AQ450" s="1"/>
      <c r="AR450" s="9"/>
      <c r="AS450" s="28"/>
      <c r="AT450" s="27"/>
      <c r="AU450" s="1"/>
      <c r="AV450" s="1"/>
      <c r="AW450" s="1"/>
      <c r="AX450" s="9"/>
      <c r="AY450" s="28"/>
      <c r="AZ450" s="9"/>
      <c r="BA450" s="1"/>
      <c r="BB450" s="27"/>
      <c r="BC450" s="1"/>
      <c r="BD450" s="9"/>
      <c r="BE450" s="28"/>
      <c r="BF450" s="9"/>
      <c r="BG450" s="1"/>
      <c r="BH450" s="9"/>
      <c r="BI450" s="1"/>
      <c r="BJ450" s="9"/>
      <c r="BK450" s="28"/>
      <c r="BL450" s="27"/>
      <c r="BM450" s="1">
        <v>1</v>
      </c>
      <c r="BN450" s="9">
        <v>3</v>
      </c>
      <c r="BO450" s="1"/>
      <c r="BP450" s="27"/>
      <c r="BQ450" s="1"/>
      <c r="BR450" s="9"/>
      <c r="BS450" s="1"/>
      <c r="BT450" s="9"/>
      <c r="BU450" s="1"/>
      <c r="BV450" s="9"/>
      <c r="BW450" s="1"/>
      <c r="BX450" s="9"/>
      <c r="BY450" s="1">
        <v>10</v>
      </c>
      <c r="BZ450" s="9"/>
      <c r="CA450" s="1"/>
      <c r="CB450" s="9"/>
      <c r="CC450" s="28"/>
      <c r="CD450" s="9"/>
      <c r="CE450" s="1"/>
      <c r="CF450" s="9"/>
      <c r="CG450" s="1"/>
      <c r="CH450" s="27"/>
      <c r="CI450" s="1"/>
      <c r="CJ450" s="9"/>
      <c r="CK450" s="1"/>
      <c r="CL450" s="9">
        <v>0.25</v>
      </c>
      <c r="CM450" s="1"/>
      <c r="CN450" s="9"/>
      <c r="CO450" s="1"/>
      <c r="CP450" s="9"/>
      <c r="CQ450" s="1">
        <v>2</v>
      </c>
      <c r="CR450" s="9"/>
      <c r="CS450" s="1"/>
      <c r="CT450" s="9"/>
      <c r="CU450" s="1"/>
      <c r="CV450" s="9"/>
      <c r="CW450" s="1"/>
      <c r="CX450" s="9"/>
      <c r="CY450" s="1"/>
      <c r="CZ450" s="9"/>
      <c r="DA450" s="1"/>
      <c r="DB450" s="9"/>
      <c r="DC450" s="1"/>
      <c r="DD450" s="9"/>
      <c r="DE450" s="1"/>
      <c r="DF450" s="9"/>
      <c r="DG450" s="9"/>
      <c r="DH450" s="9"/>
      <c r="DI450" s="27"/>
      <c r="DJ450" s="9"/>
      <c r="DK450" s="1"/>
      <c r="DL450" s="9"/>
      <c r="DM450" s="28"/>
      <c r="DN450" s="9"/>
      <c r="DO450" s="1"/>
      <c r="DP450" s="9"/>
      <c r="DQ450" s="1"/>
      <c r="DR450" s="27"/>
      <c r="DS450" s="28"/>
      <c r="DT450" s="27"/>
      <c r="DU450" s="1"/>
      <c r="DV450" s="9"/>
      <c r="DW450" s="1"/>
      <c r="DX450" s="27"/>
      <c r="DY450" s="1"/>
      <c r="DZ450" s="9"/>
      <c r="EA450" s="28"/>
      <c r="EB450" s="9"/>
      <c r="EC450" s="1">
        <v>1</v>
      </c>
      <c r="ED450" s="9"/>
      <c r="EE450" s="1">
        <v>1</v>
      </c>
      <c r="EF450" s="9"/>
      <c r="EG450" s="1">
        <v>1</v>
      </c>
      <c r="EH450" s="9"/>
      <c r="EI450" s="28"/>
      <c r="EJ450" s="9"/>
      <c r="EK450" s="1">
        <v>10</v>
      </c>
      <c r="EL450" s="3" cm="1">
        <f t="array" ref="EL450">SUMPRODUCT(Planned[[#This Row],[GEN-1]:[EL-20]],TRANSPOSE(Arrangements[Unit Prices]))</f>
        <v>646</v>
      </c>
    </row>
    <row r="451" spans="1:146" ht="14.4" x14ac:dyDescent="0.25">
      <c r="A451" s="1">
        <v>448</v>
      </c>
      <c r="B451" s="9">
        <v>230490</v>
      </c>
      <c r="C451" s="9" t="s">
        <v>1344</v>
      </c>
      <c r="D451" s="13" t="s">
        <v>271</v>
      </c>
      <c r="E451" s="13" t="s">
        <v>312</v>
      </c>
      <c r="F451" s="9"/>
      <c r="G451" s="9"/>
      <c r="H451" s="1" t="s">
        <v>1345</v>
      </c>
      <c r="I451" s="12" t="s">
        <v>275</v>
      </c>
      <c r="J451" s="1" t="s">
        <v>315</v>
      </c>
      <c r="K451" s="9">
        <v>288</v>
      </c>
      <c r="L451" s="1" t="s">
        <v>1301</v>
      </c>
      <c r="M451" s="13" t="s">
        <v>278</v>
      </c>
      <c r="N451" s="9"/>
      <c r="O451" s="1"/>
      <c r="P451" s="9"/>
      <c r="Q451" s="1"/>
      <c r="R451" s="27"/>
      <c r="S451" s="1">
        <v>0.8</v>
      </c>
      <c r="T451" s="9"/>
      <c r="U451" s="1"/>
      <c r="V451" s="9"/>
      <c r="W451" s="1"/>
      <c r="X451" s="9"/>
      <c r="Y451" s="1"/>
      <c r="Z451" s="9"/>
      <c r="AA451" s="1"/>
      <c r="AB451" s="9"/>
      <c r="AC451" s="1"/>
      <c r="AD451" s="27"/>
      <c r="AE451" s="1"/>
      <c r="AF451" s="9">
        <v>9</v>
      </c>
      <c r="AG451" s="1"/>
      <c r="AH451" s="9"/>
      <c r="AI451" s="1"/>
      <c r="AJ451" s="27"/>
      <c r="AK451" s="1"/>
      <c r="AL451" s="27"/>
      <c r="AM451" s="1"/>
      <c r="AN451" s="9"/>
      <c r="AO451" s="28"/>
      <c r="AP451" s="9"/>
      <c r="AQ451" s="1"/>
      <c r="AR451" s="9"/>
      <c r="AS451" s="28"/>
      <c r="AT451" s="27"/>
      <c r="AU451" s="1"/>
      <c r="AV451" s="1"/>
      <c r="AW451" s="1"/>
      <c r="AX451" s="9"/>
      <c r="AY451" s="28"/>
      <c r="AZ451" s="9"/>
      <c r="BA451" s="1"/>
      <c r="BB451" s="27"/>
      <c r="BC451" s="1"/>
      <c r="BD451" s="9"/>
      <c r="BE451" s="28"/>
      <c r="BF451" s="9"/>
      <c r="BG451" s="1"/>
      <c r="BH451" s="9"/>
      <c r="BI451" s="1"/>
      <c r="BJ451" s="9"/>
      <c r="BK451" s="28"/>
      <c r="BL451" s="27"/>
      <c r="BM451" s="1"/>
      <c r="BN451" s="9">
        <v>1</v>
      </c>
      <c r="BO451" s="1"/>
      <c r="BP451" s="27"/>
      <c r="BQ451" s="1"/>
      <c r="BR451" s="9"/>
      <c r="BS451" s="1"/>
      <c r="BT451" s="9"/>
      <c r="BU451" s="1"/>
      <c r="BV451" s="9"/>
      <c r="BW451" s="1"/>
      <c r="BX451" s="9"/>
      <c r="BY451" s="1"/>
      <c r="BZ451" s="9"/>
      <c r="CA451" s="1"/>
      <c r="CB451" s="9"/>
      <c r="CC451" s="28"/>
      <c r="CD451" s="9"/>
      <c r="CE451" s="1"/>
      <c r="CF451" s="9">
        <v>4</v>
      </c>
      <c r="CG451" s="1"/>
      <c r="CH451" s="27"/>
      <c r="CI451" s="1"/>
      <c r="CJ451" s="9"/>
      <c r="CK451" s="1"/>
      <c r="CL451" s="9"/>
      <c r="CM451" s="1"/>
      <c r="CN451" s="9"/>
      <c r="CO451" s="1"/>
      <c r="CP451" s="9"/>
      <c r="CQ451" s="1">
        <v>2</v>
      </c>
      <c r="CR451" s="9"/>
      <c r="CS451" s="1"/>
      <c r="CT451" s="9"/>
      <c r="CU451" s="1">
        <v>3</v>
      </c>
      <c r="CV451" s="9"/>
      <c r="CW451" s="1">
        <v>1</v>
      </c>
      <c r="CX451" s="9">
        <v>0.6</v>
      </c>
      <c r="CY451" s="1"/>
      <c r="CZ451" s="9"/>
      <c r="DA451" s="1"/>
      <c r="DB451" s="9">
        <v>2</v>
      </c>
      <c r="DC451" s="1"/>
      <c r="DD451" s="9">
        <v>5</v>
      </c>
      <c r="DE451" s="1"/>
      <c r="DF451" s="9"/>
      <c r="DG451" s="9"/>
      <c r="DH451" s="9"/>
      <c r="DI451" s="27"/>
      <c r="DJ451" s="9"/>
      <c r="DK451" s="1">
        <v>1</v>
      </c>
      <c r="DL451" s="9"/>
      <c r="DM451" s="28"/>
      <c r="DN451" s="9"/>
      <c r="DO451" s="1"/>
      <c r="DP451" s="9"/>
      <c r="DQ451" s="1"/>
      <c r="DR451" s="27"/>
      <c r="DS451" s="28"/>
      <c r="DT451" s="27"/>
      <c r="DU451" s="1"/>
      <c r="DV451" s="9"/>
      <c r="DW451" s="1"/>
      <c r="DX451" s="27"/>
      <c r="DY451" s="1"/>
      <c r="DZ451" s="9"/>
      <c r="EA451" s="28"/>
      <c r="EB451" s="9">
        <v>1</v>
      </c>
      <c r="EC451" s="1"/>
      <c r="ED451" s="9"/>
      <c r="EE451" s="1">
        <v>1</v>
      </c>
      <c r="EF451" s="9"/>
      <c r="EG451" s="1">
        <v>1</v>
      </c>
      <c r="EH451" s="9"/>
      <c r="EI451" s="28"/>
      <c r="EJ451" s="9"/>
      <c r="EK451" s="1">
        <v>10</v>
      </c>
      <c r="EL451" s="3" cm="1">
        <f t="array" ref="EL451">SUMPRODUCT(Planned[[#This Row],[GEN-1]:[EL-20]],TRANSPOSE(Arrangements[Unit Prices]))</f>
        <v>616.9</v>
      </c>
    </row>
    <row r="452" spans="1:146" ht="14.4" x14ac:dyDescent="0.25">
      <c r="A452" s="1">
        <v>449</v>
      </c>
      <c r="B452" s="13">
        <v>230497</v>
      </c>
      <c r="C452" s="13" t="s">
        <v>1346</v>
      </c>
      <c r="D452" s="13" t="s">
        <v>271</v>
      </c>
      <c r="E452" s="13" t="s">
        <v>312</v>
      </c>
      <c r="F452" s="13"/>
      <c r="G452" s="13"/>
      <c r="H452" s="12" t="s">
        <v>1347</v>
      </c>
      <c r="I452" s="12" t="s">
        <v>275</v>
      </c>
      <c r="J452" s="1" t="s">
        <v>315</v>
      </c>
      <c r="K452" s="9">
        <v>288</v>
      </c>
      <c r="L452" s="12" t="s">
        <v>1301</v>
      </c>
      <c r="M452" s="13" t="s">
        <v>278</v>
      </c>
      <c r="N452" s="13"/>
      <c r="O452" s="12"/>
      <c r="P452" s="13"/>
      <c r="Q452" s="12"/>
      <c r="R452" s="32"/>
      <c r="S452" s="12">
        <v>0.5</v>
      </c>
      <c r="T452" s="13"/>
      <c r="U452" s="12"/>
      <c r="V452" s="13"/>
      <c r="W452" s="12"/>
      <c r="X452" s="13"/>
      <c r="Y452" s="12"/>
      <c r="Z452" s="13">
        <v>175</v>
      </c>
      <c r="AA452" s="12"/>
      <c r="AB452" s="13"/>
      <c r="AC452" s="12"/>
      <c r="AD452" s="32"/>
      <c r="AE452" s="12"/>
      <c r="AF452" s="13">
        <v>44</v>
      </c>
      <c r="AG452" s="12"/>
      <c r="AH452" s="13"/>
      <c r="AI452" s="12"/>
      <c r="AJ452" s="32"/>
      <c r="AK452" s="12"/>
      <c r="AL452" s="32"/>
      <c r="AM452" s="12"/>
      <c r="AN452" s="13"/>
      <c r="AO452" s="29"/>
      <c r="AP452" s="13"/>
      <c r="AQ452" s="12"/>
      <c r="AR452" s="13"/>
      <c r="AS452" s="29"/>
      <c r="AT452" s="32"/>
      <c r="AU452" s="12"/>
      <c r="AV452" s="12"/>
      <c r="AW452" s="12"/>
      <c r="AX452" s="13"/>
      <c r="AY452" s="29"/>
      <c r="AZ452" s="13"/>
      <c r="BA452" s="12"/>
      <c r="BB452" s="32"/>
      <c r="BC452" s="12"/>
      <c r="BD452" s="13"/>
      <c r="BE452" s="29"/>
      <c r="BF452" s="13"/>
      <c r="BG452" s="12"/>
      <c r="BH452" s="13"/>
      <c r="BI452" s="12"/>
      <c r="BJ452" s="13"/>
      <c r="BK452" s="29"/>
      <c r="BL452" s="32"/>
      <c r="BM452" s="12">
        <v>1</v>
      </c>
      <c r="BN452" s="13">
        <v>1</v>
      </c>
      <c r="BO452" s="12"/>
      <c r="BP452" s="32"/>
      <c r="BQ452" s="12"/>
      <c r="BR452" s="13"/>
      <c r="BS452" s="12"/>
      <c r="BT452" s="13"/>
      <c r="BU452" s="12"/>
      <c r="BV452" s="13"/>
      <c r="BW452" s="12"/>
      <c r="BX452" s="13">
        <v>25</v>
      </c>
      <c r="BY452" s="12"/>
      <c r="BZ452" s="13"/>
      <c r="CA452" s="12"/>
      <c r="CB452" s="13"/>
      <c r="CC452" s="29"/>
      <c r="CD452" s="13"/>
      <c r="CE452" s="12"/>
      <c r="CF452" s="13">
        <v>18</v>
      </c>
      <c r="CG452" s="12"/>
      <c r="CH452" s="32"/>
      <c r="CI452" s="12"/>
      <c r="CJ452" s="13"/>
      <c r="CK452" s="12"/>
      <c r="CL452" s="13">
        <v>0.09</v>
      </c>
      <c r="CM452" s="12"/>
      <c r="CN452" s="13"/>
      <c r="CO452" s="12"/>
      <c r="CP452" s="13"/>
      <c r="CQ452" s="12">
        <v>2</v>
      </c>
      <c r="CR452" s="13">
        <v>1</v>
      </c>
      <c r="CS452" s="12"/>
      <c r="CT452" s="13"/>
      <c r="CU452" s="12">
        <v>2</v>
      </c>
      <c r="CV452" s="13"/>
      <c r="CW452" s="12">
        <v>1</v>
      </c>
      <c r="CX452" s="13">
        <v>0.6</v>
      </c>
      <c r="CY452" s="12"/>
      <c r="CZ452" s="13"/>
      <c r="DA452" s="12"/>
      <c r="DB452" s="13"/>
      <c r="DC452" s="12"/>
      <c r="DD452" s="13">
        <v>10</v>
      </c>
      <c r="DE452" s="12"/>
      <c r="DF452" s="13"/>
      <c r="DG452" s="13"/>
      <c r="DH452" s="13"/>
      <c r="DI452" s="32"/>
      <c r="DJ452" s="13"/>
      <c r="DK452" s="12">
        <v>1</v>
      </c>
      <c r="DL452" s="13"/>
      <c r="DM452" s="29"/>
      <c r="DN452" s="13"/>
      <c r="DO452" s="12"/>
      <c r="DP452" s="13"/>
      <c r="DQ452" s="12"/>
      <c r="DR452" s="32"/>
      <c r="DS452" s="29"/>
      <c r="DT452" s="32"/>
      <c r="DU452" s="12"/>
      <c r="DV452" s="13"/>
      <c r="DW452" s="12"/>
      <c r="DX452" s="32"/>
      <c r="DY452" s="12"/>
      <c r="DZ452" s="13"/>
      <c r="EA452" s="29"/>
      <c r="EB452" s="13"/>
      <c r="EC452" s="12"/>
      <c r="ED452" s="13"/>
      <c r="EE452" s="12"/>
      <c r="EF452" s="13"/>
      <c r="EG452" s="12"/>
      <c r="EH452" s="13"/>
      <c r="EI452" s="29"/>
      <c r="EJ452" s="13"/>
      <c r="EK452" s="12"/>
      <c r="EL452" s="14" cm="1">
        <f t="array" ref="EL452">SUMPRODUCT(Planned[[#This Row],[GEN-1]:[EL-20]],TRANSPOSE(Arrangements[Unit Prices]))</f>
        <v>805.75</v>
      </c>
    </row>
    <row r="453" spans="1:146" ht="14.4" x14ac:dyDescent="0.25">
      <c r="A453" s="1">
        <v>450</v>
      </c>
      <c r="B453" s="9">
        <v>253261</v>
      </c>
      <c r="C453" s="9" t="s">
        <v>1348</v>
      </c>
      <c r="D453" s="13" t="s">
        <v>271</v>
      </c>
      <c r="E453" s="13" t="s">
        <v>312</v>
      </c>
      <c r="F453" s="9"/>
      <c r="G453" s="9"/>
      <c r="H453" s="1" t="s">
        <v>1349</v>
      </c>
      <c r="I453" s="1" t="s">
        <v>275</v>
      </c>
      <c r="J453" s="1" t="s">
        <v>343</v>
      </c>
      <c r="K453" s="9">
        <v>290</v>
      </c>
      <c r="L453" s="1" t="s">
        <v>1301</v>
      </c>
      <c r="M453" s="13" t="s">
        <v>278</v>
      </c>
      <c r="N453" s="9"/>
      <c r="O453" s="1"/>
      <c r="P453" s="9"/>
      <c r="Q453" s="1"/>
      <c r="R453" s="27"/>
      <c r="S453" s="1"/>
      <c r="T453" s="9"/>
      <c r="U453" s="1"/>
      <c r="V453" s="9"/>
      <c r="W453" s="1"/>
      <c r="X453" s="9"/>
      <c r="Y453" s="1"/>
      <c r="Z453" s="9"/>
      <c r="AA453" s="1">
        <v>100</v>
      </c>
      <c r="AB453" s="9"/>
      <c r="AC453" s="1"/>
      <c r="AD453" s="27"/>
      <c r="AE453" s="1"/>
      <c r="AF453" s="9">
        <v>273</v>
      </c>
      <c r="AG453" s="1"/>
      <c r="AH453" s="9"/>
      <c r="AI453" s="1"/>
      <c r="AJ453" s="27"/>
      <c r="AK453" s="1"/>
      <c r="AL453" s="27"/>
      <c r="AM453" s="1"/>
      <c r="AN453" s="9"/>
      <c r="AO453" s="28"/>
      <c r="AP453" s="9"/>
      <c r="AQ453" s="1"/>
      <c r="AR453" s="9"/>
      <c r="AS453" s="28"/>
      <c r="AT453" s="27"/>
      <c r="AU453" s="1"/>
      <c r="AV453" s="1"/>
      <c r="AW453" s="1"/>
      <c r="AX453" s="9"/>
      <c r="AY453" s="28"/>
      <c r="AZ453" s="9"/>
      <c r="BA453" s="1"/>
      <c r="BB453" s="27"/>
      <c r="BC453" s="1"/>
      <c r="BD453" s="9"/>
      <c r="BE453" s="28"/>
      <c r="BF453" s="9"/>
      <c r="BG453" s="1"/>
      <c r="BH453" s="9"/>
      <c r="BI453" s="1"/>
      <c r="BJ453" s="9"/>
      <c r="BK453" s="28"/>
      <c r="BL453" s="27"/>
      <c r="BM453" s="1">
        <v>1</v>
      </c>
      <c r="BN453" s="9">
        <v>2</v>
      </c>
      <c r="BO453" s="1"/>
      <c r="BP453" s="27"/>
      <c r="BQ453" s="1"/>
      <c r="BR453" s="9"/>
      <c r="BS453" s="1"/>
      <c r="BT453" s="9"/>
      <c r="BU453" s="1"/>
      <c r="BV453" s="9"/>
      <c r="BW453" s="1"/>
      <c r="BX453" s="9"/>
      <c r="BY453" s="1">
        <v>10</v>
      </c>
      <c r="BZ453" s="9"/>
      <c r="CA453" s="1"/>
      <c r="CB453" s="9"/>
      <c r="CC453" s="28"/>
      <c r="CD453" s="9"/>
      <c r="CE453" s="1"/>
      <c r="CF453" s="9"/>
      <c r="CG453" s="1"/>
      <c r="CH453" s="27"/>
      <c r="CI453" s="1"/>
      <c r="CJ453" s="9"/>
      <c r="CK453" s="1"/>
      <c r="CL453" s="9">
        <v>0.32</v>
      </c>
      <c r="CM453" s="1"/>
      <c r="CN453" s="9"/>
      <c r="CO453" s="1"/>
      <c r="CP453" s="9"/>
      <c r="CQ453" s="1">
        <v>5</v>
      </c>
      <c r="CR453" s="9">
        <v>1</v>
      </c>
      <c r="CS453" s="1"/>
      <c r="CT453" s="9"/>
      <c r="CU453" s="1">
        <v>3</v>
      </c>
      <c r="CV453" s="9"/>
      <c r="CW453" s="1">
        <v>1</v>
      </c>
      <c r="CX453" s="9">
        <v>0.6</v>
      </c>
      <c r="CY453" s="1"/>
      <c r="CZ453" s="9"/>
      <c r="DA453" s="1"/>
      <c r="DB453" s="9"/>
      <c r="DC453" s="1"/>
      <c r="DD453" s="9">
        <v>10</v>
      </c>
      <c r="DE453" s="1"/>
      <c r="DF453" s="9"/>
      <c r="DG453" s="9"/>
      <c r="DH453" s="9"/>
      <c r="DI453" s="27"/>
      <c r="DJ453" s="9"/>
      <c r="DK453" s="1">
        <v>1</v>
      </c>
      <c r="DL453" s="9"/>
      <c r="DM453" s="28"/>
      <c r="DN453" s="9"/>
      <c r="DO453" s="1"/>
      <c r="DP453" s="9"/>
      <c r="DQ453" s="1"/>
      <c r="DR453" s="27"/>
      <c r="DS453" s="28"/>
      <c r="DT453" s="27"/>
      <c r="DU453" s="1"/>
      <c r="DV453" s="9"/>
      <c r="DW453" s="1"/>
      <c r="DX453" s="27"/>
      <c r="DY453" s="1"/>
      <c r="DZ453" s="9"/>
      <c r="EA453" s="28"/>
      <c r="EB453" s="9"/>
      <c r="EC453" s="1"/>
      <c r="ED453" s="9"/>
      <c r="EE453" s="1"/>
      <c r="EF453" s="9"/>
      <c r="EG453" s="1"/>
      <c r="EH453" s="9"/>
      <c r="EI453" s="28"/>
      <c r="EJ453" s="9"/>
      <c r="EK453" s="1"/>
      <c r="EL453" s="3" cm="1">
        <f t="array" ref="EL453">SUMPRODUCT(Planned[[#This Row],[GEN-1]:[EL-20]],TRANSPOSE(Arrangements[Unit Prices]))</f>
        <v>1344.4999999999998</v>
      </c>
    </row>
    <row r="454" spans="1:146" ht="14.4" x14ac:dyDescent="0.25">
      <c r="A454" s="1">
        <v>451</v>
      </c>
      <c r="B454" s="9">
        <v>91271</v>
      </c>
      <c r="C454" s="9" t="s">
        <v>1350</v>
      </c>
      <c r="D454" s="13" t="s">
        <v>271</v>
      </c>
      <c r="E454" s="13" t="s">
        <v>312</v>
      </c>
      <c r="F454" s="9"/>
      <c r="G454" s="9"/>
      <c r="H454" s="1" t="s">
        <v>1351</v>
      </c>
      <c r="I454" s="1" t="s">
        <v>325</v>
      </c>
      <c r="J454" s="1" t="s">
        <v>343</v>
      </c>
      <c r="K454" s="9">
        <v>290</v>
      </c>
      <c r="L454" s="1" t="s">
        <v>1301</v>
      </c>
      <c r="M454" s="13" t="s">
        <v>278</v>
      </c>
      <c r="N454" s="9"/>
      <c r="O454" s="1"/>
      <c r="P454" s="9"/>
      <c r="Q454" s="1"/>
      <c r="R454" s="27"/>
      <c r="S454" s="1">
        <v>1.9</v>
      </c>
      <c r="T454" s="9"/>
      <c r="U454" s="1"/>
      <c r="V454" s="9"/>
      <c r="W454" s="1"/>
      <c r="X454" s="9"/>
      <c r="Y454" s="1"/>
      <c r="Z454" s="9"/>
      <c r="AA454" s="1"/>
      <c r="AB454" s="9"/>
      <c r="AC454" s="1"/>
      <c r="AD454" s="27"/>
      <c r="AE454" s="1"/>
      <c r="AF454" s="9">
        <v>156</v>
      </c>
      <c r="AG454" s="1"/>
      <c r="AH454" s="9"/>
      <c r="AI454" s="1"/>
      <c r="AJ454" s="27"/>
      <c r="AK454" s="1"/>
      <c r="AL454" s="27"/>
      <c r="AM454" s="1"/>
      <c r="AN454" s="9"/>
      <c r="AO454" s="28"/>
      <c r="AP454" s="9"/>
      <c r="AQ454" s="1"/>
      <c r="AR454" s="9"/>
      <c r="AS454" s="28"/>
      <c r="AT454" s="27"/>
      <c r="AU454" s="1"/>
      <c r="AV454" s="1"/>
      <c r="AW454" s="1"/>
      <c r="AX454" s="9"/>
      <c r="AY454" s="28"/>
      <c r="AZ454" s="9"/>
      <c r="BA454" s="1"/>
      <c r="BB454" s="27"/>
      <c r="BC454" s="1"/>
      <c r="BD454" s="9"/>
      <c r="BE454" s="28"/>
      <c r="BF454" s="9"/>
      <c r="BG454" s="1"/>
      <c r="BH454" s="9"/>
      <c r="BI454" s="1"/>
      <c r="BJ454" s="9"/>
      <c r="BK454" s="28"/>
      <c r="BL454" s="27"/>
      <c r="BM454" s="1"/>
      <c r="BN454" s="9">
        <v>4</v>
      </c>
      <c r="BO454" s="1"/>
      <c r="BP454" s="27"/>
      <c r="BQ454" s="1"/>
      <c r="BR454" s="9"/>
      <c r="BS454" s="1"/>
      <c r="BT454" s="9"/>
      <c r="BU454" s="1"/>
      <c r="BV454" s="9"/>
      <c r="BW454" s="1"/>
      <c r="BX454" s="9"/>
      <c r="BY454" s="1"/>
      <c r="BZ454" s="9"/>
      <c r="CA454" s="1"/>
      <c r="CB454" s="9"/>
      <c r="CC454" s="28"/>
      <c r="CD454" s="9"/>
      <c r="CE454" s="1"/>
      <c r="CF454" s="9"/>
      <c r="CG454" s="1"/>
      <c r="CH454" s="27"/>
      <c r="CI454" s="1"/>
      <c r="CJ454" s="9"/>
      <c r="CK454" s="1"/>
      <c r="CL454" s="9">
        <v>0.25</v>
      </c>
      <c r="CM454" s="1"/>
      <c r="CN454" s="9"/>
      <c r="CO454" s="1"/>
      <c r="CP454" s="9"/>
      <c r="CQ454" s="1">
        <v>3</v>
      </c>
      <c r="CR454" s="9"/>
      <c r="CS454" s="1">
        <v>1</v>
      </c>
      <c r="CT454" s="9"/>
      <c r="CU454" s="1">
        <v>2</v>
      </c>
      <c r="CV454" s="9">
        <v>1</v>
      </c>
      <c r="CW454" s="1"/>
      <c r="CX454" s="9"/>
      <c r="CY454" s="1"/>
      <c r="CZ454" s="9"/>
      <c r="DA454" s="1"/>
      <c r="DB454" s="9"/>
      <c r="DC454" s="1"/>
      <c r="DD454" s="9"/>
      <c r="DE454" s="1"/>
      <c r="DF454" s="9"/>
      <c r="DG454" s="9"/>
      <c r="DH454" s="9"/>
      <c r="DI454" s="27"/>
      <c r="DJ454" s="9"/>
      <c r="DK454" s="1"/>
      <c r="DL454" s="9"/>
      <c r="DM454" s="28"/>
      <c r="DN454" s="9"/>
      <c r="DO454" s="1"/>
      <c r="DP454" s="9"/>
      <c r="DQ454" s="1"/>
      <c r="DR454" s="27"/>
      <c r="DS454" s="28"/>
      <c r="DT454" s="27"/>
      <c r="DU454" s="1"/>
      <c r="DV454" s="9"/>
      <c r="DW454" s="1"/>
      <c r="DX454" s="27"/>
      <c r="DY454" s="1"/>
      <c r="DZ454" s="9"/>
      <c r="EA454" s="28"/>
      <c r="EB454" s="9"/>
      <c r="EC454" s="1">
        <v>1</v>
      </c>
      <c r="ED454" s="9"/>
      <c r="EE454" s="1">
        <v>1</v>
      </c>
      <c r="EF454" s="9"/>
      <c r="EG454" s="1">
        <v>1</v>
      </c>
      <c r="EH454" s="9"/>
      <c r="EI454" s="28"/>
      <c r="EJ454" s="9"/>
      <c r="EK454" s="1">
        <v>10</v>
      </c>
      <c r="EL454" s="3" cm="1">
        <f t="array" ref="EL454">SUMPRODUCT(Planned[[#This Row],[GEN-1]:[EL-20]],TRANSPOSE(Arrangements[Unit Prices]))</f>
        <v>1008.8</v>
      </c>
    </row>
    <row r="455" spans="1:146" ht="14.4" x14ac:dyDescent="0.25">
      <c r="A455" s="1">
        <v>452</v>
      </c>
      <c r="B455" s="9">
        <v>91395</v>
      </c>
      <c r="C455" s="9" t="s">
        <v>1352</v>
      </c>
      <c r="D455" s="13" t="s">
        <v>271</v>
      </c>
      <c r="E455" s="13" t="s">
        <v>312</v>
      </c>
      <c r="F455" s="9"/>
      <c r="G455" s="9"/>
      <c r="H455" s="1" t="s">
        <v>1353</v>
      </c>
      <c r="I455" s="1" t="s">
        <v>325</v>
      </c>
      <c r="J455" s="1" t="s">
        <v>343</v>
      </c>
      <c r="K455" s="9">
        <v>290</v>
      </c>
      <c r="L455" s="1" t="s">
        <v>1301</v>
      </c>
      <c r="M455" s="13" t="s">
        <v>278</v>
      </c>
      <c r="N455" s="9"/>
      <c r="O455" s="1"/>
      <c r="P455" s="9"/>
      <c r="Q455" s="1"/>
      <c r="R455" s="27"/>
      <c r="S455" s="1"/>
      <c r="T455" s="9"/>
      <c r="U455" s="1"/>
      <c r="V455" s="9"/>
      <c r="W455" s="1"/>
      <c r="X455" s="9">
        <v>1.5</v>
      </c>
      <c r="Y455" s="1"/>
      <c r="Z455" s="9"/>
      <c r="AA455" s="1">
        <v>50</v>
      </c>
      <c r="AB455" s="9"/>
      <c r="AC455" s="1"/>
      <c r="AD455" s="27"/>
      <c r="AE455" s="1"/>
      <c r="AF455" s="9">
        <v>157</v>
      </c>
      <c r="AG455" s="1"/>
      <c r="AH455" s="9"/>
      <c r="AI455" s="1"/>
      <c r="AJ455" s="27"/>
      <c r="AK455" s="1"/>
      <c r="AL455" s="27"/>
      <c r="AM455" s="1"/>
      <c r="AN455" s="9"/>
      <c r="AO455" s="28"/>
      <c r="AP455" s="9"/>
      <c r="AQ455" s="1"/>
      <c r="AR455" s="9"/>
      <c r="AS455" s="28"/>
      <c r="AT455" s="27"/>
      <c r="AU455" s="1"/>
      <c r="AV455" s="1"/>
      <c r="AW455" s="1"/>
      <c r="AX455" s="9"/>
      <c r="AY455" s="28"/>
      <c r="AZ455" s="9">
        <v>3</v>
      </c>
      <c r="BA455" s="1"/>
      <c r="BB455" s="27"/>
      <c r="BC455" s="1"/>
      <c r="BD455" s="9"/>
      <c r="BE455" s="28"/>
      <c r="BF455" s="9"/>
      <c r="BG455" s="1"/>
      <c r="BH455" s="9"/>
      <c r="BI455" s="1"/>
      <c r="BJ455" s="9"/>
      <c r="BK455" s="28"/>
      <c r="BL455" s="27"/>
      <c r="BM455" s="1">
        <v>1</v>
      </c>
      <c r="BN455" s="9">
        <v>3</v>
      </c>
      <c r="BO455" s="1"/>
      <c r="BP455" s="27"/>
      <c r="BQ455" s="1"/>
      <c r="BR455" s="9"/>
      <c r="BS455" s="1"/>
      <c r="BT455" s="9"/>
      <c r="BU455" s="1"/>
      <c r="BV455" s="9"/>
      <c r="BW455" s="1"/>
      <c r="BX455" s="9"/>
      <c r="BY455" s="1"/>
      <c r="BZ455" s="9"/>
      <c r="CA455" s="1"/>
      <c r="CB455" s="9"/>
      <c r="CC455" s="28"/>
      <c r="CD455" s="9"/>
      <c r="CE455" s="1"/>
      <c r="CF455" s="9"/>
      <c r="CG455" s="1"/>
      <c r="CH455" s="27"/>
      <c r="CI455" s="1"/>
      <c r="CJ455" s="9"/>
      <c r="CK455" s="1"/>
      <c r="CL455" s="9">
        <v>0.24</v>
      </c>
      <c r="CM455" s="1"/>
      <c r="CN455" s="9"/>
      <c r="CO455" s="1"/>
      <c r="CP455" s="9"/>
      <c r="CQ455" s="1"/>
      <c r="CR455" s="9"/>
      <c r="CS455" s="1"/>
      <c r="CT455" s="9"/>
      <c r="CU455" s="1"/>
      <c r="CV455" s="9"/>
      <c r="CW455" s="1"/>
      <c r="CX455" s="9"/>
      <c r="CY455" s="1"/>
      <c r="CZ455" s="9"/>
      <c r="DA455" s="1"/>
      <c r="DB455" s="9"/>
      <c r="DC455" s="1"/>
      <c r="DD455" s="9"/>
      <c r="DE455" s="1"/>
      <c r="DF455" s="9"/>
      <c r="DG455" s="9"/>
      <c r="DH455" s="9"/>
      <c r="DI455" s="27"/>
      <c r="DJ455" s="9"/>
      <c r="DK455" s="1"/>
      <c r="DL455" s="9"/>
      <c r="DM455" s="28"/>
      <c r="DN455" s="9"/>
      <c r="DO455" s="1"/>
      <c r="DP455" s="9"/>
      <c r="DQ455" s="1"/>
      <c r="DR455" s="27"/>
      <c r="DS455" s="28"/>
      <c r="DT455" s="27"/>
      <c r="DU455" s="1"/>
      <c r="DV455" s="9"/>
      <c r="DW455" s="1"/>
      <c r="DX455" s="27"/>
      <c r="DY455" s="1"/>
      <c r="DZ455" s="9"/>
      <c r="EA455" s="28"/>
      <c r="EB455" s="9"/>
      <c r="EC455" s="1"/>
      <c r="ED455" s="9"/>
      <c r="EE455" s="1"/>
      <c r="EF455" s="9"/>
      <c r="EG455" s="1"/>
      <c r="EH455" s="9"/>
      <c r="EI455" s="28"/>
      <c r="EJ455" s="9"/>
      <c r="EK455" s="1"/>
      <c r="EL455" s="3" cm="1">
        <f t="array" ref="EL455">SUMPRODUCT(Planned[[#This Row],[GEN-1]:[EL-20]],TRANSPOSE(Arrangements[Unit Prices]))</f>
        <v>969.69999999999993</v>
      </c>
    </row>
    <row r="456" spans="1:146" ht="14.4" x14ac:dyDescent="0.25">
      <c r="A456" s="1">
        <v>453</v>
      </c>
      <c r="B456" s="9">
        <v>223546</v>
      </c>
      <c r="C456" s="9" t="s">
        <v>1354</v>
      </c>
      <c r="D456" s="13" t="s">
        <v>271</v>
      </c>
      <c r="E456" s="13" t="s">
        <v>312</v>
      </c>
      <c r="F456" s="9"/>
      <c r="G456" s="9"/>
      <c r="H456" s="1" t="s">
        <v>1355</v>
      </c>
      <c r="I456" s="1" t="s">
        <v>275</v>
      </c>
      <c r="J456" s="1" t="s">
        <v>343</v>
      </c>
      <c r="K456" s="9">
        <v>290</v>
      </c>
      <c r="L456" s="1" t="s">
        <v>1301</v>
      </c>
      <c r="M456" s="13" t="s">
        <v>278</v>
      </c>
      <c r="N456" s="9"/>
      <c r="O456" s="1"/>
      <c r="P456" s="9"/>
      <c r="Q456" s="1"/>
      <c r="R456" s="27"/>
      <c r="S456" s="1"/>
      <c r="T456" s="9"/>
      <c r="U456" s="1"/>
      <c r="V456" s="9"/>
      <c r="W456" s="1"/>
      <c r="X456" s="9"/>
      <c r="Y456" s="1"/>
      <c r="Z456" s="9"/>
      <c r="AA456" s="1">
        <v>70</v>
      </c>
      <c r="AB456" s="9"/>
      <c r="AC456" s="1"/>
      <c r="AD456" s="27"/>
      <c r="AE456" s="1"/>
      <c r="AF456" s="9">
        <v>138</v>
      </c>
      <c r="AG456" s="1"/>
      <c r="AH456" s="9"/>
      <c r="AI456" s="1"/>
      <c r="AJ456" s="27"/>
      <c r="AK456" s="1"/>
      <c r="AL456" s="27"/>
      <c r="AM456" s="1"/>
      <c r="AN456" s="9"/>
      <c r="AO456" s="28"/>
      <c r="AP456" s="9"/>
      <c r="AQ456" s="1"/>
      <c r="AR456" s="9"/>
      <c r="AS456" s="28"/>
      <c r="AT456" s="27"/>
      <c r="AU456" s="1"/>
      <c r="AV456" s="1"/>
      <c r="AW456" s="1"/>
      <c r="AX456" s="9"/>
      <c r="AY456" s="28"/>
      <c r="AZ456" s="9"/>
      <c r="BA456" s="1"/>
      <c r="BB456" s="27"/>
      <c r="BC456" s="1"/>
      <c r="BD456" s="9"/>
      <c r="BE456" s="28"/>
      <c r="BF456" s="9"/>
      <c r="BG456" s="1"/>
      <c r="BH456" s="9"/>
      <c r="BI456" s="1"/>
      <c r="BJ456" s="9"/>
      <c r="BK456" s="28"/>
      <c r="BL456" s="27"/>
      <c r="BM456" s="1"/>
      <c r="BN456" s="9">
        <v>2</v>
      </c>
      <c r="BO456" s="1"/>
      <c r="BP456" s="27"/>
      <c r="BQ456" s="1">
        <v>1</v>
      </c>
      <c r="BR456" s="9"/>
      <c r="BS456" s="1"/>
      <c r="BT456" s="9"/>
      <c r="BU456" s="1"/>
      <c r="BV456" s="9"/>
      <c r="BW456" s="1"/>
      <c r="BX456" s="9"/>
      <c r="BY456" s="1"/>
      <c r="BZ456" s="9"/>
      <c r="CA456" s="1"/>
      <c r="CB456" s="9"/>
      <c r="CC456" s="28"/>
      <c r="CD456" s="9"/>
      <c r="CE456" s="1"/>
      <c r="CF456" s="9"/>
      <c r="CG456" s="1"/>
      <c r="CH456" s="27"/>
      <c r="CI456" s="1"/>
      <c r="CJ456" s="9"/>
      <c r="CK456" s="1"/>
      <c r="CL456" s="9"/>
      <c r="CM456" s="1"/>
      <c r="CN456" s="9"/>
      <c r="CO456" s="1"/>
      <c r="CP456" s="9"/>
      <c r="CQ456" s="1">
        <v>2</v>
      </c>
      <c r="CR456" s="9"/>
      <c r="CS456" s="1"/>
      <c r="CT456" s="9"/>
      <c r="CU456" s="1">
        <v>3</v>
      </c>
      <c r="CV456" s="9"/>
      <c r="CW456" s="1">
        <v>1</v>
      </c>
      <c r="CX456" s="9">
        <v>0.6</v>
      </c>
      <c r="CY456" s="1"/>
      <c r="CZ456" s="9">
        <v>1</v>
      </c>
      <c r="DA456" s="1"/>
      <c r="DB456" s="9"/>
      <c r="DC456" s="1"/>
      <c r="DD456" s="9">
        <v>10</v>
      </c>
      <c r="DE456" s="1"/>
      <c r="DF456" s="9"/>
      <c r="DG456" s="9">
        <v>15</v>
      </c>
      <c r="DH456" s="9"/>
      <c r="DI456" s="27"/>
      <c r="DJ456" s="9"/>
      <c r="DK456" s="1">
        <v>1</v>
      </c>
      <c r="DL456" s="9"/>
      <c r="DM456" s="28"/>
      <c r="DN456" s="9"/>
      <c r="DO456" s="1"/>
      <c r="DP456" s="9"/>
      <c r="DQ456" s="1"/>
      <c r="DR456" s="27"/>
      <c r="DS456" s="28"/>
      <c r="DT456" s="27"/>
      <c r="DU456" s="1"/>
      <c r="DV456" s="9"/>
      <c r="DW456" s="1"/>
      <c r="DX456" s="27"/>
      <c r="DY456" s="1"/>
      <c r="DZ456" s="9"/>
      <c r="EA456" s="28"/>
      <c r="EB456" s="9"/>
      <c r="EC456" s="1"/>
      <c r="ED456" s="9"/>
      <c r="EE456" s="1"/>
      <c r="EF456" s="9"/>
      <c r="EG456" s="1"/>
      <c r="EH456" s="9"/>
      <c r="EI456" s="28"/>
      <c r="EJ456" s="9"/>
      <c r="EK456" s="1"/>
      <c r="EL456" s="3" cm="1">
        <f t="array" ref="EL456">SUMPRODUCT(Planned[[#This Row],[GEN-1]:[EL-20]],TRANSPOSE(Arrangements[Unit Prices]))</f>
        <v>809.05</v>
      </c>
    </row>
    <row r="457" spans="1:146" ht="14.4" x14ac:dyDescent="0.25">
      <c r="A457" s="1">
        <v>454</v>
      </c>
      <c r="B457" s="9">
        <v>215245</v>
      </c>
      <c r="C457" s="9" t="s">
        <v>1356</v>
      </c>
      <c r="D457" s="13" t="s">
        <v>271</v>
      </c>
      <c r="E457" s="13" t="s">
        <v>312</v>
      </c>
      <c r="F457" s="9"/>
      <c r="G457" s="9"/>
      <c r="H457" s="1" t="s">
        <v>1357</v>
      </c>
      <c r="I457" s="1" t="s">
        <v>275</v>
      </c>
      <c r="J457" s="1" t="s">
        <v>343</v>
      </c>
      <c r="K457" s="9">
        <v>290</v>
      </c>
      <c r="L457" s="1" t="s">
        <v>1301</v>
      </c>
      <c r="M457" s="13" t="s">
        <v>278</v>
      </c>
      <c r="N457" s="9"/>
      <c r="O457" s="1"/>
      <c r="P457" s="9"/>
      <c r="Q457" s="1"/>
      <c r="R457" s="27"/>
      <c r="S457" s="1"/>
      <c r="T457" s="9"/>
      <c r="U457" s="1"/>
      <c r="V457" s="9"/>
      <c r="W457" s="1"/>
      <c r="X457" s="9"/>
      <c r="Y457" s="1"/>
      <c r="Z457" s="9"/>
      <c r="AA457" s="1"/>
      <c r="AB457" s="9"/>
      <c r="AC457" s="1"/>
      <c r="AD457" s="27"/>
      <c r="AE457" s="1"/>
      <c r="AF457" s="9">
        <v>236</v>
      </c>
      <c r="AG457" s="1"/>
      <c r="AH457" s="9"/>
      <c r="AI457" s="1"/>
      <c r="AJ457" s="27"/>
      <c r="AK457" s="1"/>
      <c r="AL457" s="27"/>
      <c r="AM457" s="1"/>
      <c r="AN457" s="9"/>
      <c r="AO457" s="28"/>
      <c r="AP457" s="9"/>
      <c r="AQ457" s="1"/>
      <c r="AR457" s="9"/>
      <c r="AS457" s="28"/>
      <c r="AT457" s="27"/>
      <c r="AU457" s="1"/>
      <c r="AV457" s="1"/>
      <c r="AW457" s="1"/>
      <c r="AX457" s="9"/>
      <c r="AY457" s="28"/>
      <c r="AZ457" s="9"/>
      <c r="BA457" s="1"/>
      <c r="BB457" s="27"/>
      <c r="BC457" s="1"/>
      <c r="BD457" s="9"/>
      <c r="BE457" s="28"/>
      <c r="BF457" s="9"/>
      <c r="BG457" s="1"/>
      <c r="BH457" s="9"/>
      <c r="BI457" s="1"/>
      <c r="BJ457" s="9"/>
      <c r="BK457" s="28"/>
      <c r="BL457" s="27"/>
      <c r="BM457" s="1"/>
      <c r="BN457" s="9"/>
      <c r="BO457" s="1"/>
      <c r="BP457" s="27"/>
      <c r="BQ457" s="1"/>
      <c r="BR457" s="9"/>
      <c r="BS457" s="1"/>
      <c r="BT457" s="9"/>
      <c r="BU457" s="1"/>
      <c r="BV457" s="9"/>
      <c r="BW457" s="1"/>
      <c r="BX457" s="9"/>
      <c r="BY457" s="1"/>
      <c r="BZ457" s="9"/>
      <c r="CA457" s="1"/>
      <c r="CB457" s="9"/>
      <c r="CC457" s="28"/>
      <c r="CD457" s="9"/>
      <c r="CE457" s="1"/>
      <c r="CF457" s="9"/>
      <c r="CG457" s="1"/>
      <c r="CH457" s="27"/>
      <c r="CI457" s="1"/>
      <c r="CJ457" s="9"/>
      <c r="CK457" s="1"/>
      <c r="CL457" s="9">
        <v>0.32</v>
      </c>
      <c r="CM457" s="1"/>
      <c r="CN457" s="9"/>
      <c r="CO457" s="1"/>
      <c r="CP457" s="9"/>
      <c r="CQ457" s="1">
        <v>3</v>
      </c>
      <c r="CR457" s="9"/>
      <c r="CS457" s="1"/>
      <c r="CT457" s="9"/>
      <c r="CU457" s="1">
        <v>4</v>
      </c>
      <c r="CV457" s="9"/>
      <c r="CW457" s="1">
        <v>1</v>
      </c>
      <c r="CX457" s="9">
        <v>1.2</v>
      </c>
      <c r="CY457" s="1"/>
      <c r="CZ457" s="9"/>
      <c r="DA457" s="1"/>
      <c r="DB457" s="9">
        <v>2</v>
      </c>
      <c r="DC457" s="1"/>
      <c r="DD457" s="9"/>
      <c r="DE457" s="1"/>
      <c r="DF457" s="9"/>
      <c r="DG457" s="9"/>
      <c r="DH457" s="9"/>
      <c r="DI457" s="27"/>
      <c r="DJ457" s="9"/>
      <c r="DK457" s="1">
        <v>1</v>
      </c>
      <c r="DL457" s="9"/>
      <c r="DM457" s="28"/>
      <c r="DN457" s="9"/>
      <c r="DO457" s="1"/>
      <c r="DP457" s="9"/>
      <c r="DQ457" s="1"/>
      <c r="DR457" s="27"/>
      <c r="DS457" s="28"/>
      <c r="DT457" s="27"/>
      <c r="DU457" s="1"/>
      <c r="DV457" s="9"/>
      <c r="DW457" s="1"/>
      <c r="DX457" s="27"/>
      <c r="DY457" s="1"/>
      <c r="DZ457" s="9"/>
      <c r="EA457" s="28"/>
      <c r="EB457" s="9"/>
      <c r="EC457" s="1"/>
      <c r="ED457" s="9"/>
      <c r="EE457" s="1"/>
      <c r="EF457" s="9"/>
      <c r="EG457" s="1"/>
      <c r="EH457" s="9"/>
      <c r="EI457" s="28"/>
      <c r="EJ457" s="9"/>
      <c r="EK457" s="1"/>
      <c r="EL457" s="3" cm="1">
        <f t="array" ref="EL457">SUMPRODUCT(Planned[[#This Row],[GEN-1]:[EL-20]],TRANSPOSE(Arrangements[Unit Prices]))</f>
        <v>906.59999999999991</v>
      </c>
    </row>
    <row r="458" spans="1:146" ht="14.4" x14ac:dyDescent="0.25">
      <c r="A458" s="1">
        <v>455</v>
      </c>
      <c r="B458" s="9">
        <v>342789</v>
      </c>
      <c r="C458" s="9" t="s">
        <v>1358</v>
      </c>
      <c r="D458" s="13" t="s">
        <v>271</v>
      </c>
      <c r="E458" s="13" t="s">
        <v>312</v>
      </c>
      <c r="F458" s="9"/>
      <c r="G458" s="9"/>
      <c r="H458" s="1" t="s">
        <v>1359</v>
      </c>
      <c r="I458" s="1" t="s">
        <v>275</v>
      </c>
      <c r="J458" s="1" t="s">
        <v>343</v>
      </c>
      <c r="K458" s="9">
        <v>290</v>
      </c>
      <c r="L458" s="1" t="s">
        <v>1301</v>
      </c>
      <c r="M458" s="13" t="s">
        <v>278</v>
      </c>
      <c r="N458" s="9"/>
      <c r="O458" s="1"/>
      <c r="P458" s="9"/>
      <c r="Q458" s="1"/>
      <c r="R458" s="27"/>
      <c r="S458" s="1">
        <v>2</v>
      </c>
      <c r="T458" s="9"/>
      <c r="U458" s="1"/>
      <c r="V458" s="9"/>
      <c r="W458" s="1"/>
      <c r="X458" s="9"/>
      <c r="Y458" s="1"/>
      <c r="Z458" s="9"/>
      <c r="AA458" s="1"/>
      <c r="AB458" s="9"/>
      <c r="AC458" s="1"/>
      <c r="AD458" s="27"/>
      <c r="AE458" s="1"/>
      <c r="AF458" s="9">
        <v>132</v>
      </c>
      <c r="AG458" s="1"/>
      <c r="AH458" s="9"/>
      <c r="AI458" s="1"/>
      <c r="AJ458" s="27"/>
      <c r="AK458" s="1"/>
      <c r="AL458" s="27"/>
      <c r="AM458" s="1"/>
      <c r="AN458" s="9"/>
      <c r="AO458" s="28"/>
      <c r="AP458" s="9"/>
      <c r="AQ458" s="1"/>
      <c r="AR458" s="9"/>
      <c r="AS458" s="28"/>
      <c r="AT458" s="27"/>
      <c r="AU458" s="1"/>
      <c r="AV458" s="1"/>
      <c r="AW458" s="1"/>
      <c r="AX458" s="9"/>
      <c r="AY458" s="28"/>
      <c r="AZ458" s="9"/>
      <c r="BA458" s="1"/>
      <c r="BB458" s="27"/>
      <c r="BC458" s="1"/>
      <c r="BD458" s="9"/>
      <c r="BE458" s="28"/>
      <c r="BF458" s="9"/>
      <c r="BG458" s="1"/>
      <c r="BH458" s="9"/>
      <c r="BI458" s="1"/>
      <c r="BJ458" s="9"/>
      <c r="BK458" s="28"/>
      <c r="BL458" s="27"/>
      <c r="BM458" s="1"/>
      <c r="BN458" s="9">
        <v>1</v>
      </c>
      <c r="BO458" s="1"/>
      <c r="BP458" s="27"/>
      <c r="BQ458" s="1"/>
      <c r="BR458" s="9"/>
      <c r="BS458" s="1"/>
      <c r="BT458" s="9"/>
      <c r="BU458" s="1"/>
      <c r="BV458" s="9"/>
      <c r="BW458" s="1"/>
      <c r="BX458" s="9"/>
      <c r="BY458" s="1"/>
      <c r="BZ458" s="9"/>
      <c r="CA458" s="1"/>
      <c r="CB458" s="9"/>
      <c r="CC458" s="28"/>
      <c r="CD458" s="9"/>
      <c r="CE458" s="1"/>
      <c r="CF458" s="9">
        <v>2</v>
      </c>
      <c r="CG458" s="1"/>
      <c r="CH458" s="27"/>
      <c r="CI458" s="1"/>
      <c r="CJ458" s="9"/>
      <c r="CK458" s="1"/>
      <c r="CL458" s="9"/>
      <c r="CM458" s="1"/>
      <c r="CN458" s="9"/>
      <c r="CO458" s="1"/>
      <c r="CP458" s="9"/>
      <c r="CQ458" s="1">
        <v>1</v>
      </c>
      <c r="CR458" s="9">
        <v>2</v>
      </c>
      <c r="CS458" s="1"/>
      <c r="CT458" s="9"/>
      <c r="CU458" s="1">
        <v>3</v>
      </c>
      <c r="CV458" s="9"/>
      <c r="CW458" s="1">
        <v>1</v>
      </c>
      <c r="CX458" s="9">
        <v>1.2</v>
      </c>
      <c r="CY458" s="1"/>
      <c r="CZ458" s="9"/>
      <c r="DA458" s="1"/>
      <c r="DB458" s="9"/>
      <c r="DC458" s="1"/>
      <c r="DD458" s="9">
        <v>10</v>
      </c>
      <c r="DE458" s="1"/>
      <c r="DF458" s="9"/>
      <c r="DG458" s="9">
        <v>5</v>
      </c>
      <c r="DH458" s="9"/>
      <c r="DI458" s="27"/>
      <c r="DJ458" s="9"/>
      <c r="DK458" s="1">
        <v>1</v>
      </c>
      <c r="DL458" s="9"/>
      <c r="DM458" s="28"/>
      <c r="DN458" s="9"/>
      <c r="DO458" s="1"/>
      <c r="DP458" s="9"/>
      <c r="DQ458" s="1"/>
      <c r="DR458" s="27"/>
      <c r="DS458" s="28"/>
      <c r="DT458" s="27"/>
      <c r="DU458" s="1"/>
      <c r="DV458" s="9"/>
      <c r="DW458" s="1"/>
      <c r="DX458" s="27"/>
      <c r="DY458" s="1"/>
      <c r="DZ458" s="9"/>
      <c r="EA458" s="28"/>
      <c r="EB458" s="9"/>
      <c r="EC458" s="1"/>
      <c r="ED458" s="9"/>
      <c r="EE458" s="1"/>
      <c r="EF458" s="9"/>
      <c r="EG458" s="1"/>
      <c r="EH458" s="9"/>
      <c r="EI458" s="28"/>
      <c r="EJ458" s="9"/>
      <c r="EK458" s="1"/>
      <c r="EL458" s="3" cm="1">
        <f t="array" ref="EL458">SUMPRODUCT(Planned[[#This Row],[GEN-1]:[EL-20]],TRANSPOSE(Arrangements[Unit Prices]))</f>
        <v>785.55</v>
      </c>
    </row>
    <row r="459" spans="1:146" ht="14.4" x14ac:dyDescent="0.25">
      <c r="A459" s="1">
        <v>456</v>
      </c>
      <c r="B459" s="9">
        <v>92421</v>
      </c>
      <c r="C459" s="9" t="s">
        <v>1360</v>
      </c>
      <c r="D459" s="13" t="s">
        <v>271</v>
      </c>
      <c r="E459" s="13" t="s">
        <v>312</v>
      </c>
      <c r="F459" s="9"/>
      <c r="G459" s="9"/>
      <c r="H459" s="1" t="s">
        <v>1361</v>
      </c>
      <c r="I459" s="1" t="s">
        <v>325</v>
      </c>
      <c r="J459" s="1" t="s">
        <v>343</v>
      </c>
      <c r="K459" s="9">
        <v>290</v>
      </c>
      <c r="L459" s="1" t="s">
        <v>1301</v>
      </c>
      <c r="M459" s="13" t="s">
        <v>278</v>
      </c>
      <c r="N459" s="9"/>
      <c r="O459" s="1"/>
      <c r="P459" s="9"/>
      <c r="Q459" s="1"/>
      <c r="R459" s="27"/>
      <c r="S459" s="1"/>
      <c r="T459" s="9"/>
      <c r="U459" s="1"/>
      <c r="V459" s="9"/>
      <c r="W459" s="1"/>
      <c r="X459" s="9">
        <v>1</v>
      </c>
      <c r="Y459" s="1"/>
      <c r="Z459" s="9"/>
      <c r="AA459" s="1">
        <v>200</v>
      </c>
      <c r="AB459" s="9"/>
      <c r="AC459" s="1"/>
      <c r="AD459" s="27"/>
      <c r="AE459" s="1"/>
      <c r="AF459" s="9">
        <v>225</v>
      </c>
      <c r="AG459" s="1"/>
      <c r="AH459" s="9"/>
      <c r="AI459" s="1"/>
      <c r="AJ459" s="27"/>
      <c r="AK459" s="1"/>
      <c r="AL459" s="27"/>
      <c r="AM459" s="1"/>
      <c r="AN459" s="9"/>
      <c r="AO459" s="28"/>
      <c r="AP459" s="9"/>
      <c r="AQ459" s="1"/>
      <c r="AR459" s="9"/>
      <c r="AS459" s="28"/>
      <c r="AT459" s="27"/>
      <c r="AU459" s="1"/>
      <c r="AV459" s="1"/>
      <c r="AW459" s="1"/>
      <c r="AX459" s="9"/>
      <c r="AY459" s="28"/>
      <c r="AZ459" s="9"/>
      <c r="BA459" s="1"/>
      <c r="BB459" s="27"/>
      <c r="BC459" s="1"/>
      <c r="BD459" s="9"/>
      <c r="BE459" s="28"/>
      <c r="BF459" s="9"/>
      <c r="BG459" s="1"/>
      <c r="BH459" s="9"/>
      <c r="BI459" s="1"/>
      <c r="BJ459" s="9"/>
      <c r="BK459" s="28"/>
      <c r="BL459" s="27"/>
      <c r="BM459" s="1">
        <v>2</v>
      </c>
      <c r="BN459" s="9"/>
      <c r="BO459" s="1"/>
      <c r="BP459" s="27"/>
      <c r="BQ459" s="1">
        <v>1</v>
      </c>
      <c r="BR459" s="9"/>
      <c r="BS459" s="1"/>
      <c r="BT459" s="9"/>
      <c r="BU459" s="1"/>
      <c r="BV459" s="9"/>
      <c r="BW459" s="1"/>
      <c r="BX459" s="9"/>
      <c r="BY459" s="1"/>
      <c r="BZ459" s="9"/>
      <c r="CA459" s="1"/>
      <c r="CB459" s="9"/>
      <c r="CC459" s="28"/>
      <c r="CD459" s="9"/>
      <c r="CE459" s="1"/>
      <c r="CF459" s="9"/>
      <c r="CG459" s="1"/>
      <c r="CH459" s="27"/>
      <c r="CI459" s="1"/>
      <c r="CJ459" s="9"/>
      <c r="CK459" s="1"/>
      <c r="CL459" s="9">
        <v>0.4</v>
      </c>
      <c r="CM459" s="1"/>
      <c r="CN459" s="9"/>
      <c r="CO459" s="1"/>
      <c r="CP459" s="9"/>
      <c r="CQ459" s="1">
        <v>4</v>
      </c>
      <c r="CR459" s="9">
        <v>2</v>
      </c>
      <c r="CS459" s="1"/>
      <c r="CT459" s="9"/>
      <c r="CU459" s="1">
        <v>2</v>
      </c>
      <c r="CV459" s="9"/>
      <c r="CW459" s="1">
        <v>1</v>
      </c>
      <c r="CX459" s="9">
        <v>0.6</v>
      </c>
      <c r="CY459" s="1"/>
      <c r="CZ459" s="9"/>
      <c r="DA459" s="1"/>
      <c r="DB459" s="9">
        <v>1</v>
      </c>
      <c r="DC459" s="1"/>
      <c r="DD459" s="9">
        <v>10</v>
      </c>
      <c r="DE459" s="1"/>
      <c r="DF459" s="9"/>
      <c r="DG459" s="9">
        <v>10</v>
      </c>
      <c r="DH459" s="9"/>
      <c r="DI459" s="27"/>
      <c r="DJ459" s="9"/>
      <c r="DK459" s="1">
        <v>1</v>
      </c>
      <c r="DL459" s="9"/>
      <c r="DM459" s="28"/>
      <c r="DN459" s="9"/>
      <c r="DO459" s="1"/>
      <c r="DP459" s="9"/>
      <c r="DQ459" s="1"/>
      <c r="DR459" s="27"/>
      <c r="DS459" s="28"/>
      <c r="DT459" s="27"/>
      <c r="DU459" s="1"/>
      <c r="DV459" s="9"/>
      <c r="DW459" s="1"/>
      <c r="DX459" s="27"/>
      <c r="DY459" s="1"/>
      <c r="DZ459" s="9"/>
      <c r="EA459" s="28"/>
      <c r="EB459" s="9"/>
      <c r="EC459" s="1"/>
      <c r="ED459" s="9"/>
      <c r="EE459" s="1"/>
      <c r="EF459" s="9"/>
      <c r="EG459" s="1"/>
      <c r="EH459" s="9"/>
      <c r="EI459" s="28"/>
      <c r="EJ459" s="9"/>
      <c r="EK459" s="1"/>
      <c r="EL459" s="3" cm="1">
        <f t="array" ref="EL459">SUMPRODUCT(Planned[[#This Row],[GEN-1]:[EL-20]],TRANSPOSE(Arrangements[Unit Prices]))</f>
        <v>1480.1</v>
      </c>
    </row>
    <row r="460" spans="1:146" ht="14.4" x14ac:dyDescent="0.25">
      <c r="A460" s="1">
        <v>457</v>
      </c>
      <c r="B460" s="9">
        <v>58595</v>
      </c>
      <c r="C460" s="9" t="s">
        <v>1362</v>
      </c>
      <c r="D460" s="13" t="s">
        <v>271</v>
      </c>
      <c r="E460" s="13" t="s">
        <v>312</v>
      </c>
      <c r="F460" s="9"/>
      <c r="G460" s="9"/>
      <c r="H460" s="1" t="s">
        <v>1363</v>
      </c>
      <c r="I460" s="1" t="s">
        <v>325</v>
      </c>
      <c r="J460" s="1" t="s">
        <v>320</v>
      </c>
      <c r="K460" s="9">
        <v>213</v>
      </c>
      <c r="L460" s="1" t="s">
        <v>1364</v>
      </c>
      <c r="M460" s="13" t="s">
        <v>278</v>
      </c>
      <c r="N460" s="9"/>
      <c r="O460" s="1"/>
      <c r="P460" s="9"/>
      <c r="Q460" s="1"/>
      <c r="R460" s="27"/>
      <c r="S460" s="1"/>
      <c r="T460" s="9"/>
      <c r="U460" s="1"/>
      <c r="V460" s="9">
        <v>0.28000000000000003</v>
      </c>
      <c r="W460" s="1"/>
      <c r="X460" s="9"/>
      <c r="Y460" s="1"/>
      <c r="Z460" s="9"/>
      <c r="AA460" s="1"/>
      <c r="AB460" s="9"/>
      <c r="AC460" s="1"/>
      <c r="AD460" s="27"/>
      <c r="AE460" s="1"/>
      <c r="AF460" s="9">
        <v>26</v>
      </c>
      <c r="AG460" s="1"/>
      <c r="AH460" s="9"/>
      <c r="AI460" s="1"/>
      <c r="AJ460" s="27"/>
      <c r="AK460" s="1"/>
      <c r="AL460" s="27"/>
      <c r="AM460" s="1"/>
      <c r="AN460" s="9"/>
      <c r="AO460" s="28"/>
      <c r="AP460" s="9"/>
      <c r="AQ460" s="1"/>
      <c r="AR460" s="9"/>
      <c r="AS460" s="28"/>
      <c r="AT460" s="27"/>
      <c r="AU460" s="1"/>
      <c r="AV460" s="1"/>
      <c r="AW460" s="1"/>
      <c r="AX460" s="9"/>
      <c r="AY460" s="28"/>
      <c r="AZ460" s="9"/>
      <c r="BA460" s="1">
        <v>1</v>
      </c>
      <c r="BB460" s="27"/>
      <c r="BC460" s="1"/>
      <c r="BD460" s="9"/>
      <c r="BE460" s="28"/>
      <c r="BF460" s="9"/>
      <c r="BG460" s="1"/>
      <c r="BH460" s="9"/>
      <c r="BI460" s="1"/>
      <c r="BJ460" s="9"/>
      <c r="BK460" s="28"/>
      <c r="BL460" s="27"/>
      <c r="BM460" s="1">
        <v>2</v>
      </c>
      <c r="BN460" s="9"/>
      <c r="BO460" s="1"/>
      <c r="BP460" s="27"/>
      <c r="BQ460" s="1"/>
      <c r="BR460" s="9"/>
      <c r="BS460" s="1"/>
      <c r="BT460" s="9"/>
      <c r="BU460" s="1"/>
      <c r="BV460" s="9"/>
      <c r="BW460" s="1"/>
      <c r="BX460" s="9"/>
      <c r="BY460" s="1"/>
      <c r="BZ460" s="9"/>
      <c r="CA460" s="1"/>
      <c r="CB460" s="9"/>
      <c r="CC460" s="28"/>
      <c r="CD460" s="9"/>
      <c r="CE460" s="1"/>
      <c r="CF460" s="9"/>
      <c r="CG460" s="1"/>
      <c r="CH460" s="27"/>
      <c r="CI460" s="1"/>
      <c r="CJ460" s="9"/>
      <c r="CK460" s="1"/>
      <c r="CL460" s="9"/>
      <c r="CM460" s="1"/>
      <c r="CN460" s="9"/>
      <c r="CO460" s="1"/>
      <c r="CP460" s="9"/>
      <c r="CQ460" s="1">
        <v>1</v>
      </c>
      <c r="CR460" s="9"/>
      <c r="CS460" s="1"/>
      <c r="CT460" s="9">
        <v>1</v>
      </c>
      <c r="CU460" s="1"/>
      <c r="CV460" s="9">
        <v>2</v>
      </c>
      <c r="CW460" s="1"/>
      <c r="CX460" s="9">
        <v>0.5</v>
      </c>
      <c r="CY460" s="1"/>
      <c r="CZ460" s="9"/>
      <c r="DA460" s="1"/>
      <c r="DB460" s="9"/>
      <c r="DC460" s="1"/>
      <c r="DD460" s="9"/>
      <c r="DE460" s="1"/>
      <c r="DF460" s="9"/>
      <c r="DG460" s="9"/>
      <c r="DH460" s="9"/>
      <c r="DI460" s="27"/>
      <c r="DJ460" s="9"/>
      <c r="DK460" s="1"/>
      <c r="DL460" s="9"/>
      <c r="DM460" s="28"/>
      <c r="DN460" s="9"/>
      <c r="DO460" s="1"/>
      <c r="DP460" s="9"/>
      <c r="DQ460" s="1"/>
      <c r="DR460" s="27"/>
      <c r="DS460" s="28"/>
      <c r="DT460" s="27"/>
      <c r="DU460" s="1"/>
      <c r="DV460" s="9"/>
      <c r="DW460" s="1"/>
      <c r="DX460" s="27"/>
      <c r="DY460" s="1"/>
      <c r="DZ460" s="9"/>
      <c r="EA460" s="28"/>
      <c r="EB460" s="9">
        <v>1</v>
      </c>
      <c r="EC460" s="1"/>
      <c r="ED460" s="9"/>
      <c r="EE460" s="1">
        <v>1</v>
      </c>
      <c r="EF460" s="9"/>
      <c r="EG460" s="1">
        <v>1</v>
      </c>
      <c r="EH460" s="9">
        <v>1</v>
      </c>
      <c r="EI460" s="28"/>
      <c r="EJ460" s="9"/>
      <c r="EK460" s="1">
        <v>10</v>
      </c>
      <c r="EL460" s="3" cm="1">
        <f t="array" ref="EL460">SUMPRODUCT(Planned[[#This Row],[GEN-1]:[EL-20]],TRANSPOSE(Arrangements[Unit Prices]))</f>
        <v>907</v>
      </c>
    </row>
    <row r="461" spans="1:146" ht="14.4" x14ac:dyDescent="0.25">
      <c r="A461" s="1">
        <v>458</v>
      </c>
      <c r="B461" s="9">
        <v>52594</v>
      </c>
      <c r="C461" s="9" t="s">
        <v>1365</v>
      </c>
      <c r="D461" s="13" t="s">
        <v>271</v>
      </c>
      <c r="E461" s="13" t="s">
        <v>312</v>
      </c>
      <c r="F461" s="9"/>
      <c r="G461" s="9"/>
      <c r="H461" s="1" t="s">
        <v>1366</v>
      </c>
      <c r="I461" s="1" t="s">
        <v>325</v>
      </c>
      <c r="J461" s="1" t="s">
        <v>320</v>
      </c>
      <c r="K461" s="9">
        <v>213</v>
      </c>
      <c r="L461" s="1" t="s">
        <v>1364</v>
      </c>
      <c r="M461" s="13" t="s">
        <v>278</v>
      </c>
      <c r="N461" s="9"/>
      <c r="O461" s="1"/>
      <c r="P461" s="9"/>
      <c r="Q461" s="1"/>
      <c r="R461" s="27"/>
      <c r="S461" s="1"/>
      <c r="T461" s="9">
        <v>2.6</v>
      </c>
      <c r="U461" s="1"/>
      <c r="V461" s="9"/>
      <c r="W461" s="1"/>
      <c r="X461" s="9"/>
      <c r="Y461" s="1"/>
      <c r="Z461" s="9">
        <v>50</v>
      </c>
      <c r="AA461" s="1"/>
      <c r="AB461" s="9"/>
      <c r="AC461" s="1"/>
      <c r="AD461" s="27"/>
      <c r="AE461" s="1"/>
      <c r="AF461" s="9">
        <v>55</v>
      </c>
      <c r="AG461" s="1"/>
      <c r="AH461" s="9"/>
      <c r="AI461" s="1"/>
      <c r="AJ461" s="27"/>
      <c r="AK461" s="1"/>
      <c r="AL461" s="27"/>
      <c r="AM461" s="1"/>
      <c r="AN461" s="9"/>
      <c r="AO461" s="28"/>
      <c r="AP461" s="9"/>
      <c r="AQ461" s="1"/>
      <c r="AR461" s="9"/>
      <c r="AS461" s="28"/>
      <c r="AT461" s="27"/>
      <c r="AU461" s="1"/>
      <c r="AV461" s="1"/>
      <c r="AW461" s="1"/>
      <c r="AX461" s="9"/>
      <c r="AY461" s="28"/>
      <c r="AZ461" s="9"/>
      <c r="BA461" s="1"/>
      <c r="BB461" s="27"/>
      <c r="BC461" s="1"/>
      <c r="BD461" s="9"/>
      <c r="BE461" s="28"/>
      <c r="BF461" s="9"/>
      <c r="BG461" s="1"/>
      <c r="BH461" s="9"/>
      <c r="BI461" s="1"/>
      <c r="BJ461" s="9"/>
      <c r="BK461" s="28"/>
      <c r="BL461" s="27"/>
      <c r="BM461" s="1">
        <v>1</v>
      </c>
      <c r="BN461" s="9"/>
      <c r="BO461" s="1"/>
      <c r="BP461" s="27"/>
      <c r="BQ461" s="1"/>
      <c r="BR461" s="9"/>
      <c r="BS461" s="1"/>
      <c r="BT461" s="9"/>
      <c r="BU461" s="1"/>
      <c r="BV461" s="9"/>
      <c r="BW461" s="1"/>
      <c r="BX461" s="9"/>
      <c r="BY461" s="1"/>
      <c r="BZ461" s="9"/>
      <c r="CA461" s="1"/>
      <c r="CB461" s="9"/>
      <c r="CC461" s="28"/>
      <c r="CD461" s="9"/>
      <c r="CE461" s="1"/>
      <c r="CF461" s="9"/>
      <c r="CG461" s="1"/>
      <c r="CH461" s="27"/>
      <c r="CI461" s="1"/>
      <c r="CJ461" s="9"/>
      <c r="CK461" s="1"/>
      <c r="CL461" s="9">
        <v>0.24</v>
      </c>
      <c r="CM461" s="1"/>
      <c r="CN461" s="9"/>
      <c r="CO461" s="1"/>
      <c r="CP461" s="9"/>
      <c r="CQ461" s="1">
        <v>3</v>
      </c>
      <c r="CR461" s="9">
        <v>2</v>
      </c>
      <c r="CS461" s="1"/>
      <c r="CT461" s="9">
        <v>1</v>
      </c>
      <c r="CU461" s="1"/>
      <c r="CV461" s="9">
        <v>1</v>
      </c>
      <c r="CW461" s="1"/>
      <c r="CX461" s="9">
        <v>0.5</v>
      </c>
      <c r="CY461" s="1"/>
      <c r="CZ461" s="9"/>
      <c r="DA461" s="1"/>
      <c r="DB461" s="9"/>
      <c r="DC461" s="1"/>
      <c r="DD461" s="9">
        <v>4</v>
      </c>
      <c r="DE461" s="1"/>
      <c r="DF461" s="9"/>
      <c r="DG461" s="9"/>
      <c r="DH461" s="9"/>
      <c r="DI461" s="27"/>
      <c r="DJ461" s="9"/>
      <c r="DK461" s="1">
        <v>1</v>
      </c>
      <c r="DL461" s="9"/>
      <c r="DM461" s="28"/>
      <c r="DN461" s="9"/>
      <c r="DO461" s="1"/>
      <c r="DP461" s="9"/>
      <c r="DQ461" s="1"/>
      <c r="DR461" s="27"/>
      <c r="DS461" s="28"/>
      <c r="DT461" s="27"/>
      <c r="DU461" s="1"/>
      <c r="DV461" s="9"/>
      <c r="DW461" s="1"/>
      <c r="DX461" s="27"/>
      <c r="DY461" s="1"/>
      <c r="DZ461" s="9"/>
      <c r="EA461" s="28"/>
      <c r="EB461" s="9">
        <v>1</v>
      </c>
      <c r="EC461" s="1"/>
      <c r="ED461" s="9"/>
      <c r="EE461" s="1">
        <v>1</v>
      </c>
      <c r="EF461" s="9"/>
      <c r="EG461" s="1">
        <v>1</v>
      </c>
      <c r="EH461" s="9">
        <v>1</v>
      </c>
      <c r="EI461" s="28"/>
      <c r="EJ461" s="9"/>
      <c r="EK461" s="1">
        <v>10</v>
      </c>
      <c r="EL461" s="3" cm="1">
        <f t="array" ref="EL461">SUMPRODUCT(Planned[[#This Row],[GEN-1]:[EL-20]],TRANSPOSE(Arrangements[Unit Prices]))</f>
        <v>1132.2</v>
      </c>
    </row>
    <row r="462" spans="1:146" ht="14.4" x14ac:dyDescent="0.25">
      <c r="A462" s="1">
        <v>459</v>
      </c>
      <c r="B462" s="9">
        <v>98701</v>
      </c>
      <c r="C462" s="9" t="s">
        <v>1367</v>
      </c>
      <c r="D462" s="13" t="s">
        <v>271</v>
      </c>
      <c r="E462" s="13" t="s">
        <v>312</v>
      </c>
      <c r="F462" s="9"/>
      <c r="G462" s="9"/>
      <c r="H462" s="1" t="s">
        <v>1368</v>
      </c>
      <c r="I462" s="1" t="s">
        <v>325</v>
      </c>
      <c r="J462" s="1" t="s">
        <v>320</v>
      </c>
      <c r="K462" s="9">
        <v>213</v>
      </c>
      <c r="L462" s="1" t="s">
        <v>1364</v>
      </c>
      <c r="M462" s="13" t="s">
        <v>278</v>
      </c>
      <c r="N462" s="9"/>
      <c r="O462" s="1"/>
      <c r="P462" s="9"/>
      <c r="Q462" s="1"/>
      <c r="R462" s="27"/>
      <c r="S462" s="1"/>
      <c r="T462" s="9">
        <v>0.6</v>
      </c>
      <c r="U462" s="1"/>
      <c r="V462" s="9"/>
      <c r="W462" s="1"/>
      <c r="X462" s="9"/>
      <c r="Y462" s="1"/>
      <c r="Z462" s="9">
        <v>35</v>
      </c>
      <c r="AA462" s="1"/>
      <c r="AB462" s="9"/>
      <c r="AC462" s="1"/>
      <c r="AD462" s="27"/>
      <c r="AE462" s="1"/>
      <c r="AF462" s="9"/>
      <c r="AG462" s="1"/>
      <c r="AH462" s="9"/>
      <c r="AI462" s="1"/>
      <c r="AJ462" s="27"/>
      <c r="AK462" s="1"/>
      <c r="AL462" s="27"/>
      <c r="AM462" s="1"/>
      <c r="AN462" s="9"/>
      <c r="AO462" s="28"/>
      <c r="AP462" s="9"/>
      <c r="AQ462" s="1"/>
      <c r="AR462" s="9"/>
      <c r="AS462" s="28"/>
      <c r="AT462" s="27"/>
      <c r="AU462" s="1"/>
      <c r="AV462" s="1"/>
      <c r="AW462" s="1"/>
      <c r="AX462" s="9"/>
      <c r="AY462" s="28"/>
      <c r="AZ462" s="9"/>
      <c r="BA462" s="1"/>
      <c r="BB462" s="27"/>
      <c r="BC462" s="1"/>
      <c r="BD462" s="9"/>
      <c r="BE462" s="28"/>
      <c r="BF462" s="9"/>
      <c r="BG462" s="1"/>
      <c r="BH462" s="9"/>
      <c r="BI462" s="1"/>
      <c r="BJ462" s="9"/>
      <c r="BK462" s="28"/>
      <c r="BL462" s="27"/>
      <c r="BM462" s="1"/>
      <c r="BN462" s="9"/>
      <c r="BO462" s="1"/>
      <c r="BP462" s="27"/>
      <c r="BQ462" s="1"/>
      <c r="BR462" s="9"/>
      <c r="BS462" s="1"/>
      <c r="BT462" s="9"/>
      <c r="BU462" s="1"/>
      <c r="BV462" s="9"/>
      <c r="BW462" s="1"/>
      <c r="BX462" s="9"/>
      <c r="BY462" s="1"/>
      <c r="BZ462" s="9"/>
      <c r="CA462" s="1"/>
      <c r="CB462" s="9"/>
      <c r="CC462" s="28"/>
      <c r="CD462" s="9"/>
      <c r="CE462" s="1"/>
      <c r="CF462" s="9"/>
      <c r="CG462" s="1"/>
      <c r="CH462" s="27"/>
      <c r="CI462" s="1"/>
      <c r="CJ462" s="9"/>
      <c r="CK462" s="1"/>
      <c r="CL462" s="9">
        <v>0.35</v>
      </c>
      <c r="CM462" s="1"/>
      <c r="CN462" s="9"/>
      <c r="CO462" s="1"/>
      <c r="CP462" s="9"/>
      <c r="CQ462" s="1">
        <v>1</v>
      </c>
      <c r="CR462" s="9">
        <v>1</v>
      </c>
      <c r="CS462" s="1"/>
      <c r="CT462" s="9">
        <v>1</v>
      </c>
      <c r="CU462" s="1"/>
      <c r="CV462" s="9">
        <v>2</v>
      </c>
      <c r="CW462" s="1"/>
      <c r="CX462" s="9">
        <v>0.5</v>
      </c>
      <c r="CY462" s="1"/>
      <c r="CZ462" s="9">
        <v>1</v>
      </c>
      <c r="DA462" s="1"/>
      <c r="DB462" s="9"/>
      <c r="DC462" s="1"/>
      <c r="DD462" s="9">
        <v>5</v>
      </c>
      <c r="DE462" s="1"/>
      <c r="DF462" s="9"/>
      <c r="DG462" s="9"/>
      <c r="DH462" s="9"/>
      <c r="DI462" s="27"/>
      <c r="DJ462" s="9"/>
      <c r="DK462" s="1">
        <v>1</v>
      </c>
      <c r="DL462" s="9"/>
      <c r="DM462" s="28"/>
      <c r="DN462" s="9"/>
      <c r="DO462" s="1"/>
      <c r="DP462" s="9"/>
      <c r="DQ462" s="1"/>
      <c r="DR462" s="27"/>
      <c r="DS462" s="28"/>
      <c r="DT462" s="27"/>
      <c r="DU462" s="1"/>
      <c r="DV462" s="9"/>
      <c r="DW462" s="1"/>
      <c r="DX462" s="27"/>
      <c r="DY462" s="1"/>
      <c r="DZ462" s="9"/>
      <c r="EA462" s="28"/>
      <c r="EB462" s="9">
        <v>1</v>
      </c>
      <c r="EC462" s="1"/>
      <c r="ED462" s="9"/>
      <c r="EE462" s="1">
        <v>1</v>
      </c>
      <c r="EF462" s="9"/>
      <c r="EG462" s="1">
        <v>1</v>
      </c>
      <c r="EH462" s="9">
        <v>1</v>
      </c>
      <c r="EI462" s="28"/>
      <c r="EJ462" s="9"/>
      <c r="EK462" s="1">
        <v>10</v>
      </c>
      <c r="EL462" s="3" cm="1">
        <f t="array" ref="EL462">SUMPRODUCT(Planned[[#This Row],[GEN-1]:[EL-20]],TRANSPOSE(Arrangements[Unit Prices]))</f>
        <v>772.25</v>
      </c>
      <c r="EP462">
        <v>468</v>
      </c>
    </row>
    <row r="463" spans="1:146" ht="14.4" x14ac:dyDescent="0.25">
      <c r="A463" s="1">
        <v>460</v>
      </c>
      <c r="B463" s="9">
        <v>50930</v>
      </c>
      <c r="C463" s="9" t="s">
        <v>1369</v>
      </c>
      <c r="D463" s="13" t="s">
        <v>271</v>
      </c>
      <c r="E463" s="13" t="s">
        <v>312</v>
      </c>
      <c r="F463" s="9"/>
      <c r="G463" s="9"/>
      <c r="H463" s="1" t="s">
        <v>1370</v>
      </c>
      <c r="I463" s="1" t="s">
        <v>325</v>
      </c>
      <c r="J463" s="1" t="s">
        <v>320</v>
      </c>
      <c r="K463" s="9">
        <v>213</v>
      </c>
      <c r="L463" s="1" t="s">
        <v>1364</v>
      </c>
      <c r="M463" s="13" t="s">
        <v>278</v>
      </c>
      <c r="N463" s="9"/>
      <c r="O463" s="1"/>
      <c r="P463" s="9"/>
      <c r="Q463" s="1"/>
      <c r="R463" s="27"/>
      <c r="S463" s="1"/>
      <c r="T463" s="9">
        <v>5</v>
      </c>
      <c r="U463" s="1"/>
      <c r="V463" s="9"/>
      <c r="W463" s="1"/>
      <c r="X463" s="9"/>
      <c r="Y463" s="1"/>
      <c r="Z463" s="9"/>
      <c r="AA463" s="1"/>
      <c r="AB463" s="9"/>
      <c r="AC463" s="1"/>
      <c r="AD463" s="27"/>
      <c r="AE463" s="1"/>
      <c r="AF463" s="9">
        <v>150</v>
      </c>
      <c r="AG463" s="1"/>
      <c r="AH463" s="9"/>
      <c r="AI463" s="1"/>
      <c r="AJ463" s="27"/>
      <c r="AK463" s="1"/>
      <c r="AL463" s="27"/>
      <c r="AM463" s="1"/>
      <c r="AN463" s="9"/>
      <c r="AO463" s="28"/>
      <c r="AP463" s="9"/>
      <c r="AQ463" s="1"/>
      <c r="AR463" s="9"/>
      <c r="AS463" s="28"/>
      <c r="AT463" s="27"/>
      <c r="AU463" s="1"/>
      <c r="AV463" s="1"/>
      <c r="AW463" s="1"/>
      <c r="AX463" s="9"/>
      <c r="AY463" s="28"/>
      <c r="AZ463" s="9"/>
      <c r="BA463" s="1"/>
      <c r="BB463" s="27"/>
      <c r="BC463" s="1"/>
      <c r="BD463" s="9"/>
      <c r="BE463" s="28"/>
      <c r="BF463" s="9"/>
      <c r="BG463" s="1"/>
      <c r="BH463" s="9"/>
      <c r="BI463" s="1"/>
      <c r="BJ463" s="9"/>
      <c r="BK463" s="28"/>
      <c r="BL463" s="27"/>
      <c r="BM463" s="1"/>
      <c r="BN463" s="9"/>
      <c r="BO463" s="1"/>
      <c r="BP463" s="27"/>
      <c r="BQ463" s="1"/>
      <c r="BR463" s="9"/>
      <c r="BS463" s="1"/>
      <c r="BT463" s="9"/>
      <c r="BU463" s="1"/>
      <c r="BV463" s="9"/>
      <c r="BW463" s="1"/>
      <c r="BX463" s="9"/>
      <c r="BY463" s="1"/>
      <c r="BZ463" s="9"/>
      <c r="CA463" s="1"/>
      <c r="CB463" s="9"/>
      <c r="CC463" s="28"/>
      <c r="CD463" s="9"/>
      <c r="CE463" s="1"/>
      <c r="CF463" s="9"/>
      <c r="CG463" s="1"/>
      <c r="CH463" s="27"/>
      <c r="CI463" s="1"/>
      <c r="CJ463" s="9"/>
      <c r="CK463" s="1"/>
      <c r="CL463" s="9">
        <v>0.6</v>
      </c>
      <c r="CM463" s="1"/>
      <c r="CN463" s="9"/>
      <c r="CO463" s="1"/>
      <c r="CP463" s="9"/>
      <c r="CQ463" s="1"/>
      <c r="CR463" s="9"/>
      <c r="CS463" s="1"/>
      <c r="CT463" s="9">
        <v>1</v>
      </c>
      <c r="CU463" s="1"/>
      <c r="CV463" s="9">
        <v>2</v>
      </c>
      <c r="CW463" s="1"/>
      <c r="CX463" s="9">
        <v>0.5</v>
      </c>
      <c r="CY463" s="1"/>
      <c r="CZ463" s="9"/>
      <c r="DA463" s="1"/>
      <c r="DB463" s="9"/>
      <c r="DC463" s="1"/>
      <c r="DD463" s="9"/>
      <c r="DE463" s="1"/>
      <c r="DF463" s="9"/>
      <c r="DG463" s="9"/>
      <c r="DH463" s="9"/>
      <c r="DI463" s="27"/>
      <c r="DJ463" s="9"/>
      <c r="DK463" s="1"/>
      <c r="DL463" s="9"/>
      <c r="DM463" s="28"/>
      <c r="DN463" s="9"/>
      <c r="DO463" s="1"/>
      <c r="DP463" s="9"/>
      <c r="DQ463" s="1"/>
      <c r="DR463" s="27"/>
      <c r="DS463" s="28"/>
      <c r="DT463" s="27"/>
      <c r="DU463" s="1"/>
      <c r="DV463" s="9"/>
      <c r="DW463" s="1"/>
      <c r="DX463" s="27"/>
      <c r="DY463" s="1"/>
      <c r="DZ463" s="9"/>
      <c r="EA463" s="28"/>
      <c r="EB463" s="9">
        <v>1</v>
      </c>
      <c r="EC463" s="1"/>
      <c r="ED463" s="9"/>
      <c r="EE463" s="1">
        <v>1</v>
      </c>
      <c r="EF463" s="9"/>
      <c r="EG463" s="1">
        <v>1</v>
      </c>
      <c r="EH463" s="9">
        <v>1</v>
      </c>
      <c r="EI463" s="28"/>
      <c r="EJ463" s="9"/>
      <c r="EK463" s="1">
        <v>10</v>
      </c>
      <c r="EL463" s="3" cm="1">
        <f t="array" ref="EL463">SUMPRODUCT(Planned[[#This Row],[GEN-1]:[EL-20]],TRANSPOSE(Arrangements[Unit Prices]))</f>
        <v>1006</v>
      </c>
    </row>
    <row r="464" spans="1:146" ht="14.4" x14ac:dyDescent="0.25">
      <c r="A464" s="1">
        <v>461</v>
      </c>
      <c r="B464" s="9">
        <v>60138</v>
      </c>
      <c r="C464" s="9" t="s">
        <v>1371</v>
      </c>
      <c r="D464" s="13" t="s">
        <v>271</v>
      </c>
      <c r="E464" s="13" t="s">
        <v>312</v>
      </c>
      <c r="F464" s="9"/>
      <c r="G464" s="9"/>
      <c r="H464" s="1" t="s">
        <v>1372</v>
      </c>
      <c r="I464" s="1" t="s">
        <v>325</v>
      </c>
      <c r="J464" s="1" t="s">
        <v>320</v>
      </c>
      <c r="K464" s="9">
        <v>213</v>
      </c>
      <c r="L464" s="1" t="s">
        <v>1364</v>
      </c>
      <c r="M464" s="13" t="s">
        <v>278</v>
      </c>
      <c r="N464" s="9"/>
      <c r="O464" s="1"/>
      <c r="P464" s="9"/>
      <c r="Q464" s="1"/>
      <c r="R464" s="27"/>
      <c r="S464" s="1"/>
      <c r="T464" s="9">
        <v>5</v>
      </c>
      <c r="U464" s="1"/>
      <c r="V464" s="9"/>
      <c r="W464" s="1"/>
      <c r="X464" s="9"/>
      <c r="Y464" s="1"/>
      <c r="Z464" s="9"/>
      <c r="AA464" s="1"/>
      <c r="AB464" s="9"/>
      <c r="AC464" s="1"/>
      <c r="AD464" s="27"/>
      <c r="AE464" s="1"/>
      <c r="AF464" s="9">
        <v>55</v>
      </c>
      <c r="AG464" s="1"/>
      <c r="AH464" s="9"/>
      <c r="AI464" s="1"/>
      <c r="AJ464" s="27"/>
      <c r="AK464" s="1"/>
      <c r="AL464" s="27"/>
      <c r="AM464" s="1"/>
      <c r="AN464" s="9"/>
      <c r="AO464" s="28"/>
      <c r="AP464" s="9"/>
      <c r="AQ464" s="1"/>
      <c r="AR464" s="9"/>
      <c r="AS464" s="28"/>
      <c r="AT464" s="27"/>
      <c r="AU464" s="1"/>
      <c r="AV464" s="1"/>
      <c r="AW464" s="1"/>
      <c r="AX464" s="9"/>
      <c r="AY464" s="28"/>
      <c r="AZ464" s="9"/>
      <c r="BA464" s="1"/>
      <c r="BB464" s="27"/>
      <c r="BC464" s="1"/>
      <c r="BD464" s="9"/>
      <c r="BE464" s="28"/>
      <c r="BF464" s="9"/>
      <c r="BG464" s="1"/>
      <c r="BH464" s="9"/>
      <c r="BI464" s="1"/>
      <c r="BJ464" s="9"/>
      <c r="BK464" s="28"/>
      <c r="BL464" s="27"/>
      <c r="BM464" s="1"/>
      <c r="BN464" s="9"/>
      <c r="BO464" s="1"/>
      <c r="BP464" s="27"/>
      <c r="BQ464" s="1"/>
      <c r="BR464" s="9"/>
      <c r="BS464" s="1"/>
      <c r="BT464" s="9"/>
      <c r="BU464" s="1"/>
      <c r="BV464" s="9"/>
      <c r="BW464" s="1"/>
      <c r="BX464" s="9"/>
      <c r="BY464" s="1">
        <v>15</v>
      </c>
      <c r="BZ464" s="9"/>
      <c r="CA464" s="1"/>
      <c r="CB464" s="9"/>
      <c r="CC464" s="28"/>
      <c r="CD464" s="9"/>
      <c r="CE464" s="1"/>
      <c r="CF464" s="9"/>
      <c r="CG464" s="1"/>
      <c r="CH464" s="27"/>
      <c r="CI464" s="1"/>
      <c r="CJ464" s="9"/>
      <c r="CK464" s="1"/>
      <c r="CL464" s="9">
        <v>0.2</v>
      </c>
      <c r="CM464" s="1"/>
      <c r="CN464" s="9"/>
      <c r="CO464" s="1"/>
      <c r="CP464" s="9">
        <v>1.8</v>
      </c>
      <c r="CQ464" s="1">
        <v>2</v>
      </c>
      <c r="CR464" s="9">
        <v>2</v>
      </c>
      <c r="CS464" s="1">
        <v>1</v>
      </c>
      <c r="CT464" s="9"/>
      <c r="CU464" s="1"/>
      <c r="CV464" s="9">
        <v>2</v>
      </c>
      <c r="CW464" s="1"/>
      <c r="CX464" s="9"/>
      <c r="CY464" s="1"/>
      <c r="CZ464" s="9"/>
      <c r="DA464" s="1"/>
      <c r="DB464" s="9"/>
      <c r="DC464" s="1"/>
      <c r="DD464" s="9"/>
      <c r="DE464" s="1"/>
      <c r="DF464" s="9"/>
      <c r="DG464" s="9"/>
      <c r="DH464" s="9"/>
      <c r="DI464" s="27"/>
      <c r="DJ464" s="9"/>
      <c r="DK464" s="1">
        <v>1</v>
      </c>
      <c r="DL464" s="9"/>
      <c r="DM464" s="28"/>
      <c r="DN464" s="9"/>
      <c r="DO464" s="1"/>
      <c r="DP464" s="9"/>
      <c r="DQ464" s="1"/>
      <c r="DR464" s="27"/>
      <c r="DS464" s="28"/>
      <c r="DT464" s="27"/>
      <c r="DU464" s="1"/>
      <c r="DV464" s="9"/>
      <c r="DW464" s="1"/>
      <c r="DX464" s="27"/>
      <c r="DY464" s="1"/>
      <c r="DZ464" s="9"/>
      <c r="EA464" s="28"/>
      <c r="EB464" s="9"/>
      <c r="EC464" s="1"/>
      <c r="ED464" s="9"/>
      <c r="EE464" s="1"/>
      <c r="EF464" s="9"/>
      <c r="EG464" s="1"/>
      <c r="EH464" s="9"/>
      <c r="EI464" s="28"/>
      <c r="EJ464" s="9"/>
      <c r="EK464" s="1"/>
      <c r="EL464" s="3" cm="1">
        <f t="array" ref="EL464">SUMPRODUCT(Planned[[#This Row],[GEN-1]:[EL-20]],TRANSPOSE(Arrangements[Unit Prices]))</f>
        <v>696.6</v>
      </c>
    </row>
    <row r="465" spans="1:142" ht="14.4" x14ac:dyDescent="0.25">
      <c r="A465" s="1">
        <v>462</v>
      </c>
      <c r="B465" s="9">
        <v>50687</v>
      </c>
      <c r="C465" s="9" t="s">
        <v>1373</v>
      </c>
      <c r="D465" s="13" t="s">
        <v>271</v>
      </c>
      <c r="E465" s="13" t="s">
        <v>312</v>
      </c>
      <c r="F465" s="9"/>
      <c r="G465" s="9"/>
      <c r="H465" s="1" t="s">
        <v>1374</v>
      </c>
      <c r="I465" s="1" t="s">
        <v>275</v>
      </c>
      <c r="J465" s="1" t="s">
        <v>320</v>
      </c>
      <c r="K465" s="9">
        <v>213</v>
      </c>
      <c r="L465" s="1" t="s">
        <v>1375</v>
      </c>
      <c r="M465" s="13" t="s">
        <v>278</v>
      </c>
      <c r="N465" s="9"/>
      <c r="O465" s="1"/>
      <c r="P465" s="9"/>
      <c r="Q465" s="1"/>
      <c r="R465" s="27"/>
      <c r="S465" s="1"/>
      <c r="T465" s="9">
        <v>1.7</v>
      </c>
      <c r="U465" s="1"/>
      <c r="V465" s="9"/>
      <c r="W465" s="1">
        <v>0.1</v>
      </c>
      <c r="X465" s="9"/>
      <c r="Y465" s="1"/>
      <c r="Z465" s="9">
        <v>200</v>
      </c>
      <c r="AA465" s="1"/>
      <c r="AB465" s="9"/>
      <c r="AC465" s="1"/>
      <c r="AD465" s="27"/>
      <c r="AE465" s="1"/>
      <c r="AF465" s="9">
        <v>85</v>
      </c>
      <c r="AG465" s="1"/>
      <c r="AH465" s="9"/>
      <c r="AI465" s="1"/>
      <c r="AJ465" s="27"/>
      <c r="AK465" s="1"/>
      <c r="AL465" s="27"/>
      <c r="AM465" s="1"/>
      <c r="AN465" s="9"/>
      <c r="AO465" s="28"/>
      <c r="AP465" s="9"/>
      <c r="AQ465" s="1"/>
      <c r="AR465" s="9"/>
      <c r="AS465" s="28"/>
      <c r="AT465" s="27"/>
      <c r="AU465" s="1"/>
      <c r="AV465" s="1"/>
      <c r="AW465" s="1"/>
      <c r="AX465" s="9"/>
      <c r="AY465" s="28"/>
      <c r="AZ465" s="9"/>
      <c r="BA465" s="1"/>
      <c r="BB465" s="27"/>
      <c r="BC465" s="1"/>
      <c r="BD465" s="9"/>
      <c r="BE465" s="28"/>
      <c r="BF465" s="9"/>
      <c r="BG465" s="1"/>
      <c r="BH465" s="9"/>
      <c r="BI465" s="1"/>
      <c r="BJ465" s="9"/>
      <c r="BK465" s="28"/>
      <c r="BL465" s="27"/>
      <c r="BM465" s="1">
        <v>1</v>
      </c>
      <c r="BN465" s="9"/>
      <c r="BO465" s="1"/>
      <c r="BP465" s="27"/>
      <c r="BQ465" s="1"/>
      <c r="BR465" s="9"/>
      <c r="BS465" s="1"/>
      <c r="BT465" s="9"/>
      <c r="BU465" s="1"/>
      <c r="BV465" s="9"/>
      <c r="BW465" s="1"/>
      <c r="BX465" s="9"/>
      <c r="BY465" s="1"/>
      <c r="BZ465" s="9"/>
      <c r="CA465" s="1"/>
      <c r="CB465" s="9"/>
      <c r="CC465" s="28"/>
      <c r="CD465" s="9"/>
      <c r="CE465" s="1"/>
      <c r="CF465" s="9"/>
      <c r="CG465" s="1"/>
      <c r="CH465" s="27"/>
      <c r="CI465" s="1"/>
      <c r="CJ465" s="9"/>
      <c r="CK465" s="1"/>
      <c r="CL465" s="9"/>
      <c r="CM465" s="1"/>
      <c r="CN465" s="9"/>
      <c r="CO465" s="1"/>
      <c r="CP465" s="9"/>
      <c r="CQ465" s="1">
        <v>3</v>
      </c>
      <c r="CR465" s="9">
        <v>3</v>
      </c>
      <c r="CS465" s="1">
        <v>1</v>
      </c>
      <c r="CT465" s="9"/>
      <c r="CU465" s="1">
        <v>3</v>
      </c>
      <c r="CV465" s="9">
        <v>2</v>
      </c>
      <c r="CW465" s="1">
        <v>1</v>
      </c>
      <c r="CX465" s="9">
        <v>1.2</v>
      </c>
      <c r="CY465" s="1">
        <v>1</v>
      </c>
      <c r="CZ465" s="9"/>
      <c r="DA465" s="1">
        <v>1</v>
      </c>
      <c r="DB465" s="9">
        <v>1</v>
      </c>
      <c r="DC465" s="1">
        <v>10</v>
      </c>
      <c r="DD465" s="9">
        <v>15</v>
      </c>
      <c r="DE465" s="1"/>
      <c r="DF465" s="9"/>
      <c r="DG465" s="9">
        <v>10</v>
      </c>
      <c r="DH465" s="9"/>
      <c r="DI465" s="27"/>
      <c r="DJ465" s="9"/>
      <c r="DK465" s="1"/>
      <c r="DL465" s="9"/>
      <c r="DM465" s="28"/>
      <c r="DN465" s="9"/>
      <c r="DO465" s="1"/>
      <c r="DP465" s="9"/>
      <c r="DQ465" s="1"/>
      <c r="DR465" s="27"/>
      <c r="DS465" s="28"/>
      <c r="DT465" s="27"/>
      <c r="DU465" s="1"/>
      <c r="DV465" s="9"/>
      <c r="DW465" s="1"/>
      <c r="DX465" s="27"/>
      <c r="DY465" s="1"/>
      <c r="DZ465" s="9"/>
      <c r="EA465" s="28"/>
      <c r="EB465" s="9"/>
      <c r="EC465" s="1"/>
      <c r="ED465" s="9"/>
      <c r="EE465" s="1"/>
      <c r="EF465" s="9"/>
      <c r="EG465" s="1"/>
      <c r="EH465" s="9"/>
      <c r="EI465" s="28"/>
      <c r="EJ465" s="9"/>
      <c r="EK465" s="1"/>
      <c r="EL465" s="3" cm="1">
        <f t="array" ref="EL465">SUMPRODUCT(Planned[[#This Row],[GEN-1]:[EL-20]],TRANSPOSE(Arrangements[Unit Prices]))</f>
        <v>951.9</v>
      </c>
    </row>
    <row r="466" spans="1:142" ht="14.4" x14ac:dyDescent="0.25">
      <c r="A466" s="1">
        <v>463</v>
      </c>
      <c r="B466" s="9">
        <v>98692</v>
      </c>
      <c r="C466" s="9" t="s">
        <v>1376</v>
      </c>
      <c r="D466" s="13" t="s">
        <v>271</v>
      </c>
      <c r="E466" s="13" t="s">
        <v>312</v>
      </c>
      <c r="F466" s="9"/>
      <c r="G466" s="9"/>
      <c r="H466" s="1" t="s">
        <v>1377</v>
      </c>
      <c r="I466" s="1" t="s">
        <v>275</v>
      </c>
      <c r="J466" s="1" t="s">
        <v>320</v>
      </c>
      <c r="K466" s="9">
        <v>213</v>
      </c>
      <c r="L466" s="1" t="s">
        <v>1375</v>
      </c>
      <c r="M466" s="13" t="s">
        <v>278</v>
      </c>
      <c r="N466" s="9"/>
      <c r="O466" s="1"/>
      <c r="P466" s="9"/>
      <c r="Q466" s="1"/>
      <c r="R466" s="27"/>
      <c r="S466" s="1"/>
      <c r="T466" s="9">
        <v>4.2</v>
      </c>
      <c r="U466" s="1"/>
      <c r="V466" s="9"/>
      <c r="W466" s="1"/>
      <c r="X466" s="9"/>
      <c r="Y466" s="1"/>
      <c r="Z466" s="9">
        <v>40</v>
      </c>
      <c r="AA466" s="1"/>
      <c r="AB466" s="9"/>
      <c r="AC466" s="1"/>
      <c r="AD466" s="27"/>
      <c r="AE466" s="1"/>
      <c r="AF466" s="9">
        <v>29</v>
      </c>
      <c r="AG466" s="1"/>
      <c r="AH466" s="9"/>
      <c r="AI466" s="1"/>
      <c r="AJ466" s="27"/>
      <c r="AK466" s="1"/>
      <c r="AL466" s="27"/>
      <c r="AM466" s="1"/>
      <c r="AN466" s="9"/>
      <c r="AO466" s="28"/>
      <c r="AP466" s="9"/>
      <c r="AQ466" s="1"/>
      <c r="AR466" s="9"/>
      <c r="AS466" s="28"/>
      <c r="AT466" s="27"/>
      <c r="AU466" s="1"/>
      <c r="AV466" s="1">
        <v>0.3</v>
      </c>
      <c r="AW466" s="1"/>
      <c r="AX466" s="9"/>
      <c r="AY466" s="28"/>
      <c r="AZ466" s="9"/>
      <c r="BA466" s="1"/>
      <c r="BB466" s="27"/>
      <c r="BC466" s="1"/>
      <c r="BD466" s="9"/>
      <c r="BE466" s="28"/>
      <c r="BF466" s="9"/>
      <c r="BG466" s="1"/>
      <c r="BH466" s="9"/>
      <c r="BI466" s="1"/>
      <c r="BJ466" s="9"/>
      <c r="BK466" s="28"/>
      <c r="BL466" s="27"/>
      <c r="BM466" s="1">
        <v>1</v>
      </c>
      <c r="BN466" s="9"/>
      <c r="BO466" s="1"/>
      <c r="BP466" s="27"/>
      <c r="BQ466" s="1"/>
      <c r="BR466" s="9"/>
      <c r="BS466" s="1"/>
      <c r="BT466" s="9"/>
      <c r="BU466" s="1"/>
      <c r="BV466" s="9"/>
      <c r="BW466" s="1"/>
      <c r="BX466" s="9"/>
      <c r="BY466" s="1"/>
      <c r="BZ466" s="9"/>
      <c r="CA466" s="1"/>
      <c r="CB466" s="9"/>
      <c r="CC466" s="28"/>
      <c r="CD466" s="9"/>
      <c r="CE466" s="1"/>
      <c r="CF466" s="9"/>
      <c r="CG466" s="1"/>
      <c r="CH466" s="27"/>
      <c r="CI466" s="1"/>
      <c r="CJ466" s="9"/>
      <c r="CK466" s="1"/>
      <c r="CL466" s="9"/>
      <c r="CM466" s="1"/>
      <c r="CN466" s="9"/>
      <c r="CO466" s="1"/>
      <c r="CP466" s="9"/>
      <c r="CQ466" s="1">
        <v>2</v>
      </c>
      <c r="CR466" s="9">
        <v>2</v>
      </c>
      <c r="CS466" s="1"/>
      <c r="CT466" s="9"/>
      <c r="CU466" s="1">
        <v>2</v>
      </c>
      <c r="CV466" s="9">
        <v>1</v>
      </c>
      <c r="CW466" s="1">
        <v>1</v>
      </c>
      <c r="CX466" s="9">
        <v>1</v>
      </c>
      <c r="CY466" s="1">
        <v>1</v>
      </c>
      <c r="CZ466" s="9"/>
      <c r="DA466" s="1"/>
      <c r="DB466" s="9">
        <v>2</v>
      </c>
      <c r="DC466" s="1">
        <v>10</v>
      </c>
      <c r="DD466" s="9"/>
      <c r="DE466" s="1"/>
      <c r="DF466" s="9"/>
      <c r="DG466" s="9">
        <v>15</v>
      </c>
      <c r="DH466" s="9"/>
      <c r="DI466" s="27"/>
      <c r="DJ466" s="9"/>
      <c r="DK466" s="1">
        <v>1</v>
      </c>
      <c r="DL466" s="9"/>
      <c r="DM466" s="28"/>
      <c r="DN466" s="9"/>
      <c r="DO466" s="1"/>
      <c r="DP466" s="9"/>
      <c r="DQ466" s="1"/>
      <c r="DR466" s="27"/>
      <c r="DS466" s="28"/>
      <c r="DT466" s="27"/>
      <c r="DU466" s="1"/>
      <c r="DV466" s="9"/>
      <c r="DW466" s="1"/>
      <c r="DX466" s="27"/>
      <c r="DY466" s="1"/>
      <c r="DZ466" s="9"/>
      <c r="EA466" s="28"/>
      <c r="EB466" s="9"/>
      <c r="EC466" s="1"/>
      <c r="ED466" s="9"/>
      <c r="EE466" s="1"/>
      <c r="EF466" s="9"/>
      <c r="EG466" s="1"/>
      <c r="EH466" s="9"/>
      <c r="EI466" s="28"/>
      <c r="EJ466" s="9"/>
      <c r="EK466" s="1"/>
      <c r="EL466" s="3" cm="1">
        <f t="array" ref="EL466">SUMPRODUCT(Planned[[#This Row],[GEN-1]:[EL-20]],TRANSPOSE(Arrangements[Unit Prices]))</f>
        <v>788.85</v>
      </c>
    </row>
    <row r="467" spans="1:142" ht="14.4" x14ac:dyDescent="0.25">
      <c r="A467" s="1">
        <v>464</v>
      </c>
      <c r="B467" s="9">
        <v>55938</v>
      </c>
      <c r="C467" s="9" t="s">
        <v>1378</v>
      </c>
      <c r="D467" s="13" t="s">
        <v>271</v>
      </c>
      <c r="E467" s="13" t="s">
        <v>312</v>
      </c>
      <c r="F467" s="9"/>
      <c r="G467" s="9"/>
      <c r="H467" s="1" t="s">
        <v>1379</v>
      </c>
      <c r="I467" s="1" t="s">
        <v>325</v>
      </c>
      <c r="J467" s="1" t="s">
        <v>320</v>
      </c>
      <c r="K467" s="9">
        <v>213</v>
      </c>
      <c r="L467" s="1" t="s">
        <v>327</v>
      </c>
      <c r="M467" s="13" t="s">
        <v>278</v>
      </c>
      <c r="N467" s="9"/>
      <c r="O467" s="1"/>
      <c r="P467" s="9"/>
      <c r="Q467" s="1"/>
      <c r="R467" s="27"/>
      <c r="S467" s="1"/>
      <c r="T467" s="9"/>
      <c r="U467" s="1"/>
      <c r="V467" s="9"/>
      <c r="W467" s="1"/>
      <c r="X467" s="9">
        <v>2</v>
      </c>
      <c r="Y467" s="1"/>
      <c r="Z467" s="9">
        <v>120</v>
      </c>
      <c r="AA467" s="1"/>
      <c r="AB467" s="9"/>
      <c r="AC467" s="1"/>
      <c r="AD467" s="27"/>
      <c r="AE467" s="1"/>
      <c r="AF467" s="9"/>
      <c r="AG467" s="1">
        <v>25</v>
      </c>
      <c r="AH467" s="9"/>
      <c r="AI467" s="1"/>
      <c r="AJ467" s="27"/>
      <c r="AK467" s="1"/>
      <c r="AL467" s="27"/>
      <c r="AM467" s="1"/>
      <c r="AN467" s="9"/>
      <c r="AO467" s="28"/>
      <c r="AP467" s="9"/>
      <c r="AQ467" s="1"/>
      <c r="AR467" s="9"/>
      <c r="AS467" s="28"/>
      <c r="AT467" s="27"/>
      <c r="AU467" s="1"/>
      <c r="AV467" s="1"/>
      <c r="AW467" s="1"/>
      <c r="AX467" s="9"/>
      <c r="AY467" s="28"/>
      <c r="AZ467" s="9"/>
      <c r="BA467" s="1"/>
      <c r="BB467" s="27"/>
      <c r="BC467" s="1"/>
      <c r="BD467" s="9"/>
      <c r="BE467" s="28"/>
      <c r="BF467" s="9"/>
      <c r="BG467" s="1"/>
      <c r="BH467" s="9"/>
      <c r="BI467" s="1">
        <v>6</v>
      </c>
      <c r="BJ467" s="9"/>
      <c r="BK467" s="28"/>
      <c r="BL467" s="27"/>
      <c r="BM467" s="1"/>
      <c r="BN467" s="9"/>
      <c r="BO467" s="1"/>
      <c r="BP467" s="27"/>
      <c r="BQ467" s="1"/>
      <c r="BR467" s="9"/>
      <c r="BS467" s="1"/>
      <c r="BT467" s="9"/>
      <c r="BU467" s="1"/>
      <c r="BV467" s="9"/>
      <c r="BW467" s="1"/>
      <c r="BX467" s="9"/>
      <c r="BY467" s="1">
        <v>25</v>
      </c>
      <c r="BZ467" s="9"/>
      <c r="CA467" s="1"/>
      <c r="CB467" s="9"/>
      <c r="CC467" s="28"/>
      <c r="CD467" s="9"/>
      <c r="CE467" s="1"/>
      <c r="CF467" s="9"/>
      <c r="CG467" s="1"/>
      <c r="CH467" s="27"/>
      <c r="CI467" s="1"/>
      <c r="CJ467" s="9"/>
      <c r="CK467" s="1"/>
      <c r="CL467" s="9">
        <v>0.24</v>
      </c>
      <c r="CM467" s="1"/>
      <c r="CN467" s="9"/>
      <c r="CO467" s="1"/>
      <c r="CP467" s="9"/>
      <c r="CQ467" s="1">
        <v>2</v>
      </c>
      <c r="CR467" s="9">
        <v>2</v>
      </c>
      <c r="CS467" s="1">
        <v>1</v>
      </c>
      <c r="CT467" s="9"/>
      <c r="CU467" s="1">
        <v>2</v>
      </c>
      <c r="CV467" s="9"/>
      <c r="CW467" s="1"/>
      <c r="CX467" s="9"/>
      <c r="CY467" s="1"/>
      <c r="CZ467" s="9"/>
      <c r="DA467" s="1"/>
      <c r="DB467" s="9"/>
      <c r="DC467" s="1"/>
      <c r="DD467" s="9"/>
      <c r="DE467" s="1"/>
      <c r="DF467" s="9"/>
      <c r="DG467" s="9"/>
      <c r="DH467" s="9"/>
      <c r="DI467" s="27"/>
      <c r="DJ467" s="9"/>
      <c r="DK467" s="1"/>
      <c r="DL467" s="9"/>
      <c r="DM467" s="28"/>
      <c r="DN467" s="9"/>
      <c r="DO467" s="1"/>
      <c r="DP467" s="9"/>
      <c r="DQ467" s="1"/>
      <c r="DR467" s="27"/>
      <c r="DS467" s="28"/>
      <c r="DT467" s="27"/>
      <c r="DU467" s="1"/>
      <c r="DV467" s="9"/>
      <c r="DW467" s="1"/>
      <c r="DX467" s="27"/>
      <c r="DY467" s="1"/>
      <c r="DZ467" s="9"/>
      <c r="EA467" s="28"/>
      <c r="EB467" s="9"/>
      <c r="EC467" s="1"/>
      <c r="ED467" s="9"/>
      <c r="EE467" s="1"/>
      <c r="EF467" s="9"/>
      <c r="EG467" s="1"/>
      <c r="EH467" s="9"/>
      <c r="EI467" s="28"/>
      <c r="EJ467" s="9"/>
      <c r="EK467" s="1"/>
      <c r="EL467" s="3" cm="1">
        <f t="array" ref="EL467">SUMPRODUCT(Planned[[#This Row],[GEN-1]:[EL-20]],TRANSPOSE(Arrangements[Unit Prices]))</f>
        <v>651.6</v>
      </c>
    </row>
    <row r="468" spans="1:142" ht="14.4" x14ac:dyDescent="0.25">
      <c r="A468" s="1">
        <v>465</v>
      </c>
      <c r="B468" s="9">
        <v>98691</v>
      </c>
      <c r="C468" s="9" t="s">
        <v>1380</v>
      </c>
      <c r="D468" s="13" t="s">
        <v>271</v>
      </c>
      <c r="E468" s="13" t="s">
        <v>312</v>
      </c>
      <c r="F468" s="9"/>
      <c r="G468" s="9"/>
      <c r="H468" s="1" t="s">
        <v>1381</v>
      </c>
      <c r="I468" s="1" t="s">
        <v>325</v>
      </c>
      <c r="J468" s="1" t="s">
        <v>320</v>
      </c>
      <c r="K468" s="9">
        <v>213</v>
      </c>
      <c r="L468" s="1" t="s">
        <v>327</v>
      </c>
      <c r="M468" s="13" t="s">
        <v>278</v>
      </c>
      <c r="N468" s="9"/>
      <c r="O468" s="1">
        <v>3</v>
      </c>
      <c r="P468" s="9"/>
      <c r="Q468" s="1"/>
      <c r="R468" s="27"/>
      <c r="S468" s="1"/>
      <c r="T468" s="9"/>
      <c r="U468" s="1">
        <v>1</v>
      </c>
      <c r="V468" s="9"/>
      <c r="W468" s="1"/>
      <c r="X468" s="9"/>
      <c r="Y468" s="1"/>
      <c r="Z468" s="9">
        <v>100</v>
      </c>
      <c r="AA468" s="1"/>
      <c r="AB468" s="9"/>
      <c r="AC468" s="1"/>
      <c r="AD468" s="27"/>
      <c r="AE468" s="1"/>
      <c r="AF468" s="9">
        <v>80</v>
      </c>
      <c r="AG468" s="1"/>
      <c r="AH468" s="9"/>
      <c r="AI468" s="1"/>
      <c r="AJ468" s="27"/>
      <c r="AK468" s="1"/>
      <c r="AL468" s="27"/>
      <c r="AM468" s="1"/>
      <c r="AN468" s="9"/>
      <c r="AO468" s="28"/>
      <c r="AP468" s="9">
        <v>1.5</v>
      </c>
      <c r="AQ468" s="1"/>
      <c r="AR468" s="9"/>
      <c r="AS468" s="28"/>
      <c r="AT468" s="27"/>
      <c r="AU468" s="1"/>
      <c r="AV468" s="1"/>
      <c r="AW468" s="1"/>
      <c r="AX468" s="9"/>
      <c r="AY468" s="28"/>
      <c r="AZ468" s="9"/>
      <c r="BA468" s="1"/>
      <c r="BB468" s="27"/>
      <c r="BC468" s="1"/>
      <c r="BD468" s="9"/>
      <c r="BE468" s="28"/>
      <c r="BF468" s="9"/>
      <c r="BG468" s="1"/>
      <c r="BH468" s="9"/>
      <c r="BI468" s="1"/>
      <c r="BJ468" s="9"/>
      <c r="BK468" s="28"/>
      <c r="BL468" s="27"/>
      <c r="BM468" s="1"/>
      <c r="BN468" s="9"/>
      <c r="BO468" s="1"/>
      <c r="BP468" s="27"/>
      <c r="BQ468" s="1">
        <v>1</v>
      </c>
      <c r="BR468" s="9"/>
      <c r="BS468" s="1">
        <v>1</v>
      </c>
      <c r="BT468" s="9"/>
      <c r="BU468" s="1"/>
      <c r="BV468" s="9"/>
      <c r="BW468" s="1"/>
      <c r="BX468" s="9"/>
      <c r="BY468" s="1">
        <v>75</v>
      </c>
      <c r="BZ468" s="9"/>
      <c r="CA468" s="1"/>
      <c r="CB468" s="9"/>
      <c r="CC468" s="28"/>
      <c r="CD468" s="9"/>
      <c r="CE468" s="1"/>
      <c r="CF468" s="9"/>
      <c r="CG468" s="1"/>
      <c r="CH468" s="27"/>
      <c r="CI468" s="1"/>
      <c r="CJ468" s="9"/>
      <c r="CK468" s="1"/>
      <c r="CL468" s="9">
        <v>1.2</v>
      </c>
      <c r="CM468" s="1"/>
      <c r="CN468" s="9"/>
      <c r="CO468" s="1"/>
      <c r="CP468" s="9"/>
      <c r="CQ468" s="1">
        <v>3</v>
      </c>
      <c r="CR468" s="9">
        <v>3</v>
      </c>
      <c r="CS468" s="1"/>
      <c r="CT468" s="9"/>
      <c r="CU468" s="1">
        <v>1</v>
      </c>
      <c r="CV468" s="9"/>
      <c r="CW468" s="1"/>
      <c r="CX468" s="9"/>
      <c r="CY468" s="1">
        <v>1</v>
      </c>
      <c r="CZ468" s="9"/>
      <c r="DA468" s="1"/>
      <c r="DB468" s="9"/>
      <c r="DC468" s="1"/>
      <c r="DD468" s="9">
        <v>12</v>
      </c>
      <c r="DE468" s="1"/>
      <c r="DF468" s="9"/>
      <c r="DG468" s="9">
        <v>9</v>
      </c>
      <c r="DH468" s="9"/>
      <c r="DI468" s="27"/>
      <c r="DJ468" s="9"/>
      <c r="DK468" s="1"/>
      <c r="DL468" s="9"/>
      <c r="DM468" s="28"/>
      <c r="DN468" s="9"/>
      <c r="DO468" s="1"/>
      <c r="DP468" s="9"/>
      <c r="DQ468" s="1"/>
      <c r="DR468" s="27"/>
      <c r="DS468" s="28"/>
      <c r="DT468" s="27"/>
      <c r="DU468" s="1"/>
      <c r="DV468" s="9"/>
      <c r="DW468" s="1"/>
      <c r="DX468" s="27"/>
      <c r="DY468" s="1"/>
      <c r="DZ468" s="9"/>
      <c r="EA468" s="28"/>
      <c r="EB468" s="9">
        <v>2</v>
      </c>
      <c r="EC468" s="1"/>
      <c r="ED468" s="9"/>
      <c r="EE468" s="1">
        <v>1</v>
      </c>
      <c r="EF468" s="9"/>
      <c r="EG468" s="1">
        <v>1</v>
      </c>
      <c r="EH468" s="9"/>
      <c r="EI468" s="28"/>
      <c r="EJ468" s="9"/>
      <c r="EK468" s="1">
        <v>10</v>
      </c>
      <c r="EL468" s="3" cm="1">
        <f t="array" ref="EL468">SUMPRODUCT(Planned[[#This Row],[GEN-1]:[EL-20]],TRANSPOSE(Arrangements[Unit Prices]))</f>
        <v>1026.6500000000001</v>
      </c>
    </row>
    <row r="469" spans="1:142" ht="14.4" x14ac:dyDescent="0.25">
      <c r="A469" s="1">
        <v>466</v>
      </c>
      <c r="B469" s="9">
        <v>56516</v>
      </c>
      <c r="C469" s="9" t="s">
        <v>1382</v>
      </c>
      <c r="D469" s="13" t="s">
        <v>271</v>
      </c>
      <c r="E469" s="13" t="s">
        <v>312</v>
      </c>
      <c r="F469" s="9"/>
      <c r="G469" s="9"/>
      <c r="H469" s="1" t="s">
        <v>1383</v>
      </c>
      <c r="I469" s="1" t="s">
        <v>325</v>
      </c>
      <c r="J469" s="1" t="s">
        <v>320</v>
      </c>
      <c r="K469" s="9">
        <v>213</v>
      </c>
      <c r="L469" s="1" t="s">
        <v>327</v>
      </c>
      <c r="M469" s="13" t="s">
        <v>278</v>
      </c>
      <c r="N469" s="9"/>
      <c r="O469" s="1"/>
      <c r="P469" s="9"/>
      <c r="Q469" s="1">
        <v>0.35</v>
      </c>
      <c r="R469" s="27"/>
      <c r="S469" s="1">
        <v>1</v>
      </c>
      <c r="T469" s="9"/>
      <c r="U469" s="1"/>
      <c r="V469" s="9"/>
      <c r="W469" s="1"/>
      <c r="X469" s="9"/>
      <c r="Y469" s="1"/>
      <c r="Z469" s="9">
        <v>200</v>
      </c>
      <c r="AA469" s="1"/>
      <c r="AB469" s="9"/>
      <c r="AC469" s="1"/>
      <c r="AD469" s="27"/>
      <c r="AE469" s="1"/>
      <c r="AF469" s="9">
        <v>40</v>
      </c>
      <c r="AG469" s="1"/>
      <c r="AH469" s="9"/>
      <c r="AI469" s="1"/>
      <c r="AJ469" s="27"/>
      <c r="AK469" s="1"/>
      <c r="AL469" s="27"/>
      <c r="AM469" s="1"/>
      <c r="AN469" s="9"/>
      <c r="AO469" s="28"/>
      <c r="AP469" s="9">
        <v>1.5</v>
      </c>
      <c r="AQ469" s="1"/>
      <c r="AR469" s="9"/>
      <c r="AS469" s="28"/>
      <c r="AT469" s="27"/>
      <c r="AU469" s="1"/>
      <c r="AV469" s="1"/>
      <c r="AW469" s="1"/>
      <c r="AX469" s="9"/>
      <c r="AY469" s="28"/>
      <c r="AZ469" s="9"/>
      <c r="BA469" s="1"/>
      <c r="BB469" s="27"/>
      <c r="BC469" s="1"/>
      <c r="BD469" s="9"/>
      <c r="BE469" s="28"/>
      <c r="BF469" s="9"/>
      <c r="BG469" s="1"/>
      <c r="BH469" s="9"/>
      <c r="BI469" s="1"/>
      <c r="BJ469" s="9"/>
      <c r="BK469" s="28"/>
      <c r="BL469" s="27"/>
      <c r="BM469" s="1"/>
      <c r="BN469" s="9"/>
      <c r="BO469" s="1"/>
      <c r="BP469" s="27"/>
      <c r="BQ469" s="1">
        <v>1</v>
      </c>
      <c r="BR469" s="9"/>
      <c r="BS469" s="1">
        <v>1</v>
      </c>
      <c r="BT469" s="9"/>
      <c r="BU469" s="1"/>
      <c r="BV469" s="9"/>
      <c r="BW469" s="1"/>
      <c r="BX469" s="9"/>
      <c r="BY469" s="1"/>
      <c r="BZ469" s="9"/>
      <c r="CA469" s="1"/>
      <c r="CB469" s="9"/>
      <c r="CC469" s="28"/>
      <c r="CD469" s="9"/>
      <c r="CE469" s="1"/>
      <c r="CF469" s="9">
        <v>9</v>
      </c>
      <c r="CG469" s="1"/>
      <c r="CH469" s="27"/>
      <c r="CI469" s="1"/>
      <c r="CJ469" s="9"/>
      <c r="CK469" s="1"/>
      <c r="CL469" s="9">
        <v>0.3</v>
      </c>
      <c r="CM469" s="1"/>
      <c r="CN469" s="9"/>
      <c r="CO469" s="1"/>
      <c r="CP469" s="9"/>
      <c r="CQ469" s="1">
        <v>2</v>
      </c>
      <c r="CR469" s="9">
        <v>1</v>
      </c>
      <c r="CS469" s="1">
        <v>1</v>
      </c>
      <c r="CT469" s="9"/>
      <c r="CU469" s="1">
        <v>3</v>
      </c>
      <c r="CV469" s="9"/>
      <c r="CW469" s="1">
        <v>1</v>
      </c>
      <c r="CX469" s="9">
        <v>0.8</v>
      </c>
      <c r="CY469" s="1">
        <v>1</v>
      </c>
      <c r="CZ469" s="9"/>
      <c r="DA469" s="1"/>
      <c r="DB469" s="9"/>
      <c r="DC469" s="1">
        <v>8</v>
      </c>
      <c r="DD469" s="9"/>
      <c r="DE469" s="1"/>
      <c r="DF469" s="9"/>
      <c r="DG469" s="9">
        <v>15</v>
      </c>
      <c r="DH469" s="9"/>
      <c r="DI469" s="27"/>
      <c r="DJ469" s="9">
        <v>1</v>
      </c>
      <c r="DK469" s="1"/>
      <c r="DL469" s="9"/>
      <c r="DM469" s="28"/>
      <c r="DN469" s="9"/>
      <c r="DO469" s="1"/>
      <c r="DP469" s="9"/>
      <c r="DQ469" s="1"/>
      <c r="DR469" s="27"/>
      <c r="DS469" s="28"/>
      <c r="DT469" s="27"/>
      <c r="DU469" s="1"/>
      <c r="DV469" s="9"/>
      <c r="DW469" s="1"/>
      <c r="DX469" s="27"/>
      <c r="DY469" s="1"/>
      <c r="DZ469" s="9"/>
      <c r="EA469" s="28"/>
      <c r="EB469" s="9">
        <v>1</v>
      </c>
      <c r="EC469" s="1"/>
      <c r="ED469" s="9"/>
      <c r="EE469" s="1">
        <v>1</v>
      </c>
      <c r="EF469" s="9"/>
      <c r="EG469" s="1">
        <v>1</v>
      </c>
      <c r="EH469" s="9"/>
      <c r="EI469" s="28"/>
      <c r="EJ469" s="9"/>
      <c r="EK469" s="1">
        <v>10</v>
      </c>
      <c r="EL469" s="3" cm="1">
        <f t="array" ref="EL469">SUMPRODUCT(Planned[[#This Row],[GEN-1]:[EL-20]],TRANSPOSE(Arrangements[Unit Prices]))</f>
        <v>894.5</v>
      </c>
    </row>
    <row r="470" spans="1:142" ht="14.4" x14ac:dyDescent="0.25">
      <c r="A470" s="1">
        <v>467</v>
      </c>
      <c r="B470" s="9">
        <v>41664</v>
      </c>
      <c r="C470" s="9" t="s">
        <v>1384</v>
      </c>
      <c r="D470" s="13" t="s">
        <v>271</v>
      </c>
      <c r="E470" s="13" t="s">
        <v>312</v>
      </c>
      <c r="F470" s="9"/>
      <c r="G470" s="9"/>
      <c r="H470" s="1" t="s">
        <v>1385</v>
      </c>
      <c r="I470" s="1" t="s">
        <v>325</v>
      </c>
      <c r="J470" s="1" t="s">
        <v>320</v>
      </c>
      <c r="K470" s="9">
        <v>213</v>
      </c>
      <c r="L470" s="1" t="s">
        <v>327</v>
      </c>
      <c r="M470" s="13" t="s">
        <v>278</v>
      </c>
      <c r="N470" s="9"/>
      <c r="O470" s="1"/>
      <c r="P470" s="9"/>
      <c r="Q470" s="1"/>
      <c r="R470" s="27"/>
      <c r="S470" s="1">
        <v>0.25</v>
      </c>
      <c r="T470" s="9"/>
      <c r="U470" s="1"/>
      <c r="V470" s="9"/>
      <c r="W470" s="1"/>
      <c r="X470" s="9"/>
      <c r="Y470" s="1"/>
      <c r="Z470" s="9">
        <v>60</v>
      </c>
      <c r="AA470" s="1"/>
      <c r="AB470" s="9"/>
      <c r="AC470" s="1"/>
      <c r="AD470" s="27"/>
      <c r="AE470" s="1">
        <v>5</v>
      </c>
      <c r="AF470" s="9">
        <v>30</v>
      </c>
      <c r="AG470" s="1"/>
      <c r="AH470" s="9"/>
      <c r="AI470" s="1"/>
      <c r="AJ470" s="27"/>
      <c r="AK470" s="1"/>
      <c r="AL470" s="27"/>
      <c r="AM470" s="1"/>
      <c r="AN470" s="9"/>
      <c r="AO470" s="28"/>
      <c r="AP470" s="9"/>
      <c r="AQ470" s="1"/>
      <c r="AR470" s="9"/>
      <c r="AS470" s="28"/>
      <c r="AT470" s="27"/>
      <c r="AU470" s="1"/>
      <c r="AV470" s="1"/>
      <c r="AW470" s="1"/>
      <c r="AX470" s="9"/>
      <c r="AY470" s="28"/>
      <c r="AZ470" s="9"/>
      <c r="BA470" s="1"/>
      <c r="BB470" s="27"/>
      <c r="BC470" s="1"/>
      <c r="BD470" s="9"/>
      <c r="BE470" s="28"/>
      <c r="BF470" s="9"/>
      <c r="BG470" s="1"/>
      <c r="BH470" s="9"/>
      <c r="BI470" s="1"/>
      <c r="BJ470" s="9"/>
      <c r="BK470" s="28"/>
      <c r="BL470" s="27"/>
      <c r="BM470" s="1"/>
      <c r="BN470" s="9"/>
      <c r="BO470" s="1"/>
      <c r="BP470" s="27"/>
      <c r="BQ470" s="1">
        <v>1</v>
      </c>
      <c r="BR470" s="9"/>
      <c r="BS470" s="1">
        <v>1</v>
      </c>
      <c r="BT470" s="9"/>
      <c r="BU470" s="1">
        <v>1.5</v>
      </c>
      <c r="BV470" s="9"/>
      <c r="BW470" s="1"/>
      <c r="BX470" s="9"/>
      <c r="BY470" s="1"/>
      <c r="BZ470" s="9"/>
      <c r="CA470" s="1"/>
      <c r="CB470" s="9"/>
      <c r="CC470" s="28"/>
      <c r="CD470" s="9"/>
      <c r="CE470" s="1"/>
      <c r="CF470" s="9"/>
      <c r="CG470" s="1"/>
      <c r="CH470" s="27"/>
      <c r="CI470" s="1"/>
      <c r="CJ470" s="9"/>
      <c r="CK470" s="1"/>
      <c r="CL470" s="9">
        <v>0.24</v>
      </c>
      <c r="CM470" s="1"/>
      <c r="CN470" s="9"/>
      <c r="CO470" s="1"/>
      <c r="CP470" s="9"/>
      <c r="CQ470" s="1">
        <v>4</v>
      </c>
      <c r="CR470" s="9">
        <v>2</v>
      </c>
      <c r="CS470" s="1">
        <v>1</v>
      </c>
      <c r="CT470" s="9"/>
      <c r="CU470" s="1">
        <v>2</v>
      </c>
      <c r="CV470" s="9">
        <v>2</v>
      </c>
      <c r="CW470" s="1">
        <v>1</v>
      </c>
      <c r="CX470" s="9">
        <v>1.2</v>
      </c>
      <c r="CY470" s="1"/>
      <c r="CZ470" s="9"/>
      <c r="DA470" s="1"/>
      <c r="DB470" s="9">
        <v>3</v>
      </c>
      <c r="DC470" s="1"/>
      <c r="DD470" s="9"/>
      <c r="DE470" s="1"/>
      <c r="DF470" s="9"/>
      <c r="DG470" s="9"/>
      <c r="DH470" s="9"/>
      <c r="DI470" s="27"/>
      <c r="DJ470" s="9">
        <v>1</v>
      </c>
      <c r="DK470" s="1"/>
      <c r="DL470" s="9"/>
      <c r="DM470" s="28"/>
      <c r="DN470" s="9"/>
      <c r="DO470" s="1"/>
      <c r="DP470" s="9"/>
      <c r="DQ470" s="1"/>
      <c r="DR470" s="27"/>
      <c r="DS470" s="28"/>
      <c r="DT470" s="27"/>
      <c r="DU470" s="1"/>
      <c r="DV470" s="9"/>
      <c r="DW470" s="1"/>
      <c r="DX470" s="27"/>
      <c r="DY470" s="1"/>
      <c r="DZ470" s="9"/>
      <c r="EA470" s="28"/>
      <c r="EB470" s="9">
        <v>1</v>
      </c>
      <c r="EC470" s="1"/>
      <c r="ED470" s="9"/>
      <c r="EE470" s="1">
        <v>1</v>
      </c>
      <c r="EF470" s="9"/>
      <c r="EG470" s="1">
        <v>1</v>
      </c>
      <c r="EH470" s="9"/>
      <c r="EI470" s="28"/>
      <c r="EJ470" s="9"/>
      <c r="EK470" s="1">
        <v>15</v>
      </c>
      <c r="EL470" s="3" cm="1">
        <f t="array" ref="EL470">SUMPRODUCT(Planned[[#This Row],[GEN-1]:[EL-20]],TRANSPOSE(Arrangements[Unit Prices]))</f>
        <v>855.9</v>
      </c>
    </row>
    <row r="471" spans="1:142" ht="14.4" x14ac:dyDescent="0.25">
      <c r="A471" s="1">
        <v>468</v>
      </c>
      <c r="B471" s="13">
        <v>193132</v>
      </c>
      <c r="C471" s="13" t="s">
        <v>1386</v>
      </c>
      <c r="D471" s="13" t="s">
        <v>271</v>
      </c>
      <c r="E471" s="13" t="s">
        <v>312</v>
      </c>
      <c r="F471" s="13"/>
      <c r="G471" s="13"/>
      <c r="H471" s="12" t="s">
        <v>1387</v>
      </c>
      <c r="I471" s="12" t="s">
        <v>325</v>
      </c>
      <c r="J471" s="1" t="s">
        <v>320</v>
      </c>
      <c r="K471" s="9">
        <v>213</v>
      </c>
      <c r="L471" s="1" t="s">
        <v>327</v>
      </c>
      <c r="M471" s="13" t="s">
        <v>278</v>
      </c>
      <c r="N471" s="13"/>
      <c r="O471" s="12"/>
      <c r="P471" s="13"/>
      <c r="Q471" s="12"/>
      <c r="R471" s="32"/>
      <c r="S471" s="12"/>
      <c r="T471" s="13"/>
      <c r="U471" s="12"/>
      <c r="V471" s="13"/>
      <c r="W471" s="12"/>
      <c r="X471" s="13"/>
      <c r="Y471" s="12"/>
      <c r="Z471" s="13">
        <v>55</v>
      </c>
      <c r="AA471" s="12"/>
      <c r="AB471" s="13"/>
      <c r="AC471" s="12"/>
      <c r="AD471" s="32"/>
      <c r="AE471" s="12">
        <v>4</v>
      </c>
      <c r="AF471" s="13">
        <v>20</v>
      </c>
      <c r="AG471" s="12"/>
      <c r="AH471" s="13"/>
      <c r="AI471" s="12"/>
      <c r="AJ471" s="32"/>
      <c r="AK471" s="12"/>
      <c r="AL471" s="32"/>
      <c r="AM471" s="12"/>
      <c r="AN471" s="13"/>
      <c r="AO471" s="29"/>
      <c r="AP471" s="13"/>
      <c r="AQ471" s="12"/>
      <c r="AR471" s="13"/>
      <c r="AS471" s="29"/>
      <c r="AT471" s="32"/>
      <c r="AU471" s="12"/>
      <c r="AV471" s="12"/>
      <c r="AW471" s="12"/>
      <c r="AX471" s="13"/>
      <c r="AY471" s="29"/>
      <c r="AZ471" s="13"/>
      <c r="BA471" s="12"/>
      <c r="BB471" s="32"/>
      <c r="BC471" s="12"/>
      <c r="BD471" s="13"/>
      <c r="BE471" s="29"/>
      <c r="BF471" s="13"/>
      <c r="BG471" s="12"/>
      <c r="BH471" s="13"/>
      <c r="BI471" s="12"/>
      <c r="BJ471" s="13"/>
      <c r="BK471" s="29"/>
      <c r="BL471" s="32"/>
      <c r="BM471" s="12"/>
      <c r="BN471" s="13"/>
      <c r="BO471" s="12"/>
      <c r="BP471" s="32"/>
      <c r="BQ471" s="12"/>
      <c r="BR471" s="13"/>
      <c r="BS471" s="12"/>
      <c r="BT471" s="13"/>
      <c r="BU471" s="12"/>
      <c r="BV471" s="13"/>
      <c r="BW471" s="12"/>
      <c r="BX471" s="13"/>
      <c r="BY471" s="12"/>
      <c r="BZ471" s="13"/>
      <c r="CA471" s="12"/>
      <c r="CB471" s="13"/>
      <c r="CC471" s="29"/>
      <c r="CD471" s="13"/>
      <c r="CE471" s="12"/>
      <c r="CF471" s="13"/>
      <c r="CG471" s="12"/>
      <c r="CH471" s="32"/>
      <c r="CI471" s="12"/>
      <c r="CJ471" s="13"/>
      <c r="CK471" s="12"/>
      <c r="CL471" s="13">
        <v>0.4</v>
      </c>
      <c r="CM471" s="12"/>
      <c r="CN471" s="13"/>
      <c r="CO471" s="12">
        <v>2</v>
      </c>
      <c r="CP471" s="13"/>
      <c r="CQ471" s="12">
        <v>5</v>
      </c>
      <c r="CR471" s="13">
        <v>4</v>
      </c>
      <c r="CS471" s="12"/>
      <c r="CT471" s="13"/>
      <c r="CU471" s="12"/>
      <c r="CV471" s="13"/>
      <c r="CW471" s="12"/>
      <c r="CX471" s="13"/>
      <c r="CY471" s="12"/>
      <c r="CZ471" s="13"/>
      <c r="DA471" s="12"/>
      <c r="DB471" s="13"/>
      <c r="DC471" s="12"/>
      <c r="DD471" s="13"/>
      <c r="DE471" s="12"/>
      <c r="DF471" s="13"/>
      <c r="DG471" s="13"/>
      <c r="DH471" s="13"/>
      <c r="DI471" s="32"/>
      <c r="DJ471" s="13"/>
      <c r="DK471" s="12"/>
      <c r="DL471" s="13"/>
      <c r="DM471" s="29"/>
      <c r="DN471" s="13"/>
      <c r="DO471" s="12"/>
      <c r="DP471" s="13"/>
      <c r="DQ471" s="12"/>
      <c r="DR471" s="32"/>
      <c r="DS471" s="29"/>
      <c r="DT471" s="32"/>
      <c r="DU471" s="12"/>
      <c r="DV471" s="13"/>
      <c r="DW471" s="12"/>
      <c r="DX471" s="32"/>
      <c r="DY471" s="12"/>
      <c r="DZ471" s="13"/>
      <c r="EA471" s="29"/>
      <c r="EB471" s="13"/>
      <c r="EC471" s="12"/>
      <c r="ED471" s="13"/>
      <c r="EE471" s="12"/>
      <c r="EF471" s="13"/>
      <c r="EG471" s="12"/>
      <c r="EH471" s="13"/>
      <c r="EI471" s="29"/>
      <c r="EJ471" s="13"/>
      <c r="EK471" s="12"/>
      <c r="EL471" s="14" cm="1">
        <f t="array" ref="EL471">SUMPRODUCT(Planned[[#This Row],[GEN-1]:[EL-20]],TRANSPOSE(Arrangements[Unit Prices]))</f>
        <v>479.05</v>
      </c>
    </row>
    <row r="472" spans="1:142" ht="14.4" x14ac:dyDescent="0.25">
      <c r="A472" s="22" t="s">
        <v>1388</v>
      </c>
      <c r="B472" s="23"/>
      <c r="C472" s="23"/>
      <c r="D472" s="23"/>
      <c r="E472" s="23"/>
      <c r="F472" s="23"/>
      <c r="G472" s="23"/>
      <c r="H472" s="22"/>
      <c r="I472" s="22"/>
      <c r="J472" s="22"/>
      <c r="K472" s="23"/>
      <c r="L472" s="22"/>
      <c r="M472" s="23"/>
      <c r="N472" s="23"/>
      <c r="O472" s="22"/>
      <c r="P472" s="23"/>
      <c r="Q472" s="22"/>
      <c r="R472" s="33"/>
      <c r="S472" s="22"/>
      <c r="T472" s="23"/>
      <c r="U472" s="22"/>
      <c r="V472" s="23"/>
      <c r="W472" s="22"/>
      <c r="X472" s="23"/>
      <c r="Y472" s="22"/>
      <c r="Z472" s="23"/>
      <c r="AA472" s="22"/>
      <c r="AB472" s="23"/>
      <c r="AC472" s="22"/>
      <c r="AD472" s="33"/>
      <c r="AE472" s="22"/>
      <c r="AF472" s="23"/>
      <c r="AG472" s="22"/>
      <c r="AH472" s="23"/>
      <c r="AI472" s="22"/>
      <c r="AJ472" s="33"/>
      <c r="AK472" s="22"/>
      <c r="AL472" s="33"/>
      <c r="AM472" s="22"/>
      <c r="AN472" s="23"/>
      <c r="AO472" s="30"/>
      <c r="AP472" s="23"/>
      <c r="AQ472" s="22"/>
      <c r="AR472" s="23"/>
      <c r="AS472" s="30"/>
      <c r="AT472" s="33"/>
      <c r="AU472" s="22"/>
      <c r="AV472" s="22"/>
      <c r="AW472" s="22"/>
      <c r="AX472" s="23"/>
      <c r="AY472" s="30"/>
      <c r="AZ472" s="23"/>
      <c r="BA472" s="22"/>
      <c r="BB472" s="33"/>
      <c r="BC472" s="22"/>
      <c r="BD472" s="23"/>
      <c r="BE472" s="30"/>
      <c r="BF472" s="23"/>
      <c r="BG472" s="22"/>
      <c r="BH472" s="23"/>
      <c r="BI472" s="22"/>
      <c r="BJ472" s="23"/>
      <c r="BK472" s="30"/>
      <c r="BL472" s="33"/>
      <c r="BM472" s="22"/>
      <c r="BN472" s="23"/>
      <c r="BO472" s="22"/>
      <c r="BP472" s="33"/>
      <c r="BQ472" s="22"/>
      <c r="BR472" s="23"/>
      <c r="BS472" s="22"/>
      <c r="BT472" s="23"/>
      <c r="BU472" s="22"/>
      <c r="BV472" s="23"/>
      <c r="BW472" s="22"/>
      <c r="BX472" s="23"/>
      <c r="BY472" s="22"/>
      <c r="BZ472" s="23"/>
      <c r="CA472" s="22"/>
      <c r="CB472" s="23"/>
      <c r="CC472" s="30"/>
      <c r="CD472" s="23"/>
      <c r="CE472" s="22"/>
      <c r="CF472" s="23"/>
      <c r="CG472" s="22"/>
      <c r="CH472" s="33"/>
      <c r="CI472" s="22"/>
      <c r="CJ472" s="23"/>
      <c r="CK472" s="22"/>
      <c r="CL472" s="23"/>
      <c r="CM472" s="22"/>
      <c r="CN472" s="23"/>
      <c r="CO472" s="22"/>
      <c r="CP472" s="23"/>
      <c r="CQ472" s="22"/>
      <c r="CR472" s="23"/>
      <c r="CS472" s="22"/>
      <c r="CT472" s="23"/>
      <c r="CU472" s="22"/>
      <c r="CV472" s="23"/>
      <c r="CW472" s="22"/>
      <c r="CX472" s="23"/>
      <c r="CY472" s="22"/>
      <c r="CZ472" s="23"/>
      <c r="DA472" s="22"/>
      <c r="DB472" s="23"/>
      <c r="DC472" s="22"/>
      <c r="DD472" s="23"/>
      <c r="DE472" s="22"/>
      <c r="DF472" s="23"/>
      <c r="DG472" s="23"/>
      <c r="DH472" s="23"/>
      <c r="DI472" s="33"/>
      <c r="DJ472" s="23"/>
      <c r="DK472" s="22"/>
      <c r="DL472" s="23"/>
      <c r="DM472" s="30"/>
      <c r="DN472" s="23"/>
      <c r="DO472" s="22"/>
      <c r="DP472" s="23"/>
      <c r="DQ472" s="22"/>
      <c r="DR472" s="33"/>
      <c r="DS472" s="30"/>
      <c r="DT472" s="33"/>
      <c r="DU472" s="22"/>
      <c r="DV472" s="23"/>
      <c r="DW472" s="22"/>
      <c r="DX472" s="33"/>
      <c r="DY472" s="22"/>
      <c r="DZ472" s="23"/>
      <c r="EA472" s="30"/>
      <c r="EB472" s="23"/>
      <c r="EC472" s="22"/>
      <c r="ED472" s="23"/>
      <c r="EE472" s="22"/>
      <c r="EF472" s="23"/>
      <c r="EG472" s="22"/>
      <c r="EH472" s="23"/>
      <c r="EI472" s="30"/>
      <c r="EJ472" s="23"/>
      <c r="EK472" s="22"/>
      <c r="EL472" s="24">
        <f>SUBTOTAL(109,Planned[Price per BNF
$])</f>
        <v>435523.02700000041</v>
      </c>
    </row>
    <row r="473" spans="1:142" x14ac:dyDescent="0.25">
      <c r="N473">
        <f>SUBTOTAL(9,Planned[GEN-1])</f>
        <v>40</v>
      </c>
      <c r="O473">
        <f>SUBTOTAL(9,Planned[GEN-2])</f>
        <v>27</v>
      </c>
      <c r="P473">
        <f>SUBTOTAL(9,Planned[GEN-3])</f>
        <v>16</v>
      </c>
      <c r="Q473">
        <f>SUBTOTAL(9,Planned[GEN-4])</f>
        <v>0.7</v>
      </c>
      <c r="R473">
        <f>SUBTOTAL(9,Planned[GEN-5])</f>
        <v>0</v>
      </c>
      <c r="S473">
        <f>SUBTOTAL(9,Planned[GEN-6])</f>
        <v>239.08</v>
      </c>
      <c r="T473">
        <f>SUBTOTAL(9,Planned[GEN-7])</f>
        <v>367.19599999999991</v>
      </c>
      <c r="U473">
        <f>SUBTOTAL(9,Planned[GEN-8])</f>
        <v>4</v>
      </c>
      <c r="V473">
        <f>SUBTOTAL(9,Planned[GEN-9])</f>
        <v>21.030999999999999</v>
      </c>
      <c r="W473">
        <f>SUBTOTAL(9,Planned[GEN-10])</f>
        <v>39.019999999999996</v>
      </c>
      <c r="X473">
        <f>SUBTOTAL(9,Planned[GEN-11])</f>
        <v>8.5</v>
      </c>
      <c r="Y473">
        <f>SUBTOTAL(9,Planned[GEN-12])</f>
        <v>0.11</v>
      </c>
      <c r="Z473">
        <f>SUBTOTAL(9,Planned[GEN-13])</f>
        <v>11866</v>
      </c>
      <c r="AA473">
        <f>SUBTOTAL(9,Planned[GEN-14])</f>
        <v>6337</v>
      </c>
      <c r="AB473">
        <f>SUBTOTAL(9,Planned[GEN-15])</f>
        <v>1140</v>
      </c>
      <c r="AC473">
        <f>SUBTOTAL(9,Planned[GEN-16])</f>
        <v>12</v>
      </c>
      <c r="AD473">
        <f>SUBTOTAL(9,Planned[GEN-17])</f>
        <v>0</v>
      </c>
      <c r="AE473">
        <f>SUBTOTAL(9,Planned[GEN-18])</f>
        <v>64</v>
      </c>
      <c r="AF473">
        <f>SUBTOTAL(9,Planned[GEN-19])</f>
        <v>54658.33</v>
      </c>
      <c r="AG473">
        <f>SUBTOTAL(9,Planned[GEN-20])</f>
        <v>774</v>
      </c>
      <c r="AH473">
        <f>SUBTOTAL(9,Planned[GEN-21])</f>
        <v>96</v>
      </c>
      <c r="AI473">
        <f>SUBTOTAL(9,Planned[GEN-22])</f>
        <v>120</v>
      </c>
      <c r="AJ473">
        <f>SUBTOTAL(9,Planned[GEN-23])</f>
        <v>0</v>
      </c>
      <c r="AK473">
        <f>SUBTOTAL(9,Planned[GEN-24])</f>
        <v>28</v>
      </c>
      <c r="AL473">
        <f>SUBTOTAL(9,Planned[GEN-25])</f>
        <v>0</v>
      </c>
      <c r="AM473">
        <f>SUBTOTAL(9,Planned[GEN-26])</f>
        <v>112.03999999999999</v>
      </c>
      <c r="AN473">
        <f>SUBTOTAL(9,Planned[GEN-27])</f>
        <v>288.8</v>
      </c>
      <c r="AO473">
        <f>SUBTOTAL(9,Planned[GEN-28])</f>
        <v>0</v>
      </c>
      <c r="AP473">
        <f>SUBTOTAL(9,Planned[GEN-29])</f>
        <v>924.11500000000001</v>
      </c>
      <c r="AQ473">
        <f>SUBTOTAL(9,Planned[GEN-30])</f>
        <v>138.5</v>
      </c>
      <c r="AR473">
        <f>SUBTOTAL(9,Planned[GEN-31])</f>
        <v>162.31</v>
      </c>
      <c r="AS473">
        <f>SUBTOTAL(9,Planned[GEN-32])</f>
        <v>0</v>
      </c>
      <c r="AT473">
        <f>SUBTOTAL(9,Planned[GEN-33])</f>
        <v>0</v>
      </c>
      <c r="AU473">
        <f>SUBTOTAL(9,Planned[GEN-34])</f>
        <v>7</v>
      </c>
      <c r="AV473">
        <f>SUBTOTAL(9,Planned[GEN-35])</f>
        <v>1.44</v>
      </c>
      <c r="AW473">
        <f>SUBTOTAL(9,Planned[GEN-36])</f>
        <v>42</v>
      </c>
      <c r="AX473">
        <f>SUBTOTAL(9,Planned[WD-1])</f>
        <v>2</v>
      </c>
      <c r="AY473">
        <f>SUBTOTAL(9,Planned[WD-2])</f>
        <v>0</v>
      </c>
      <c r="AZ473">
        <f>SUBTOTAL(9,Planned[WD-3])</f>
        <v>17.75</v>
      </c>
      <c r="BA473">
        <f>SUBTOTAL(9,Planned[WD-4])</f>
        <v>35.940000000000005</v>
      </c>
      <c r="BB473">
        <f>SUBTOTAL(9,Planned[WD-5])</f>
        <v>0</v>
      </c>
      <c r="BC473">
        <f>SUBTOTAL(9,Planned[WD-6])</f>
        <v>0.5</v>
      </c>
      <c r="BD473">
        <f>SUBTOTAL(9,Planned[WD-7])</f>
        <v>1</v>
      </c>
      <c r="BE473">
        <f>SUBTOTAL(9,Planned[WD-8])</f>
        <v>0</v>
      </c>
      <c r="BF473">
        <f>SUBTOTAL(9,Planned[WD-9])</f>
        <v>5</v>
      </c>
      <c r="BG473">
        <f>SUBTOTAL(9,Planned[WD-10])</f>
        <v>2</v>
      </c>
      <c r="BH473">
        <f>SUBTOTAL(9,Planned[WD-11])</f>
        <v>3</v>
      </c>
      <c r="BI473">
        <f>SUBTOTAL(9,Planned[WD-12])</f>
        <v>6</v>
      </c>
      <c r="BJ473">
        <f>SUBTOTAL(9,Planned[WD-13])</f>
        <v>5</v>
      </c>
      <c r="BK473">
        <f>SUBTOTAL(9,Planned[WD-14])</f>
        <v>0</v>
      </c>
      <c r="BL473">
        <f>SUBTOTAL(9,Planned[WD-15])</f>
        <v>0</v>
      </c>
      <c r="BM473">
        <f>SUBTOTAL(9,Planned[ST-1])</f>
        <v>154</v>
      </c>
      <c r="BN473">
        <f>SUBTOTAL(9,Planned[ST-2])</f>
        <v>40</v>
      </c>
      <c r="BO473">
        <f>SUBTOTAL(9,Planned[ST-3])</f>
        <v>3.74</v>
      </c>
      <c r="BP473">
        <f>SUBTOTAL(9,Planned[ST-4])</f>
        <v>0</v>
      </c>
      <c r="BQ473">
        <f>SUBTOTAL(9,Planned[ST-5])</f>
        <v>48</v>
      </c>
      <c r="BR473">
        <f>SUBTOTAL(9,Planned[ST-6])</f>
        <v>20</v>
      </c>
      <c r="BS473">
        <f>SUBTOTAL(9,Planned[ST-7])</f>
        <v>14</v>
      </c>
      <c r="BT473">
        <f>SUBTOTAL(9,Planned[ST-8])</f>
        <v>5</v>
      </c>
      <c r="BU473">
        <f>SUBTOTAL(9,Planned[ST-9])</f>
        <v>18.751999999999999</v>
      </c>
      <c r="BV473">
        <f>SUBTOTAL(9,Planned[ST-10])</f>
        <v>19.2</v>
      </c>
      <c r="BW473">
        <f>SUBTOTAL(9,Planned[ST-11])</f>
        <v>586</v>
      </c>
      <c r="BX473">
        <f>SUBTOTAL(9,Planned[ST-12])</f>
        <v>60</v>
      </c>
      <c r="BY473">
        <f>SUBTOTAL(9,Planned[ST-13])</f>
        <v>1211</v>
      </c>
      <c r="BZ473">
        <f>SUBTOTAL(9,Planned[ST-14])</f>
        <v>101</v>
      </c>
      <c r="CA473">
        <f>SUBTOTAL(9,Planned[ST-15])</f>
        <v>10</v>
      </c>
      <c r="CB473">
        <f>SUBTOTAL(9,Planned[ST-16])</f>
        <v>17</v>
      </c>
      <c r="CC473">
        <f>SUBTOTAL(9,Planned[ST-17])</f>
        <v>0</v>
      </c>
      <c r="CD473">
        <f>SUBTOTAL(9,Planned[ST-18])</f>
        <v>63</v>
      </c>
      <c r="CE473">
        <f>SUBTOTAL(9,Planned[ST-19])</f>
        <v>3</v>
      </c>
      <c r="CF473">
        <f>SUBTOTAL(9,Planned[ST-20])</f>
        <v>330</v>
      </c>
      <c r="CG473">
        <f>SUBTOTAL(9,Planned[ST-21])</f>
        <v>20</v>
      </c>
      <c r="CH473">
        <f>SUBTOTAL(9,Planned[ST-22])</f>
        <v>0</v>
      </c>
      <c r="CI473">
        <f>SUBTOTAL(9,Planned[ST-23])</f>
        <v>18</v>
      </c>
      <c r="CJ473">
        <f>SUBTOTAL(9,Planned[AL-1])</f>
        <v>135.22499999999997</v>
      </c>
      <c r="CK473">
        <f>SUBTOTAL(9,Planned[AL-2])</f>
        <v>4.3500000000000005</v>
      </c>
      <c r="CL473">
        <f>SUBTOTAL(9,Planned[AL-3])</f>
        <v>59.290000000000056</v>
      </c>
      <c r="CM473">
        <f>SUBTOTAL(9,Planned[AL-4])</f>
        <v>8</v>
      </c>
      <c r="CN473">
        <f>SUBTOTAL(9,Planned[AL-5])</f>
        <v>2.8</v>
      </c>
      <c r="CO473">
        <f>SUBTOTAL(9,Planned[AL-6])</f>
        <v>14</v>
      </c>
      <c r="CP473">
        <f>SUBTOTAL(9,Planned[AL-7])</f>
        <v>107.37999999999998</v>
      </c>
      <c r="CQ473">
        <f>SUBTOTAL(9,Planned[AL-8])</f>
        <v>1323</v>
      </c>
      <c r="CR473">
        <f>SUBTOTAL(9,Planned[AL-9])</f>
        <v>1334</v>
      </c>
      <c r="CS473">
        <f>SUBTOTAL(9,Planned[WSAN-1])</f>
        <v>198</v>
      </c>
      <c r="CT473">
        <f>SUBTOTAL(9,Planned[WSAN-2])</f>
        <v>45</v>
      </c>
      <c r="CU473">
        <f>SUBTOTAL(9,Planned[WSAN-3])</f>
        <v>669</v>
      </c>
      <c r="CV473">
        <f>SUBTOTAL(9,Planned[WSAN-4])</f>
        <v>301.60000000000002</v>
      </c>
      <c r="CW473">
        <f>SUBTOTAL(9,Planned[WSAN-5])</f>
        <v>294</v>
      </c>
      <c r="CX473">
        <f>SUBTOTAL(9,Planned[WSAN-6])</f>
        <v>324.33999999999929</v>
      </c>
      <c r="CY473">
        <f>SUBTOTAL(9,Planned[WSAN-7])</f>
        <v>52</v>
      </c>
      <c r="CZ473">
        <f>SUBTOTAL(9,Planned[WSAN-8])</f>
        <v>33</v>
      </c>
      <c r="DA473">
        <f>SUBTOTAL(9,Planned[WSAN-9])</f>
        <v>38</v>
      </c>
      <c r="DB473">
        <f>SUBTOTAL(9,Planned[WSAN-10])</f>
        <v>217</v>
      </c>
      <c r="DC473">
        <f>SUBTOTAL(9,Planned[WSAN-11])</f>
        <v>1330</v>
      </c>
      <c r="DD473">
        <f>SUBTOTAL(9,Planned[WSAN-12])</f>
        <v>1833</v>
      </c>
      <c r="DE473">
        <f>SUBTOTAL(9,Planned[WSAN-13])</f>
        <v>16</v>
      </c>
      <c r="DF473">
        <f>SUBTOTAL(9,Planned[WSAN-14])</f>
        <v>215</v>
      </c>
      <c r="DG473">
        <f>SUBTOTAL(9,Planned[WSAN-15])</f>
        <v>1462</v>
      </c>
      <c r="DH473">
        <f>SUBTOTAL(9,Planned[WSAN-16])</f>
        <v>19</v>
      </c>
      <c r="DI473">
        <f>SUBTOTAL(9,Planned[WSAN-17])</f>
        <v>0</v>
      </c>
      <c r="DJ473">
        <f>SUBTOTAL(9,Planned[WSAN-18])</f>
        <v>20</v>
      </c>
      <c r="DK473">
        <f>SUBTOTAL(9,Planned[WSAN-19])</f>
        <v>279</v>
      </c>
      <c r="DL473">
        <f>SUBTOTAL(9,Planned[WSAN-20])</f>
        <v>6</v>
      </c>
      <c r="DM473">
        <f>SUBTOTAL(9,Planned[WSAN-21])</f>
        <v>0</v>
      </c>
      <c r="DN473">
        <f>SUBTOTAL(9,Planned[WSAN-22])</f>
        <v>53</v>
      </c>
      <c r="DO473">
        <f>SUBTOTAL(9,Planned[WSAN-23])</f>
        <v>2</v>
      </c>
      <c r="DP473">
        <f>SUBTOTAL(9,Planned[WSAN-24])</f>
        <v>5</v>
      </c>
      <c r="DQ473">
        <f>SUBTOTAL(9,Planned[WSAN-25])</f>
        <v>1</v>
      </c>
      <c r="DR473">
        <f>SUBTOTAL(9,Planned[EL-1])</f>
        <v>0</v>
      </c>
      <c r="DS473">
        <f>SUBTOTAL(9,Planned[EL-2])</f>
        <v>0</v>
      </c>
      <c r="DT473">
        <f>SUBTOTAL(9,Planned[EL-3])</f>
        <v>0</v>
      </c>
      <c r="DU473">
        <f>SUBTOTAL(9,Planned[EL-4])</f>
        <v>38</v>
      </c>
      <c r="DV473">
        <f>SUBTOTAL(9,Planned[EL-5])</f>
        <v>4</v>
      </c>
      <c r="DW473">
        <f>SUBTOTAL(9,Planned[EL-6])</f>
        <v>4</v>
      </c>
      <c r="DX473">
        <f>SUBTOTAL(9,Planned[EL-7])</f>
        <v>0</v>
      </c>
      <c r="DY473">
        <f>SUBTOTAL(9,Planned[EL-8])</f>
        <v>20</v>
      </c>
      <c r="DZ473">
        <f>SUBTOTAL(9,Planned[EL-9])</f>
        <v>1</v>
      </c>
      <c r="EA473">
        <f>SUBTOTAL(9,Planned[EL-10])</f>
        <v>0</v>
      </c>
      <c r="EB473">
        <f>SUBTOTAL(9,Planned[EL-11])</f>
        <v>40</v>
      </c>
      <c r="EC473">
        <f>SUBTOTAL(9,Planned[EL-12])</f>
        <v>71</v>
      </c>
      <c r="ED473">
        <f>SUBTOTAL(9,Planned[EL-13])</f>
        <v>2</v>
      </c>
      <c r="EE473">
        <f>SUBTOTAL(9,Planned[EL-14])</f>
        <v>68</v>
      </c>
      <c r="EF473">
        <f>SUBTOTAL(9,Planned[EL-15])</f>
        <v>1</v>
      </c>
      <c r="EG473">
        <f>SUBTOTAL(9,Planned[EL-16])</f>
        <v>100</v>
      </c>
      <c r="EH473">
        <f>SUBTOTAL(9,Planned[EL-17])</f>
        <v>21</v>
      </c>
      <c r="EI473">
        <f>SUBTOTAL(9,Planned[EL-18])</f>
        <v>0</v>
      </c>
      <c r="EJ473">
        <f>SUBTOTAL(9,Planned[EL-19])</f>
        <v>486</v>
      </c>
      <c r="EK473">
        <f>SUBTOTAL(9,Planned[EL-20])</f>
        <v>838</v>
      </c>
      <c r="EL473" s="52"/>
    </row>
    <row r="474" spans="1:142" x14ac:dyDescent="0.25">
      <c r="AF474" s="69">
        <v>8500</v>
      </c>
    </row>
    <row r="475" spans="1:142" x14ac:dyDescent="0.25">
      <c r="AF475">
        <f>AF473-AF474</f>
        <v>46158.33</v>
      </c>
    </row>
    <row r="477" spans="1:142" x14ac:dyDescent="0.25">
      <c r="AF477">
        <v>1829.3199999999997</v>
      </c>
    </row>
  </sheetData>
  <conditionalFormatting sqref="H4:H471">
    <cfRule type="expression" dxfId="6" priority="20">
      <formula>#REF!&lt;400</formula>
    </cfRule>
  </conditionalFormatting>
  <conditionalFormatting sqref="EL4:EL471">
    <cfRule type="cellIs" dxfId="5" priority="23" operator="lessThan">
      <formula>400</formula>
    </cfRule>
    <cfRule type="cellIs" dxfId="4" priority="24" operator="greaterThan">
      <formula>1200</formula>
    </cfRule>
  </conditionalFormatting>
  <dataValidations disablePrompts="1" count="3">
    <dataValidation type="list" allowBlank="1" showInputMessage="1" showErrorMessage="1" sqref="J4:J471" xr:uid="{4E98D360-A6FF-4A1E-B8FC-15D8902B231E}">
      <formula1>"Sadiyeh - Bsentiya,Albalat,mazrat haj Naiyf,Zahraa - Kherbet Amud,Ghazala - Mgheidleh,Kafr Aruq,Mreimin (Darkosh),Barisha,Koknaya,Dier Seeta, Meraf Elshalaf, Boz Ghaz, Sardin, Radwa, Rabeeta, Barisha , Htan,Ramadiyeh (Darkosh),Thahr,Mansura,Almzwaq"</formula1>
    </dataValidation>
    <dataValidation type="list" allowBlank="1" showInputMessage="1" showErrorMessage="1" sqref="I4:I471" xr:uid="{B6B7AA7E-8ADB-41FE-B190-1B2117238C9D}">
      <formula1>"resident,Displaced,returnee"</formula1>
    </dataValidation>
    <dataValidation type="list" allowBlank="1" showInputMessage="1" showErrorMessage="1" sqref="M4:M471" xr:uid="{CDE9986D-1879-49F5-BCF0-5AED0185035C}">
      <formula1>"C.A,I.R"</formula1>
    </dataValidation>
  </dataValidation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D7BDD-A81B-428E-9E5D-0C7BC598738B}">
  <dimension ref="A1:G296"/>
  <sheetViews>
    <sheetView topLeftCell="A282" workbookViewId="0">
      <selection activeCell="E300" sqref="E300"/>
    </sheetView>
  </sheetViews>
  <sheetFormatPr defaultRowHeight="13.8" x14ac:dyDescent="0.25"/>
  <cols>
    <col min="1" max="1" width="2.69921875" bestFit="1" customWidth="1"/>
    <col min="2" max="2" width="11.5" bestFit="1" customWidth="1"/>
    <col min="3" max="3" width="9.8984375" bestFit="1" customWidth="1"/>
    <col min="4" max="4" width="23.59765625" bestFit="1" customWidth="1"/>
    <col min="5" max="5" width="30.09765625" bestFit="1" customWidth="1"/>
    <col min="6" max="6" width="5.8984375" bestFit="1" customWidth="1"/>
  </cols>
  <sheetData>
    <row r="1" spans="1:6" ht="15" thickBot="1" x14ac:dyDescent="0.3">
      <c r="A1" s="85"/>
    </row>
    <row r="2" spans="1:6" x14ac:dyDescent="0.25">
      <c r="A2" s="324" t="s">
        <v>128</v>
      </c>
      <c r="B2" s="326" t="s">
        <v>5392</v>
      </c>
      <c r="C2" s="328" t="s">
        <v>5630</v>
      </c>
      <c r="D2" s="330" t="s">
        <v>5631</v>
      </c>
      <c r="E2" s="332" t="s">
        <v>5224</v>
      </c>
      <c r="F2" s="86" t="s">
        <v>4700</v>
      </c>
    </row>
    <row r="3" spans="1:6" ht="14.4" thickBot="1" x14ac:dyDescent="0.3">
      <c r="A3" s="325"/>
      <c r="B3" s="327"/>
      <c r="C3" s="329"/>
      <c r="D3" s="331"/>
      <c r="E3" s="333"/>
      <c r="F3" s="87" t="s">
        <v>5632</v>
      </c>
    </row>
    <row r="4" spans="1:6" ht="14.4" customHeight="1" thickBot="1" x14ac:dyDescent="0.3">
      <c r="A4" s="334" t="s">
        <v>5633</v>
      </c>
      <c r="B4" s="335"/>
      <c r="C4" s="335"/>
      <c r="D4" s="335"/>
      <c r="E4" s="335"/>
      <c r="F4" s="335"/>
    </row>
    <row r="5" spans="1:6" ht="21" thickBot="1" x14ac:dyDescent="0.3">
      <c r="A5" s="88">
        <v>1</v>
      </c>
      <c r="B5" s="89" t="s">
        <v>4707</v>
      </c>
      <c r="C5" s="159" t="s">
        <v>5634</v>
      </c>
      <c r="D5" s="91" t="s">
        <v>5635</v>
      </c>
      <c r="E5" s="92" t="s">
        <v>5636</v>
      </c>
      <c r="F5" s="89" t="s">
        <v>5637</v>
      </c>
    </row>
    <row r="6" spans="1:6" ht="20.399999999999999" x14ac:dyDescent="0.25">
      <c r="A6" s="336">
        <v>2</v>
      </c>
      <c r="B6" s="338" t="s">
        <v>4709</v>
      </c>
      <c r="C6" s="340" t="s">
        <v>5638</v>
      </c>
      <c r="D6" s="93" t="s">
        <v>5639</v>
      </c>
      <c r="E6" s="342" t="s">
        <v>5640</v>
      </c>
      <c r="F6" s="338" t="s">
        <v>5637</v>
      </c>
    </row>
    <row r="7" spans="1:6" ht="14.4" thickBot="1" x14ac:dyDescent="0.3">
      <c r="A7" s="337"/>
      <c r="B7" s="339"/>
      <c r="C7" s="341"/>
      <c r="D7" s="89" t="s">
        <v>5641</v>
      </c>
      <c r="E7" s="343"/>
      <c r="F7" s="339"/>
    </row>
    <row r="8" spans="1:6" ht="28.2" x14ac:dyDescent="0.25">
      <c r="A8" s="336">
        <v>3</v>
      </c>
      <c r="B8" s="338" t="s">
        <v>4711</v>
      </c>
      <c r="C8" s="340" t="s">
        <v>5642</v>
      </c>
      <c r="D8" s="95" t="s">
        <v>5643</v>
      </c>
      <c r="E8" s="97" t="s">
        <v>5644</v>
      </c>
      <c r="F8" s="338" t="s">
        <v>5637</v>
      </c>
    </row>
    <row r="9" spans="1:6" x14ac:dyDescent="0.25">
      <c r="A9" s="344"/>
      <c r="B9" s="345"/>
      <c r="C9" s="346"/>
      <c r="D9" s="95" t="s">
        <v>5645</v>
      </c>
      <c r="E9" s="98" t="s">
        <v>5646</v>
      </c>
      <c r="F9" s="345"/>
    </row>
    <row r="10" spans="1:6" ht="31.2" thickBot="1" x14ac:dyDescent="0.3">
      <c r="A10" s="337"/>
      <c r="B10" s="339"/>
      <c r="C10" s="341"/>
      <c r="D10" s="96" t="s">
        <v>5647</v>
      </c>
      <c r="E10" s="99" t="s">
        <v>5648</v>
      </c>
      <c r="F10" s="339"/>
    </row>
    <row r="11" spans="1:6" ht="70.95" customHeight="1" x14ac:dyDescent="0.25">
      <c r="A11" s="336">
        <v>4</v>
      </c>
      <c r="B11" s="347" t="s">
        <v>5649</v>
      </c>
      <c r="C11" s="349" t="s">
        <v>5650</v>
      </c>
      <c r="D11" s="351" t="s">
        <v>5651</v>
      </c>
      <c r="E11" s="98" t="s">
        <v>5652</v>
      </c>
      <c r="F11" s="338" t="s">
        <v>5637</v>
      </c>
    </row>
    <row r="12" spans="1:6" ht="14.4" thickBot="1" x14ac:dyDescent="0.3">
      <c r="A12" s="337"/>
      <c r="B12" s="348"/>
      <c r="C12" s="350"/>
      <c r="D12" s="352"/>
      <c r="E12" s="92" t="s">
        <v>5653</v>
      </c>
      <c r="F12" s="339"/>
    </row>
    <row r="13" spans="1:6" ht="20.399999999999999" x14ac:dyDescent="0.25">
      <c r="A13" s="336">
        <v>5</v>
      </c>
      <c r="B13" s="347" t="s">
        <v>5654</v>
      </c>
      <c r="C13" s="353" t="s">
        <v>5655</v>
      </c>
      <c r="D13" s="95" t="s">
        <v>5656</v>
      </c>
      <c r="E13" s="342" t="s">
        <v>5657</v>
      </c>
      <c r="F13" s="338" t="s">
        <v>5637</v>
      </c>
    </row>
    <row r="14" spans="1:6" ht="21" thickBot="1" x14ac:dyDescent="0.3">
      <c r="A14" s="337"/>
      <c r="B14" s="348"/>
      <c r="C14" s="354"/>
      <c r="D14" s="102" t="s">
        <v>5658</v>
      </c>
      <c r="E14" s="343"/>
      <c r="F14" s="339"/>
    </row>
    <row r="15" spans="1:6" ht="20.399999999999999" x14ac:dyDescent="0.25">
      <c r="A15" s="336">
        <v>6</v>
      </c>
      <c r="B15" s="338" t="s">
        <v>5659</v>
      </c>
      <c r="C15" s="349" t="s">
        <v>5660</v>
      </c>
      <c r="D15" s="93" t="s">
        <v>5661</v>
      </c>
      <c r="E15" s="342" t="s">
        <v>5662</v>
      </c>
      <c r="F15" s="338" t="s">
        <v>5637</v>
      </c>
    </row>
    <row r="16" spans="1:6" ht="14.4" thickBot="1" x14ac:dyDescent="0.3">
      <c r="A16" s="337"/>
      <c r="B16" s="339"/>
      <c r="C16" s="350"/>
      <c r="D16" s="89" t="s">
        <v>5663</v>
      </c>
      <c r="E16" s="343"/>
      <c r="F16" s="339"/>
    </row>
    <row r="17" spans="1:6" ht="20.399999999999999" x14ac:dyDescent="0.25">
      <c r="A17" s="336">
        <v>7</v>
      </c>
      <c r="B17" s="101" t="s">
        <v>5664</v>
      </c>
      <c r="C17" s="355" t="s">
        <v>5665</v>
      </c>
      <c r="D17" s="93" t="s">
        <v>5666</v>
      </c>
      <c r="E17" s="342" t="s">
        <v>5667</v>
      </c>
      <c r="F17" s="338" t="s">
        <v>5637</v>
      </c>
    </row>
    <row r="18" spans="1:6" ht="31.2" thickBot="1" x14ac:dyDescent="0.3">
      <c r="A18" s="337"/>
      <c r="B18" s="103" t="s">
        <v>5668</v>
      </c>
      <c r="C18" s="356"/>
      <c r="D18" s="89" t="s">
        <v>5669</v>
      </c>
      <c r="E18" s="343"/>
      <c r="F18" s="339"/>
    </row>
    <row r="19" spans="1:6" ht="20.399999999999999" x14ac:dyDescent="0.25">
      <c r="A19" s="336">
        <v>8</v>
      </c>
      <c r="B19" s="101" t="s">
        <v>5670</v>
      </c>
      <c r="C19" s="157" t="s">
        <v>5671</v>
      </c>
      <c r="D19" s="93" t="s">
        <v>5672</v>
      </c>
      <c r="E19" s="97" t="s">
        <v>5673</v>
      </c>
      <c r="F19" s="338" t="s">
        <v>5637</v>
      </c>
    </row>
    <row r="20" spans="1:6" ht="31.2" thickBot="1" x14ac:dyDescent="0.3">
      <c r="A20" s="337"/>
      <c r="B20" s="104" t="s">
        <v>5674</v>
      </c>
      <c r="C20" s="158" t="s">
        <v>5675</v>
      </c>
      <c r="D20" s="89" t="s">
        <v>5676</v>
      </c>
      <c r="E20" s="105" t="s">
        <v>5677</v>
      </c>
      <c r="F20" s="339"/>
    </row>
    <row r="21" spans="1:6" ht="20.399999999999999" x14ac:dyDescent="0.25">
      <c r="A21" s="336">
        <v>9</v>
      </c>
      <c r="B21" s="101" t="s">
        <v>5670</v>
      </c>
      <c r="C21" s="157" t="s">
        <v>5671</v>
      </c>
      <c r="D21" s="93" t="s">
        <v>5678</v>
      </c>
      <c r="E21" s="97" t="s">
        <v>5679</v>
      </c>
      <c r="F21" s="338" t="s">
        <v>5637</v>
      </c>
    </row>
    <row r="22" spans="1:6" ht="30.6" x14ac:dyDescent="0.25">
      <c r="A22" s="344"/>
      <c r="B22" s="100" t="s">
        <v>5680</v>
      </c>
      <c r="C22" s="157" t="s">
        <v>5681</v>
      </c>
      <c r="D22" s="93" t="s">
        <v>5672</v>
      </c>
      <c r="E22" s="97" t="s">
        <v>5682</v>
      </c>
      <c r="F22" s="345"/>
    </row>
    <row r="23" spans="1:6" ht="21" thickBot="1" x14ac:dyDescent="0.3">
      <c r="A23" s="337"/>
      <c r="B23" s="106"/>
      <c r="C23" s="107"/>
      <c r="D23" s="108" t="s">
        <v>5683</v>
      </c>
      <c r="E23" s="109"/>
      <c r="F23" s="339"/>
    </row>
    <row r="24" spans="1:6" ht="81" customHeight="1" x14ac:dyDescent="0.25">
      <c r="A24" s="336">
        <v>10</v>
      </c>
      <c r="B24" s="338" t="s">
        <v>4730</v>
      </c>
      <c r="C24" s="357" t="s">
        <v>5684</v>
      </c>
      <c r="D24" s="351" t="s">
        <v>5685</v>
      </c>
      <c r="E24" s="98" t="s">
        <v>5686</v>
      </c>
      <c r="F24" s="338" t="s">
        <v>5637</v>
      </c>
    </row>
    <row r="25" spans="1:6" ht="14.4" thickBot="1" x14ac:dyDescent="0.3">
      <c r="A25" s="337"/>
      <c r="B25" s="339"/>
      <c r="C25" s="358"/>
      <c r="D25" s="352"/>
      <c r="E25" s="99" t="s">
        <v>5687</v>
      </c>
      <c r="F25" s="339"/>
    </row>
    <row r="26" spans="1:6" x14ac:dyDescent="0.25">
      <c r="A26" s="336">
        <v>11</v>
      </c>
      <c r="B26" s="338" t="s">
        <v>5688</v>
      </c>
      <c r="C26" s="340" t="s">
        <v>5689</v>
      </c>
      <c r="D26" s="93" t="s">
        <v>5690</v>
      </c>
      <c r="E26" s="94" t="s">
        <v>5691</v>
      </c>
      <c r="F26" s="338" t="s">
        <v>5013</v>
      </c>
    </row>
    <row r="27" spans="1:6" ht="20.399999999999999" x14ac:dyDescent="0.25">
      <c r="A27" s="344"/>
      <c r="B27" s="345"/>
      <c r="C27" s="346"/>
      <c r="D27" s="93" t="s">
        <v>5692</v>
      </c>
      <c r="E27" s="98" t="s">
        <v>5693</v>
      </c>
      <c r="F27" s="345"/>
    </row>
    <row r="28" spans="1:6" ht="18" x14ac:dyDescent="0.25">
      <c r="A28" s="344"/>
      <c r="B28" s="345"/>
      <c r="C28" s="346"/>
      <c r="D28" s="93" t="s">
        <v>5694</v>
      </c>
      <c r="E28" s="98" t="s">
        <v>5695</v>
      </c>
      <c r="F28" s="345"/>
    </row>
    <row r="29" spans="1:6" ht="21" thickBot="1" x14ac:dyDescent="0.3">
      <c r="A29" s="337"/>
      <c r="B29" s="339"/>
      <c r="C29" s="341"/>
      <c r="D29" s="108" t="s">
        <v>5696</v>
      </c>
      <c r="E29" s="109"/>
      <c r="F29" s="339"/>
    </row>
    <row r="30" spans="1:6" x14ac:dyDescent="0.25">
      <c r="A30" s="336">
        <v>12</v>
      </c>
      <c r="B30" s="338" t="s">
        <v>5697</v>
      </c>
      <c r="C30" s="340" t="s">
        <v>5698</v>
      </c>
      <c r="D30" s="93" t="s">
        <v>5690</v>
      </c>
      <c r="E30" s="94" t="s">
        <v>5699</v>
      </c>
      <c r="F30" s="338" t="s">
        <v>5013</v>
      </c>
    </row>
    <row r="31" spans="1:6" ht="20.399999999999999" x14ac:dyDescent="0.25">
      <c r="A31" s="344"/>
      <c r="B31" s="345"/>
      <c r="C31" s="346"/>
      <c r="D31" s="93" t="s">
        <v>5700</v>
      </c>
      <c r="E31" s="97" t="s">
        <v>5701</v>
      </c>
      <c r="F31" s="345"/>
    </row>
    <row r="32" spans="1:6" x14ac:dyDescent="0.25">
      <c r="A32" s="344"/>
      <c r="B32" s="345"/>
      <c r="C32" s="346"/>
      <c r="D32" s="93" t="s">
        <v>5702</v>
      </c>
      <c r="E32" s="98" t="s">
        <v>5703</v>
      </c>
      <c r="F32" s="345"/>
    </row>
    <row r="33" spans="1:6" ht="20.399999999999999" x14ac:dyDescent="0.25">
      <c r="A33" s="344"/>
      <c r="B33" s="345"/>
      <c r="C33" s="346"/>
      <c r="D33" s="101" t="s">
        <v>5696</v>
      </c>
      <c r="E33" s="98" t="s">
        <v>5704</v>
      </c>
      <c r="F33" s="345"/>
    </row>
    <row r="34" spans="1:6" ht="18.600000000000001" thickBot="1" x14ac:dyDescent="0.3">
      <c r="A34" s="337"/>
      <c r="B34" s="339"/>
      <c r="C34" s="341"/>
      <c r="D34" s="110"/>
      <c r="E34" s="99" t="s">
        <v>5705</v>
      </c>
      <c r="F34" s="339"/>
    </row>
    <row r="35" spans="1:6" x14ac:dyDescent="0.25">
      <c r="A35" s="336">
        <v>13</v>
      </c>
      <c r="B35" s="338" t="s">
        <v>5706</v>
      </c>
      <c r="C35" s="340" t="s">
        <v>5707</v>
      </c>
      <c r="D35" s="93" t="s">
        <v>5690</v>
      </c>
      <c r="E35" s="94" t="s">
        <v>5708</v>
      </c>
      <c r="F35" s="338" t="s">
        <v>5013</v>
      </c>
    </row>
    <row r="36" spans="1:6" ht="20.399999999999999" x14ac:dyDescent="0.25">
      <c r="A36" s="344"/>
      <c r="B36" s="345"/>
      <c r="C36" s="346"/>
      <c r="D36" s="93" t="s">
        <v>5709</v>
      </c>
      <c r="E36" s="94" t="s">
        <v>5710</v>
      </c>
      <c r="F36" s="345"/>
    </row>
    <row r="37" spans="1:6" ht="30.6" x14ac:dyDescent="0.25">
      <c r="A37" s="344"/>
      <c r="B37" s="345"/>
      <c r="C37" s="346"/>
      <c r="D37" s="101" t="s">
        <v>5711</v>
      </c>
      <c r="E37" s="98" t="s">
        <v>5703</v>
      </c>
      <c r="F37" s="345"/>
    </row>
    <row r="38" spans="1:6" x14ac:dyDescent="0.25">
      <c r="A38" s="344"/>
      <c r="B38" s="345"/>
      <c r="C38" s="346"/>
      <c r="D38" s="111"/>
      <c r="E38" s="98" t="s">
        <v>5704</v>
      </c>
      <c r="F38" s="345"/>
    </row>
    <row r="39" spans="1:6" ht="18.600000000000001" thickBot="1" x14ac:dyDescent="0.3">
      <c r="A39" s="337"/>
      <c r="B39" s="339"/>
      <c r="C39" s="341"/>
      <c r="D39" s="110"/>
      <c r="E39" s="99" t="s">
        <v>5705</v>
      </c>
      <c r="F39" s="339"/>
    </row>
    <row r="40" spans="1:6" ht="20.399999999999999" x14ac:dyDescent="0.25">
      <c r="A40" s="336">
        <v>14</v>
      </c>
      <c r="B40" s="338" t="s">
        <v>4740</v>
      </c>
      <c r="C40" s="362" t="s">
        <v>5712</v>
      </c>
      <c r="D40" s="93" t="s">
        <v>5713</v>
      </c>
      <c r="E40" s="97" t="s">
        <v>5714</v>
      </c>
      <c r="F40" s="338" t="s">
        <v>4738</v>
      </c>
    </row>
    <row r="41" spans="1:6" ht="20.399999999999999" x14ac:dyDescent="0.25">
      <c r="A41" s="344"/>
      <c r="B41" s="345"/>
      <c r="C41" s="363"/>
      <c r="D41" s="101" t="s">
        <v>5696</v>
      </c>
      <c r="E41" s="94" t="s">
        <v>5715</v>
      </c>
      <c r="F41" s="345"/>
    </row>
    <row r="42" spans="1:6" x14ac:dyDescent="0.25">
      <c r="A42" s="344"/>
      <c r="B42" s="345"/>
      <c r="C42" s="363"/>
      <c r="D42" s="111"/>
      <c r="E42" s="97" t="s">
        <v>5704</v>
      </c>
      <c r="F42" s="345"/>
    </row>
    <row r="43" spans="1:6" ht="14.4" thickBot="1" x14ac:dyDescent="0.3">
      <c r="A43" s="337"/>
      <c r="B43" s="339"/>
      <c r="C43" s="364"/>
      <c r="D43" s="110"/>
      <c r="E43" s="99" t="s">
        <v>5716</v>
      </c>
      <c r="F43" s="339"/>
    </row>
    <row r="44" spans="1:6" ht="41.4" thickBot="1" x14ac:dyDescent="0.3">
      <c r="A44" s="88">
        <v>15</v>
      </c>
      <c r="B44" s="113" t="s">
        <v>5717</v>
      </c>
      <c r="C44" s="158" t="s">
        <v>5718</v>
      </c>
      <c r="D44" s="114" t="s">
        <v>5719</v>
      </c>
      <c r="E44" s="115" t="s">
        <v>5720</v>
      </c>
      <c r="F44" s="89" t="s">
        <v>4743</v>
      </c>
    </row>
    <row r="45" spans="1:6" ht="20.399999999999999" x14ac:dyDescent="0.25">
      <c r="A45" s="336">
        <v>16</v>
      </c>
      <c r="B45" s="338" t="s">
        <v>4747</v>
      </c>
      <c r="C45" s="340" t="s">
        <v>5721</v>
      </c>
      <c r="D45" s="93" t="s">
        <v>5722</v>
      </c>
      <c r="E45" s="98" t="s">
        <v>5723</v>
      </c>
      <c r="F45" s="338" t="s">
        <v>4738</v>
      </c>
    </row>
    <row r="46" spans="1:6" x14ac:dyDescent="0.25">
      <c r="A46" s="344"/>
      <c r="B46" s="345"/>
      <c r="C46" s="346"/>
      <c r="D46" s="93" t="s">
        <v>5724</v>
      </c>
      <c r="E46" s="94" t="s">
        <v>5725</v>
      </c>
      <c r="F46" s="345"/>
    </row>
    <row r="47" spans="1:6" ht="20.399999999999999" x14ac:dyDescent="0.25">
      <c r="A47" s="344"/>
      <c r="B47" s="345"/>
      <c r="C47" s="346"/>
      <c r="D47" s="116" t="s">
        <v>5726</v>
      </c>
      <c r="E47" s="98" t="s">
        <v>5727</v>
      </c>
      <c r="F47" s="345"/>
    </row>
    <row r="48" spans="1:6" x14ac:dyDescent="0.25">
      <c r="A48" s="344"/>
      <c r="B48" s="345"/>
      <c r="C48" s="346"/>
      <c r="D48" s="111"/>
      <c r="E48" s="98" t="s">
        <v>5704</v>
      </c>
      <c r="F48" s="345"/>
    </row>
    <row r="49" spans="1:6" ht="18.600000000000001" thickBot="1" x14ac:dyDescent="0.3">
      <c r="A49" s="337"/>
      <c r="B49" s="339"/>
      <c r="C49" s="341"/>
      <c r="D49" s="110"/>
      <c r="E49" s="99" t="s">
        <v>5705</v>
      </c>
      <c r="F49" s="339"/>
    </row>
    <row r="50" spans="1:6" ht="15" thickBot="1" x14ac:dyDescent="0.3">
      <c r="A50" s="85"/>
      <c r="C50" s="160"/>
    </row>
    <row r="51" spans="1:6" ht="20.399999999999999" x14ac:dyDescent="0.25">
      <c r="A51" s="336">
        <v>17</v>
      </c>
      <c r="B51" s="359" t="s">
        <v>5728</v>
      </c>
      <c r="C51" s="362" t="s">
        <v>5729</v>
      </c>
      <c r="D51" s="117" t="s">
        <v>5730</v>
      </c>
      <c r="E51" s="118" t="s">
        <v>5731</v>
      </c>
      <c r="F51" s="338" t="s">
        <v>4738</v>
      </c>
    </row>
    <row r="52" spans="1:6" ht="30.6" x14ac:dyDescent="0.25">
      <c r="A52" s="344"/>
      <c r="B52" s="360"/>
      <c r="C52" s="363"/>
      <c r="D52" s="100" t="s">
        <v>5732</v>
      </c>
      <c r="E52" s="97" t="s">
        <v>5733</v>
      </c>
      <c r="F52" s="345"/>
    </row>
    <row r="53" spans="1:6" ht="36.6" thickBot="1" x14ac:dyDescent="0.3">
      <c r="A53" s="337"/>
      <c r="B53" s="361"/>
      <c r="C53" s="364"/>
      <c r="D53" s="110"/>
      <c r="E53" s="105" t="s">
        <v>5734</v>
      </c>
      <c r="F53" s="339"/>
    </row>
    <row r="54" spans="1:6" ht="20.399999999999999" x14ac:dyDescent="0.25">
      <c r="A54" s="336">
        <v>18</v>
      </c>
      <c r="B54" s="338" t="s">
        <v>5735</v>
      </c>
      <c r="C54" s="340" t="s">
        <v>5736</v>
      </c>
      <c r="D54" s="93" t="s">
        <v>5737</v>
      </c>
      <c r="E54" s="98" t="s">
        <v>5738</v>
      </c>
      <c r="F54" s="338" t="s">
        <v>4743</v>
      </c>
    </row>
    <row r="55" spans="1:6" ht="30.6" x14ac:dyDescent="0.25">
      <c r="A55" s="344"/>
      <c r="B55" s="345"/>
      <c r="C55" s="346"/>
      <c r="D55" s="116" t="s">
        <v>5739</v>
      </c>
      <c r="E55" s="119" t="s">
        <v>5740</v>
      </c>
      <c r="F55" s="345"/>
    </row>
    <row r="56" spans="1:6" ht="18.600000000000001" thickBot="1" x14ac:dyDescent="0.3">
      <c r="A56" s="337"/>
      <c r="B56" s="339"/>
      <c r="C56" s="341"/>
      <c r="D56" s="110"/>
      <c r="E56" s="115" t="s">
        <v>5741</v>
      </c>
      <c r="F56" s="339"/>
    </row>
    <row r="57" spans="1:6" ht="20.399999999999999" x14ac:dyDescent="0.25">
      <c r="A57" s="336">
        <v>19</v>
      </c>
      <c r="B57" s="93" t="s">
        <v>5742</v>
      </c>
      <c r="C57" s="365" t="s">
        <v>5613</v>
      </c>
      <c r="D57" s="351" t="s">
        <v>5615</v>
      </c>
      <c r="E57" s="367" t="s">
        <v>5743</v>
      </c>
      <c r="F57" s="336" t="s">
        <v>5616</v>
      </c>
    </row>
    <row r="58" spans="1:6" ht="31.2" thickBot="1" x14ac:dyDescent="0.3">
      <c r="A58" s="337"/>
      <c r="B58" s="103" t="s">
        <v>5744</v>
      </c>
      <c r="C58" s="366"/>
      <c r="D58" s="352"/>
      <c r="E58" s="368"/>
      <c r="F58" s="337"/>
    </row>
    <row r="59" spans="1:6" ht="20.399999999999999" x14ac:dyDescent="0.25">
      <c r="A59" s="336">
        <v>20</v>
      </c>
      <c r="B59" s="120" t="s">
        <v>5745</v>
      </c>
      <c r="C59" s="375" t="s">
        <v>5746</v>
      </c>
      <c r="D59" s="95" t="s">
        <v>5747</v>
      </c>
      <c r="E59" s="94" t="s">
        <v>5748</v>
      </c>
      <c r="F59" s="336" t="s">
        <v>5616</v>
      </c>
    </row>
    <row r="60" spans="1:6" ht="18.600000000000001" x14ac:dyDescent="0.25">
      <c r="A60" s="344"/>
      <c r="B60" s="95" t="s">
        <v>5749</v>
      </c>
      <c r="C60" s="376"/>
      <c r="D60" s="95" t="s">
        <v>5750</v>
      </c>
      <c r="E60" s="97" t="s">
        <v>5751</v>
      </c>
      <c r="F60" s="344"/>
    </row>
    <row r="61" spans="1:6" ht="14.4" thickBot="1" x14ac:dyDescent="0.3">
      <c r="A61" s="337"/>
      <c r="B61" s="106"/>
      <c r="C61" s="377"/>
      <c r="D61" s="110"/>
      <c r="E61" s="99" t="s">
        <v>5752</v>
      </c>
      <c r="F61" s="337"/>
    </row>
    <row r="62" spans="1:6" ht="67.2" customHeight="1" x14ac:dyDescent="0.25">
      <c r="A62" s="336">
        <v>21</v>
      </c>
      <c r="B62" s="120" t="s">
        <v>5745</v>
      </c>
      <c r="C62" s="375" t="s">
        <v>5753</v>
      </c>
      <c r="D62" s="378" t="s">
        <v>24</v>
      </c>
      <c r="E62" s="367" t="s">
        <v>5754</v>
      </c>
      <c r="F62" s="336" t="s">
        <v>5616</v>
      </c>
    </row>
    <row r="63" spans="1:6" ht="14.4" thickBot="1" x14ac:dyDescent="0.3">
      <c r="A63" s="337"/>
      <c r="B63" s="121" t="s">
        <v>5755</v>
      </c>
      <c r="C63" s="377"/>
      <c r="D63" s="379"/>
      <c r="E63" s="368"/>
      <c r="F63" s="337"/>
    </row>
    <row r="64" spans="1:6" ht="20.399999999999999" x14ac:dyDescent="0.25">
      <c r="A64" s="336">
        <v>22</v>
      </c>
      <c r="B64" s="369" t="s">
        <v>5756</v>
      </c>
      <c r="C64" s="372" t="s">
        <v>5757</v>
      </c>
      <c r="D64" s="93" t="s">
        <v>5758</v>
      </c>
      <c r="E64" s="97" t="s">
        <v>5759</v>
      </c>
      <c r="F64" s="338" t="s">
        <v>4738</v>
      </c>
    </row>
    <row r="65" spans="1:6" ht="20.399999999999999" x14ac:dyDescent="0.25">
      <c r="A65" s="344"/>
      <c r="B65" s="370"/>
      <c r="C65" s="373"/>
      <c r="D65" s="93" t="s">
        <v>5760</v>
      </c>
      <c r="E65" s="98" t="s">
        <v>5761</v>
      </c>
      <c r="F65" s="345"/>
    </row>
    <row r="66" spans="1:6" ht="14.4" thickBot="1" x14ac:dyDescent="0.3">
      <c r="A66" s="337"/>
      <c r="B66" s="371"/>
      <c r="C66" s="374"/>
      <c r="D66" s="89" t="s">
        <v>5762</v>
      </c>
      <c r="E66" s="109"/>
      <c r="F66" s="339"/>
    </row>
    <row r="67" spans="1:6" ht="20.399999999999999" x14ac:dyDescent="0.25">
      <c r="A67" s="336">
        <v>23</v>
      </c>
      <c r="B67" s="338" t="s">
        <v>5763</v>
      </c>
      <c r="C67" s="340" t="s">
        <v>5764</v>
      </c>
      <c r="D67" s="123" t="s">
        <v>5765</v>
      </c>
      <c r="E67" s="97" t="s">
        <v>5766</v>
      </c>
      <c r="F67" s="338" t="s">
        <v>4738</v>
      </c>
    </row>
    <row r="68" spans="1:6" ht="14.4" thickBot="1" x14ac:dyDescent="0.3">
      <c r="A68" s="337"/>
      <c r="B68" s="339"/>
      <c r="C68" s="341"/>
      <c r="D68" s="121" t="s">
        <v>5767</v>
      </c>
      <c r="E68" s="99" t="s">
        <v>5768</v>
      </c>
      <c r="F68" s="339"/>
    </row>
    <row r="69" spans="1:6" ht="21" thickBot="1" x14ac:dyDescent="0.3">
      <c r="A69" s="88">
        <v>24</v>
      </c>
      <c r="B69" s="89" t="s">
        <v>4769</v>
      </c>
      <c r="C69" s="158" t="s">
        <v>5769</v>
      </c>
      <c r="D69" s="114" t="s">
        <v>5770</v>
      </c>
      <c r="E69" s="124" t="s">
        <v>5771</v>
      </c>
      <c r="F69" s="89" t="s">
        <v>4738</v>
      </c>
    </row>
    <row r="70" spans="1:6" ht="14.4" thickBot="1" x14ac:dyDescent="0.3">
      <c r="A70" s="88">
        <v>25</v>
      </c>
      <c r="B70" s="121" t="s">
        <v>5772</v>
      </c>
      <c r="C70" s="159" t="s">
        <v>5773</v>
      </c>
      <c r="D70" s="89" t="s">
        <v>5774</v>
      </c>
      <c r="E70" s="99" t="s">
        <v>5775</v>
      </c>
      <c r="F70" s="89" t="s">
        <v>4738</v>
      </c>
    </row>
    <row r="71" spans="1:6" ht="20.399999999999999" x14ac:dyDescent="0.25">
      <c r="A71" s="336">
        <v>26</v>
      </c>
      <c r="B71" s="336" t="s">
        <v>5776</v>
      </c>
      <c r="C71" s="372" t="s">
        <v>5777</v>
      </c>
      <c r="D71" s="93" t="s">
        <v>5778</v>
      </c>
      <c r="E71" s="367" t="s">
        <v>5779</v>
      </c>
      <c r="F71" s="338" t="s">
        <v>4738</v>
      </c>
    </row>
    <row r="72" spans="1:6" ht="31.2" thickBot="1" x14ac:dyDescent="0.3">
      <c r="A72" s="337"/>
      <c r="B72" s="337"/>
      <c r="C72" s="374"/>
      <c r="D72" s="108" t="s">
        <v>5780</v>
      </c>
      <c r="E72" s="368"/>
      <c r="F72" s="339"/>
    </row>
    <row r="73" spans="1:6" ht="20.399999999999999" x14ac:dyDescent="0.25">
      <c r="A73" s="336">
        <v>27</v>
      </c>
      <c r="B73" s="338" t="s">
        <v>4775</v>
      </c>
      <c r="C73" s="340" t="s">
        <v>5781</v>
      </c>
      <c r="D73" s="93" t="s">
        <v>5782</v>
      </c>
      <c r="E73" s="367" t="s">
        <v>5783</v>
      </c>
      <c r="F73" s="338" t="s">
        <v>4738</v>
      </c>
    </row>
    <row r="74" spans="1:6" ht="31.2" thickBot="1" x14ac:dyDescent="0.3">
      <c r="A74" s="337"/>
      <c r="B74" s="339"/>
      <c r="C74" s="341"/>
      <c r="D74" s="108" t="s">
        <v>5780</v>
      </c>
      <c r="E74" s="368"/>
      <c r="F74" s="339"/>
    </row>
    <row r="75" spans="1:6" ht="21" thickBot="1" x14ac:dyDescent="0.3">
      <c r="A75" s="88">
        <v>28</v>
      </c>
      <c r="B75" s="89" t="s">
        <v>5784</v>
      </c>
      <c r="C75" s="90" t="s">
        <v>5785</v>
      </c>
      <c r="D75" s="125" t="s">
        <v>5786</v>
      </c>
      <c r="E75" s="105" t="s">
        <v>5787</v>
      </c>
      <c r="F75" s="89" t="s">
        <v>4738</v>
      </c>
    </row>
    <row r="76" spans="1:6" ht="21" thickBot="1" x14ac:dyDescent="0.3">
      <c r="A76" s="88">
        <v>29</v>
      </c>
      <c r="B76" s="89" t="s">
        <v>5506</v>
      </c>
      <c r="C76" s="90" t="s">
        <v>5788</v>
      </c>
      <c r="D76" s="91" t="s">
        <v>5509</v>
      </c>
      <c r="E76" s="99" t="s">
        <v>5789</v>
      </c>
      <c r="F76" s="89" t="s">
        <v>4738</v>
      </c>
    </row>
    <row r="77" spans="1:6" ht="21" thickBot="1" x14ac:dyDescent="0.3">
      <c r="A77" s="88">
        <v>30</v>
      </c>
      <c r="B77" s="89" t="s">
        <v>5514</v>
      </c>
      <c r="C77" s="90" t="s">
        <v>5790</v>
      </c>
      <c r="D77" s="103" t="s">
        <v>5516</v>
      </c>
      <c r="E77" s="99" t="s">
        <v>5515</v>
      </c>
      <c r="F77" s="89" t="s">
        <v>4738</v>
      </c>
    </row>
    <row r="78" spans="1:6" ht="21" thickBot="1" x14ac:dyDescent="0.3">
      <c r="A78" s="88">
        <v>31</v>
      </c>
      <c r="B78" s="108" t="s">
        <v>5791</v>
      </c>
      <c r="C78" s="90" t="s">
        <v>5792</v>
      </c>
      <c r="D78" s="125" t="s">
        <v>5793</v>
      </c>
      <c r="E78" s="99" t="s">
        <v>5794</v>
      </c>
      <c r="F78" s="89" t="s">
        <v>4738</v>
      </c>
    </row>
    <row r="79" spans="1:6" ht="21" thickBot="1" x14ac:dyDescent="0.3">
      <c r="A79" s="88">
        <v>32</v>
      </c>
      <c r="B79" s="89" t="s">
        <v>5577</v>
      </c>
      <c r="C79" s="90" t="s">
        <v>5578</v>
      </c>
      <c r="D79" s="125" t="s">
        <v>5580</v>
      </c>
      <c r="E79" s="99" t="s">
        <v>5795</v>
      </c>
      <c r="F79" s="89" t="s">
        <v>4738</v>
      </c>
    </row>
    <row r="80" spans="1:6" ht="14.4" thickBot="1" x14ac:dyDescent="0.3">
      <c r="A80" s="334" t="s">
        <v>5796</v>
      </c>
      <c r="B80" s="335"/>
      <c r="C80" s="335"/>
      <c r="D80" s="335"/>
      <c r="E80" s="335"/>
      <c r="F80" s="335"/>
    </row>
    <row r="81" spans="1:6" ht="20.399999999999999" x14ac:dyDescent="0.25">
      <c r="A81" s="336">
        <v>33</v>
      </c>
      <c r="B81" s="338" t="s">
        <v>4783</v>
      </c>
      <c r="C81" s="340" t="s">
        <v>5797</v>
      </c>
      <c r="D81" s="93" t="s">
        <v>5798</v>
      </c>
      <c r="E81" s="98" t="s">
        <v>5799</v>
      </c>
      <c r="F81" s="338" t="s">
        <v>4738</v>
      </c>
    </row>
    <row r="82" spans="1:6" ht="20.399999999999999" x14ac:dyDescent="0.25">
      <c r="A82" s="344"/>
      <c r="B82" s="345"/>
      <c r="C82" s="346"/>
      <c r="D82" s="93" t="s">
        <v>5800</v>
      </c>
      <c r="E82" s="98" t="s">
        <v>5801</v>
      </c>
      <c r="F82" s="345"/>
    </row>
    <row r="83" spans="1:6" ht="28.8" thickBot="1" x14ac:dyDescent="0.3">
      <c r="A83" s="337"/>
      <c r="B83" s="339"/>
      <c r="C83" s="341"/>
      <c r="D83" s="126" t="s">
        <v>5802</v>
      </c>
      <c r="E83" s="92" t="s">
        <v>5803</v>
      </c>
      <c r="F83" s="339"/>
    </row>
    <row r="84" spans="1:6" ht="20.399999999999999" x14ac:dyDescent="0.25">
      <c r="A84" s="336">
        <v>34</v>
      </c>
      <c r="B84" s="338" t="s">
        <v>5804</v>
      </c>
      <c r="C84" s="340" t="s">
        <v>5805</v>
      </c>
      <c r="D84" s="95" t="s">
        <v>5806</v>
      </c>
      <c r="E84" s="367" t="s">
        <v>5807</v>
      </c>
      <c r="F84" s="338" t="s">
        <v>4743</v>
      </c>
    </row>
    <row r="85" spans="1:6" ht="31.2" thickBot="1" x14ac:dyDescent="0.3">
      <c r="A85" s="337"/>
      <c r="B85" s="339"/>
      <c r="C85" s="341"/>
      <c r="D85" s="102" t="s">
        <v>5808</v>
      </c>
      <c r="E85" s="368"/>
      <c r="F85" s="339"/>
    </row>
    <row r="86" spans="1:6" x14ac:dyDescent="0.25">
      <c r="A86" s="336">
        <v>35</v>
      </c>
      <c r="B86" s="336" t="s">
        <v>5809</v>
      </c>
      <c r="C86" s="357" t="s">
        <v>5810</v>
      </c>
      <c r="D86" s="93" t="s">
        <v>5811</v>
      </c>
      <c r="E86" s="367" t="s">
        <v>5812</v>
      </c>
      <c r="F86" s="338" t="s">
        <v>4738</v>
      </c>
    </row>
    <row r="87" spans="1:6" ht="20.399999999999999" x14ac:dyDescent="0.25">
      <c r="A87" s="344"/>
      <c r="B87" s="344"/>
      <c r="C87" s="382"/>
      <c r="D87" s="93" t="s">
        <v>5813</v>
      </c>
      <c r="E87" s="383"/>
      <c r="F87" s="345"/>
    </row>
    <row r="88" spans="1:6" ht="31.2" thickBot="1" x14ac:dyDescent="0.3">
      <c r="A88" s="337"/>
      <c r="B88" s="337"/>
      <c r="C88" s="358"/>
      <c r="D88" s="126" t="s">
        <v>5814</v>
      </c>
      <c r="E88" s="368"/>
      <c r="F88" s="339"/>
    </row>
    <row r="89" spans="1:6" ht="15" thickBot="1" x14ac:dyDescent="0.3">
      <c r="A89" s="85"/>
    </row>
    <row r="90" spans="1:6" ht="30.6" x14ac:dyDescent="0.25">
      <c r="A90" s="336">
        <v>36</v>
      </c>
      <c r="B90" s="338" t="s">
        <v>4789</v>
      </c>
      <c r="C90" s="357" t="s">
        <v>5815</v>
      </c>
      <c r="D90" s="117" t="s">
        <v>5816</v>
      </c>
      <c r="E90" s="367" t="s">
        <v>5817</v>
      </c>
      <c r="F90" s="338" t="s">
        <v>4738</v>
      </c>
    </row>
    <row r="91" spans="1:6" ht="20.399999999999999" x14ac:dyDescent="0.25">
      <c r="A91" s="344"/>
      <c r="B91" s="345"/>
      <c r="C91" s="382"/>
      <c r="D91" s="93" t="s">
        <v>5818</v>
      </c>
      <c r="E91" s="383"/>
      <c r="F91" s="345"/>
    </row>
    <row r="92" spans="1:6" ht="31.2" thickBot="1" x14ac:dyDescent="0.3">
      <c r="A92" s="337"/>
      <c r="B92" s="339"/>
      <c r="C92" s="358"/>
      <c r="D92" s="104" t="s">
        <v>5819</v>
      </c>
      <c r="E92" s="368"/>
      <c r="F92" s="339"/>
    </row>
    <row r="93" spans="1:6" ht="20.399999999999999" x14ac:dyDescent="0.25">
      <c r="A93" s="336">
        <v>37</v>
      </c>
      <c r="B93" s="347" t="s">
        <v>5427</v>
      </c>
      <c r="C93" s="357" t="s">
        <v>5820</v>
      </c>
      <c r="D93" s="95" t="s">
        <v>5821</v>
      </c>
      <c r="E93" s="98" t="s">
        <v>5822</v>
      </c>
      <c r="F93" s="338" t="s">
        <v>4743</v>
      </c>
    </row>
    <row r="94" spans="1:6" ht="31.2" thickBot="1" x14ac:dyDescent="0.3">
      <c r="A94" s="337"/>
      <c r="B94" s="348"/>
      <c r="C94" s="358"/>
      <c r="D94" s="128" t="s">
        <v>5823</v>
      </c>
      <c r="E94" s="105" t="s">
        <v>5824</v>
      </c>
      <c r="F94" s="339"/>
    </row>
    <row r="95" spans="1:6" ht="20.399999999999999" x14ac:dyDescent="0.25">
      <c r="A95" s="336">
        <v>38</v>
      </c>
      <c r="B95" s="380" t="s">
        <v>5825</v>
      </c>
      <c r="C95" s="340" t="s">
        <v>5826</v>
      </c>
      <c r="D95" s="95" t="s">
        <v>5827</v>
      </c>
      <c r="E95" s="94" t="s">
        <v>5828</v>
      </c>
      <c r="F95" s="338" t="s">
        <v>4738</v>
      </c>
    </row>
    <row r="96" spans="1:6" ht="14.4" thickBot="1" x14ac:dyDescent="0.3">
      <c r="A96" s="337"/>
      <c r="B96" s="381"/>
      <c r="C96" s="341"/>
      <c r="D96" s="121" t="s">
        <v>5767</v>
      </c>
      <c r="E96" s="99" t="s">
        <v>5829</v>
      </c>
      <c r="F96" s="339"/>
    </row>
    <row r="97" spans="1:6" ht="30.6" x14ac:dyDescent="0.25">
      <c r="A97" s="336">
        <v>39</v>
      </c>
      <c r="B97" s="380" t="s">
        <v>5830</v>
      </c>
      <c r="C97" s="357" t="s">
        <v>5831</v>
      </c>
      <c r="D97" s="93" t="s">
        <v>5832</v>
      </c>
      <c r="E97" s="367" t="s">
        <v>5833</v>
      </c>
      <c r="F97" s="338" t="s">
        <v>4738</v>
      </c>
    </row>
    <row r="98" spans="1:6" ht="14.4" thickBot="1" x14ac:dyDescent="0.3">
      <c r="A98" s="337"/>
      <c r="B98" s="381"/>
      <c r="C98" s="358"/>
      <c r="D98" s="89" t="s">
        <v>5834</v>
      </c>
      <c r="E98" s="368"/>
      <c r="F98" s="339"/>
    </row>
    <row r="99" spans="1:6" ht="20.399999999999999" x14ac:dyDescent="0.25">
      <c r="A99" s="336">
        <v>40</v>
      </c>
      <c r="B99" s="95" t="s">
        <v>5835</v>
      </c>
      <c r="C99" s="388" t="s">
        <v>5836</v>
      </c>
      <c r="D99" s="116" t="s">
        <v>5837</v>
      </c>
      <c r="E99" s="97" t="s">
        <v>5838</v>
      </c>
      <c r="F99" s="338" t="s">
        <v>4731</v>
      </c>
    </row>
    <row r="100" spans="1:6" ht="28.2" x14ac:dyDescent="0.25">
      <c r="A100" s="344"/>
      <c r="B100" s="123" t="s">
        <v>5839</v>
      </c>
      <c r="C100" s="389"/>
      <c r="D100" s="116" t="s">
        <v>5840</v>
      </c>
      <c r="E100" s="94" t="s">
        <v>5803</v>
      </c>
      <c r="F100" s="345"/>
    </row>
    <row r="101" spans="1:6" ht="14.4" thickBot="1" x14ac:dyDescent="0.3">
      <c r="A101" s="337"/>
      <c r="B101" s="121" t="s">
        <v>5841</v>
      </c>
      <c r="C101" s="390"/>
      <c r="D101" s="110"/>
      <c r="E101" s="109"/>
      <c r="F101" s="339"/>
    </row>
    <row r="102" spans="1:6" ht="30.6" x14ac:dyDescent="0.25">
      <c r="A102" s="336">
        <v>41</v>
      </c>
      <c r="B102" s="384" t="s">
        <v>5842</v>
      </c>
      <c r="C102" s="355" t="s">
        <v>5843</v>
      </c>
      <c r="D102" s="116" t="s">
        <v>5844</v>
      </c>
      <c r="E102" s="98" t="s">
        <v>5845</v>
      </c>
      <c r="F102" s="338" t="s">
        <v>4731</v>
      </c>
    </row>
    <row r="103" spans="1:6" ht="40.799999999999997" x14ac:dyDescent="0.25">
      <c r="A103" s="344"/>
      <c r="B103" s="385"/>
      <c r="C103" s="387"/>
      <c r="D103" s="100" t="s">
        <v>5846</v>
      </c>
      <c r="E103" s="97" t="s">
        <v>5847</v>
      </c>
      <c r="F103" s="345"/>
    </row>
    <row r="104" spans="1:6" ht="14.4" thickBot="1" x14ac:dyDescent="0.3">
      <c r="A104" s="337"/>
      <c r="B104" s="386"/>
      <c r="C104" s="356"/>
      <c r="D104" s="110"/>
      <c r="E104" s="99" t="s">
        <v>5848</v>
      </c>
      <c r="F104" s="339"/>
    </row>
    <row r="105" spans="1:6" ht="20.399999999999999" x14ac:dyDescent="0.25">
      <c r="A105" s="336">
        <v>42</v>
      </c>
      <c r="B105" s="338" t="s">
        <v>4801</v>
      </c>
      <c r="C105" s="357" t="s">
        <v>5849</v>
      </c>
      <c r="D105" s="93" t="s">
        <v>5850</v>
      </c>
      <c r="E105" s="97" t="s">
        <v>5851</v>
      </c>
      <c r="F105" s="338" t="s">
        <v>4738</v>
      </c>
    </row>
    <row r="106" spans="1:6" ht="14.4" thickBot="1" x14ac:dyDescent="0.3">
      <c r="A106" s="337"/>
      <c r="B106" s="339"/>
      <c r="C106" s="358"/>
      <c r="D106" s="89" t="s">
        <v>5852</v>
      </c>
      <c r="E106" s="105" t="s">
        <v>5853</v>
      </c>
      <c r="F106" s="339"/>
    </row>
    <row r="107" spans="1:6" ht="31.2" thickBot="1" x14ac:dyDescent="0.3">
      <c r="A107" s="88">
        <v>43</v>
      </c>
      <c r="B107" s="121" t="s">
        <v>5854</v>
      </c>
      <c r="C107" s="90" t="s">
        <v>5855</v>
      </c>
      <c r="D107" s="96" t="s">
        <v>5856</v>
      </c>
      <c r="E107" s="105" t="s">
        <v>5857</v>
      </c>
      <c r="F107" s="89" t="s">
        <v>4731</v>
      </c>
    </row>
    <row r="108" spans="1:6" ht="21" thickBot="1" x14ac:dyDescent="0.3">
      <c r="A108" s="88">
        <v>44</v>
      </c>
      <c r="B108" s="121" t="s">
        <v>5858</v>
      </c>
      <c r="C108" s="90" t="s">
        <v>5859</v>
      </c>
      <c r="D108" s="130" t="s">
        <v>5860</v>
      </c>
      <c r="E108" s="99" t="s">
        <v>5861</v>
      </c>
      <c r="F108" s="89" t="s">
        <v>5042</v>
      </c>
    </row>
    <row r="109" spans="1:6" ht="20.399999999999999" x14ac:dyDescent="0.25">
      <c r="A109" s="336">
        <v>45</v>
      </c>
      <c r="B109" s="338" t="s">
        <v>5862</v>
      </c>
      <c r="C109" s="340" t="s">
        <v>5863</v>
      </c>
      <c r="D109" s="95" t="s">
        <v>5864</v>
      </c>
      <c r="E109" s="98" t="s">
        <v>5865</v>
      </c>
      <c r="F109" s="338" t="s">
        <v>4731</v>
      </c>
    </row>
    <row r="110" spans="1:6" ht="20.399999999999999" x14ac:dyDescent="0.25">
      <c r="A110" s="344"/>
      <c r="B110" s="345"/>
      <c r="C110" s="346"/>
      <c r="D110" s="120" t="s">
        <v>5866</v>
      </c>
      <c r="E110" s="97" t="s">
        <v>5867</v>
      </c>
      <c r="F110" s="345"/>
    </row>
    <row r="111" spans="1:6" ht="31.2" thickBot="1" x14ac:dyDescent="0.3">
      <c r="A111" s="337"/>
      <c r="B111" s="339"/>
      <c r="C111" s="341"/>
      <c r="D111" s="130" t="s">
        <v>5868</v>
      </c>
      <c r="E111" s="109"/>
      <c r="F111" s="339"/>
    </row>
    <row r="112" spans="1:6" ht="20.399999999999999" x14ac:dyDescent="0.25">
      <c r="A112" s="336">
        <v>46</v>
      </c>
      <c r="B112" s="391" t="s">
        <v>5869</v>
      </c>
      <c r="C112" s="365" t="s">
        <v>5870</v>
      </c>
      <c r="D112" s="93" t="s">
        <v>5871</v>
      </c>
      <c r="E112" s="367" t="s">
        <v>5872</v>
      </c>
      <c r="F112" s="338" t="s">
        <v>4731</v>
      </c>
    </row>
    <row r="113" spans="1:6" ht="14.4" thickBot="1" x14ac:dyDescent="0.3">
      <c r="A113" s="337"/>
      <c r="B113" s="392"/>
      <c r="C113" s="366"/>
      <c r="D113" s="89" t="s">
        <v>5767</v>
      </c>
      <c r="E113" s="368"/>
      <c r="F113" s="339"/>
    </row>
    <row r="114" spans="1:6" ht="20.399999999999999" x14ac:dyDescent="0.25">
      <c r="A114" s="336">
        <v>47</v>
      </c>
      <c r="B114" s="338" t="s">
        <v>4807</v>
      </c>
      <c r="C114" s="362" t="s">
        <v>4806</v>
      </c>
      <c r="D114" s="93" t="s">
        <v>5873</v>
      </c>
      <c r="E114" s="97" t="s">
        <v>5874</v>
      </c>
      <c r="F114" s="338" t="s">
        <v>4731</v>
      </c>
    </row>
    <row r="115" spans="1:6" ht="14.4" thickBot="1" x14ac:dyDescent="0.3">
      <c r="A115" s="337"/>
      <c r="B115" s="339"/>
      <c r="C115" s="364"/>
      <c r="D115" s="89" t="s">
        <v>5834</v>
      </c>
      <c r="E115" s="99" t="s">
        <v>5875</v>
      </c>
      <c r="F115" s="339"/>
    </row>
    <row r="116" spans="1:6" ht="20.399999999999999" x14ac:dyDescent="0.25">
      <c r="A116" s="336">
        <v>48</v>
      </c>
      <c r="B116" s="338" t="s">
        <v>5422</v>
      </c>
      <c r="C116" s="393" t="s">
        <v>4808</v>
      </c>
      <c r="D116" s="93" t="s">
        <v>5876</v>
      </c>
      <c r="E116" s="367" t="s">
        <v>5877</v>
      </c>
      <c r="F116" s="338" t="s">
        <v>4738</v>
      </c>
    </row>
    <row r="117" spans="1:6" ht="14.4" thickBot="1" x14ac:dyDescent="0.3">
      <c r="A117" s="337"/>
      <c r="B117" s="339"/>
      <c r="C117" s="394"/>
      <c r="D117" s="89" t="s">
        <v>5878</v>
      </c>
      <c r="E117" s="368"/>
      <c r="F117" s="339"/>
    </row>
    <row r="118" spans="1:6" ht="30.6" x14ac:dyDescent="0.25">
      <c r="A118" s="336">
        <v>49</v>
      </c>
      <c r="B118" s="336" t="s">
        <v>5879</v>
      </c>
      <c r="C118" s="357" t="s">
        <v>5880</v>
      </c>
      <c r="D118" s="93" t="s">
        <v>5881</v>
      </c>
      <c r="E118" s="97" t="s">
        <v>5882</v>
      </c>
      <c r="F118" s="338" t="s">
        <v>4738</v>
      </c>
    </row>
    <row r="119" spans="1:6" ht="30.6" x14ac:dyDescent="0.25">
      <c r="A119" s="344"/>
      <c r="B119" s="344"/>
      <c r="C119" s="382"/>
      <c r="D119" s="100" t="s">
        <v>5883</v>
      </c>
      <c r="E119" s="94" t="s">
        <v>5884</v>
      </c>
      <c r="F119" s="345"/>
    </row>
    <row r="120" spans="1:6" ht="28.8" thickBot="1" x14ac:dyDescent="0.3">
      <c r="A120" s="337"/>
      <c r="B120" s="337"/>
      <c r="C120" s="358"/>
      <c r="D120" s="110"/>
      <c r="E120" s="115" t="s">
        <v>5885</v>
      </c>
      <c r="F120" s="339"/>
    </row>
    <row r="121" spans="1:6" ht="51" x14ac:dyDescent="0.25">
      <c r="A121" s="336">
        <v>50</v>
      </c>
      <c r="B121" s="338" t="s">
        <v>4813</v>
      </c>
      <c r="C121" s="340" t="s">
        <v>5886</v>
      </c>
      <c r="D121" s="123" t="s">
        <v>5887</v>
      </c>
      <c r="E121" s="119" t="s">
        <v>5888</v>
      </c>
      <c r="F121" s="338" t="s">
        <v>4858</v>
      </c>
    </row>
    <row r="122" spans="1:6" ht="20.399999999999999" x14ac:dyDescent="0.25">
      <c r="A122" s="344"/>
      <c r="B122" s="345"/>
      <c r="C122" s="346"/>
      <c r="D122" s="122" t="s">
        <v>5889</v>
      </c>
      <c r="E122" s="97" t="s">
        <v>5890</v>
      </c>
      <c r="F122" s="345"/>
    </row>
    <row r="123" spans="1:6" ht="18.600000000000001" thickBot="1" x14ac:dyDescent="0.3">
      <c r="A123" s="337"/>
      <c r="B123" s="339"/>
      <c r="C123" s="341"/>
      <c r="D123" s="110"/>
      <c r="E123" s="99" t="s">
        <v>5891</v>
      </c>
      <c r="F123" s="339"/>
    </row>
    <row r="124" spans="1:6" ht="20.399999999999999" x14ac:dyDescent="0.25">
      <c r="A124" s="336">
        <v>51</v>
      </c>
      <c r="B124" s="338" t="s">
        <v>4815</v>
      </c>
      <c r="C124" s="340" t="s">
        <v>5892</v>
      </c>
      <c r="D124" s="95" t="s">
        <v>5893</v>
      </c>
      <c r="E124" s="98" t="s">
        <v>5894</v>
      </c>
      <c r="F124" s="338" t="s">
        <v>4858</v>
      </c>
    </row>
    <row r="125" spans="1:6" ht="18" x14ac:dyDescent="0.25">
      <c r="A125" s="344"/>
      <c r="B125" s="345"/>
      <c r="C125" s="346"/>
      <c r="D125" s="95" t="s">
        <v>5895</v>
      </c>
      <c r="E125" s="97" t="s">
        <v>5896</v>
      </c>
      <c r="F125" s="345"/>
    </row>
    <row r="126" spans="1:6" x14ac:dyDescent="0.25">
      <c r="A126" s="344"/>
      <c r="B126" s="345"/>
      <c r="C126" s="346"/>
      <c r="D126" s="95" t="s">
        <v>5897</v>
      </c>
      <c r="E126" s="132"/>
      <c r="F126" s="345"/>
    </row>
    <row r="127" spans="1:6" ht="31.2" thickBot="1" x14ac:dyDescent="0.3">
      <c r="A127" s="337"/>
      <c r="B127" s="339"/>
      <c r="C127" s="341"/>
      <c r="D127" s="131" t="s">
        <v>5898</v>
      </c>
      <c r="E127" s="109"/>
      <c r="F127" s="339"/>
    </row>
    <row r="128" spans="1:6" ht="15" thickBot="1" x14ac:dyDescent="0.3">
      <c r="A128" s="85"/>
    </row>
    <row r="129" spans="1:6" ht="52.95" customHeight="1" x14ac:dyDescent="0.25">
      <c r="A129" s="336">
        <v>52</v>
      </c>
      <c r="B129" s="384" t="s">
        <v>5899</v>
      </c>
      <c r="C129" s="353" t="s">
        <v>5900</v>
      </c>
      <c r="D129" s="395" t="s">
        <v>53</v>
      </c>
      <c r="E129" s="127" t="s">
        <v>5901</v>
      </c>
      <c r="F129" s="338" t="s">
        <v>4738</v>
      </c>
    </row>
    <row r="130" spans="1:6" ht="18.600000000000001" thickBot="1" x14ac:dyDescent="0.3">
      <c r="A130" s="337"/>
      <c r="B130" s="386"/>
      <c r="C130" s="354"/>
      <c r="D130" s="396"/>
      <c r="E130" s="99" t="s">
        <v>5902</v>
      </c>
      <c r="F130" s="339"/>
    </row>
    <row r="131" spans="1:6" ht="31.2" thickBot="1" x14ac:dyDescent="0.3">
      <c r="A131" s="88">
        <v>53</v>
      </c>
      <c r="B131" s="91" t="s">
        <v>5903</v>
      </c>
      <c r="C131" s="133" t="s">
        <v>5904</v>
      </c>
      <c r="D131" s="89" t="s">
        <v>54</v>
      </c>
      <c r="E131" s="99" t="s">
        <v>5905</v>
      </c>
      <c r="F131" s="89" t="s">
        <v>4731</v>
      </c>
    </row>
    <row r="132" spans="1:6" ht="20.399999999999999" x14ac:dyDescent="0.25">
      <c r="A132" s="336">
        <v>54</v>
      </c>
      <c r="B132" s="359" t="s">
        <v>5906</v>
      </c>
      <c r="C132" s="355" t="s">
        <v>5907</v>
      </c>
      <c r="D132" s="123" t="s">
        <v>5908</v>
      </c>
      <c r="E132" s="367" t="s">
        <v>5909</v>
      </c>
      <c r="F132" s="338" t="s">
        <v>4731</v>
      </c>
    </row>
    <row r="133" spans="1:6" ht="20.399999999999999" x14ac:dyDescent="0.25">
      <c r="A133" s="344"/>
      <c r="B133" s="360"/>
      <c r="C133" s="387"/>
      <c r="D133" s="95" t="s">
        <v>5910</v>
      </c>
      <c r="E133" s="383"/>
      <c r="F133" s="345"/>
    </row>
    <row r="134" spans="1:6" ht="20.399999999999999" x14ac:dyDescent="0.25">
      <c r="A134" s="344"/>
      <c r="B134" s="360"/>
      <c r="C134" s="387"/>
      <c r="D134" s="95" t="s">
        <v>5911</v>
      </c>
      <c r="E134" s="383"/>
      <c r="F134" s="345"/>
    </row>
    <row r="135" spans="1:6" x14ac:dyDescent="0.25">
      <c r="A135" s="344"/>
      <c r="B135" s="360"/>
      <c r="C135" s="387"/>
      <c r="D135" s="95" t="s">
        <v>5912</v>
      </c>
      <c r="E135" s="383"/>
      <c r="F135" s="345"/>
    </row>
    <row r="136" spans="1:6" ht="14.4" thickBot="1" x14ac:dyDescent="0.3">
      <c r="A136" s="337"/>
      <c r="B136" s="361"/>
      <c r="C136" s="356"/>
      <c r="D136" s="121" t="s">
        <v>5913</v>
      </c>
      <c r="E136" s="368"/>
      <c r="F136" s="339"/>
    </row>
    <row r="137" spans="1:6" ht="31.2" thickBot="1" x14ac:dyDescent="0.3">
      <c r="A137" s="88">
        <v>55</v>
      </c>
      <c r="B137" s="113" t="s">
        <v>5914</v>
      </c>
      <c r="C137" s="90" t="s">
        <v>5915</v>
      </c>
      <c r="D137" s="130" t="s">
        <v>5916</v>
      </c>
      <c r="E137" s="92" t="s">
        <v>5917</v>
      </c>
      <c r="F137" s="89" t="s">
        <v>4731</v>
      </c>
    </row>
    <row r="138" spans="1:6" ht="20.399999999999999" x14ac:dyDescent="0.25">
      <c r="A138" s="336">
        <v>56</v>
      </c>
      <c r="B138" s="338" t="s">
        <v>5446</v>
      </c>
      <c r="C138" s="357" t="s">
        <v>5918</v>
      </c>
      <c r="D138" s="123" t="s">
        <v>5919</v>
      </c>
      <c r="E138" s="342" t="s">
        <v>5920</v>
      </c>
      <c r="F138" s="338" t="s">
        <v>4731</v>
      </c>
    </row>
    <row r="139" spans="1:6" ht="14.4" thickBot="1" x14ac:dyDescent="0.3">
      <c r="A139" s="337"/>
      <c r="B139" s="339"/>
      <c r="C139" s="358"/>
      <c r="D139" s="121" t="s">
        <v>5921</v>
      </c>
      <c r="E139" s="343"/>
      <c r="F139" s="339"/>
    </row>
    <row r="140" spans="1:6" ht="57" customHeight="1" x14ac:dyDescent="0.25">
      <c r="A140" s="336">
        <v>57</v>
      </c>
      <c r="B140" s="95" t="s">
        <v>5922</v>
      </c>
      <c r="C140" s="393" t="s">
        <v>5923</v>
      </c>
      <c r="D140" s="397" t="s">
        <v>58</v>
      </c>
      <c r="E140" s="367" t="s">
        <v>5924</v>
      </c>
      <c r="F140" s="338" t="s">
        <v>4731</v>
      </c>
    </row>
    <row r="141" spans="1:6" ht="14.4" thickBot="1" x14ac:dyDescent="0.3">
      <c r="A141" s="337"/>
      <c r="B141" s="121" t="s">
        <v>5925</v>
      </c>
      <c r="C141" s="394"/>
      <c r="D141" s="398"/>
      <c r="E141" s="368"/>
      <c r="F141" s="339"/>
    </row>
    <row r="142" spans="1:6" ht="30.6" x14ac:dyDescent="0.25">
      <c r="A142" s="336">
        <v>58</v>
      </c>
      <c r="B142" s="338" t="s">
        <v>5830</v>
      </c>
      <c r="C142" s="393" t="s">
        <v>5926</v>
      </c>
      <c r="D142" s="93" t="s">
        <v>5927</v>
      </c>
      <c r="E142" s="367" t="s">
        <v>5928</v>
      </c>
      <c r="F142" s="338" t="s">
        <v>4738</v>
      </c>
    </row>
    <row r="143" spans="1:6" ht="14.4" thickBot="1" x14ac:dyDescent="0.3">
      <c r="A143" s="337"/>
      <c r="B143" s="339"/>
      <c r="C143" s="394"/>
      <c r="D143" s="89" t="s">
        <v>5834</v>
      </c>
      <c r="E143" s="368"/>
      <c r="F143" s="339"/>
    </row>
    <row r="144" spans="1:6" ht="20.399999999999999" x14ac:dyDescent="0.25">
      <c r="A144" s="336">
        <v>59</v>
      </c>
      <c r="B144" s="338" t="s">
        <v>5929</v>
      </c>
      <c r="C144" s="340" t="s">
        <v>5930</v>
      </c>
      <c r="D144" s="95" t="s">
        <v>5931</v>
      </c>
      <c r="E144" s="94" t="s">
        <v>5932</v>
      </c>
      <c r="F144" s="338" t="s">
        <v>4738</v>
      </c>
    </row>
    <row r="145" spans="1:6" ht="14.4" thickBot="1" x14ac:dyDescent="0.3">
      <c r="A145" s="337"/>
      <c r="B145" s="339"/>
      <c r="C145" s="341"/>
      <c r="D145" s="121" t="s">
        <v>5933</v>
      </c>
      <c r="E145" s="99" t="s">
        <v>5829</v>
      </c>
      <c r="F145" s="339"/>
    </row>
    <row r="146" spans="1:6" ht="21" thickBot="1" x14ac:dyDescent="0.3">
      <c r="A146" s="88">
        <v>60</v>
      </c>
      <c r="B146" s="89" t="s">
        <v>5934</v>
      </c>
      <c r="C146" s="161" t="s">
        <v>5935</v>
      </c>
      <c r="D146" s="131" t="s">
        <v>61</v>
      </c>
      <c r="E146" s="105" t="s">
        <v>5936</v>
      </c>
      <c r="F146" s="89" t="s">
        <v>4832</v>
      </c>
    </row>
    <row r="147" spans="1:6" ht="57" customHeight="1" x14ac:dyDescent="0.25">
      <c r="A147" s="336">
        <v>61</v>
      </c>
      <c r="B147" s="380" t="s">
        <v>5937</v>
      </c>
      <c r="C147" s="362" t="s">
        <v>5938</v>
      </c>
      <c r="D147" s="399" t="s">
        <v>5939</v>
      </c>
      <c r="E147" s="97" t="s">
        <v>5940</v>
      </c>
      <c r="F147" s="338" t="s">
        <v>4832</v>
      </c>
    </row>
    <row r="148" spans="1:6" ht="14.4" thickBot="1" x14ac:dyDescent="0.3">
      <c r="A148" s="337"/>
      <c r="B148" s="381"/>
      <c r="C148" s="364"/>
      <c r="D148" s="400"/>
      <c r="E148" s="99" t="s">
        <v>5941</v>
      </c>
      <c r="F148" s="339"/>
    </row>
    <row r="149" spans="1:6" ht="14.4" thickBot="1" x14ac:dyDescent="0.3">
      <c r="A149" s="88">
        <v>62</v>
      </c>
      <c r="B149" s="89" t="s">
        <v>5942</v>
      </c>
      <c r="C149" s="90" t="s">
        <v>5943</v>
      </c>
      <c r="D149" s="89" t="s">
        <v>5944</v>
      </c>
      <c r="E149" s="99" t="s">
        <v>5945</v>
      </c>
      <c r="F149" s="89" t="s">
        <v>4832</v>
      </c>
    </row>
    <row r="150" spans="1:6" ht="14.4" thickBot="1" x14ac:dyDescent="0.3">
      <c r="A150" s="88">
        <v>63</v>
      </c>
      <c r="B150" s="89" t="s">
        <v>5946</v>
      </c>
      <c r="C150" s="90" t="s">
        <v>5947</v>
      </c>
      <c r="D150" s="89" t="s">
        <v>66</v>
      </c>
      <c r="E150" s="99" t="s">
        <v>5948</v>
      </c>
      <c r="F150" s="89" t="s">
        <v>4731</v>
      </c>
    </row>
    <row r="151" spans="1:6" ht="60.6" customHeight="1" x14ac:dyDescent="0.25">
      <c r="A151" s="336">
        <v>64</v>
      </c>
      <c r="B151" s="336" t="s">
        <v>5949</v>
      </c>
      <c r="C151" s="112" t="s">
        <v>5950</v>
      </c>
      <c r="D151" s="351" t="s">
        <v>5951</v>
      </c>
      <c r="E151" s="97" t="s">
        <v>5952</v>
      </c>
      <c r="F151" s="338" t="s">
        <v>4743</v>
      </c>
    </row>
    <row r="152" spans="1:6" ht="14.4" thickBot="1" x14ac:dyDescent="0.3">
      <c r="A152" s="337"/>
      <c r="B152" s="337"/>
      <c r="C152" s="134" t="s">
        <v>5953</v>
      </c>
      <c r="D152" s="352"/>
      <c r="E152" s="99" t="s">
        <v>5954</v>
      </c>
      <c r="F152" s="339"/>
    </row>
    <row r="153" spans="1:6" x14ac:dyDescent="0.25">
      <c r="A153" s="336">
        <v>65</v>
      </c>
      <c r="B153" s="384" t="s">
        <v>5955</v>
      </c>
      <c r="C153" s="340" t="s">
        <v>5956</v>
      </c>
      <c r="D153" s="93" t="s">
        <v>5957</v>
      </c>
      <c r="E153" s="402" t="s">
        <v>5958</v>
      </c>
      <c r="F153" s="338" t="s">
        <v>4731</v>
      </c>
    </row>
    <row r="154" spans="1:6" ht="14.4" thickBot="1" x14ac:dyDescent="0.3">
      <c r="A154" s="337"/>
      <c r="B154" s="386"/>
      <c r="C154" s="341"/>
      <c r="D154" s="89" t="s">
        <v>5959</v>
      </c>
      <c r="E154" s="403"/>
      <c r="F154" s="339"/>
    </row>
    <row r="155" spans="1:6" ht="20.399999999999999" x14ac:dyDescent="0.25">
      <c r="A155" s="336">
        <v>66</v>
      </c>
      <c r="B155" s="338" t="s">
        <v>5960</v>
      </c>
      <c r="C155" s="393" t="s">
        <v>5961</v>
      </c>
      <c r="D155" s="122" t="s">
        <v>5962</v>
      </c>
      <c r="E155" s="97" t="s">
        <v>5963</v>
      </c>
      <c r="F155" s="338" t="s">
        <v>4832</v>
      </c>
    </row>
    <row r="156" spans="1:6" ht="20.399999999999999" x14ac:dyDescent="0.25">
      <c r="A156" s="344"/>
      <c r="B156" s="345"/>
      <c r="C156" s="401"/>
      <c r="D156" s="95" t="s">
        <v>5964</v>
      </c>
      <c r="E156" s="94" t="s">
        <v>5965</v>
      </c>
      <c r="F156" s="345"/>
    </row>
    <row r="157" spans="1:6" ht="20.399999999999999" x14ac:dyDescent="0.25">
      <c r="A157" s="344"/>
      <c r="B157" s="345"/>
      <c r="C157" s="401"/>
      <c r="D157" s="120" t="s">
        <v>5966</v>
      </c>
      <c r="E157" s="97" t="s">
        <v>5967</v>
      </c>
      <c r="F157" s="345"/>
    </row>
    <row r="158" spans="1:6" ht="14.4" thickBot="1" x14ac:dyDescent="0.3">
      <c r="A158" s="337"/>
      <c r="B158" s="339"/>
      <c r="C158" s="394"/>
      <c r="D158" s="110"/>
      <c r="E158" s="99" t="s">
        <v>5781</v>
      </c>
      <c r="F158" s="339"/>
    </row>
    <row r="159" spans="1:6" ht="27.6" x14ac:dyDescent="0.25">
      <c r="A159" s="336">
        <v>67</v>
      </c>
      <c r="B159" s="359" t="s">
        <v>4862</v>
      </c>
      <c r="C159" s="340" t="s">
        <v>5968</v>
      </c>
      <c r="D159" s="93" t="s">
        <v>5969</v>
      </c>
      <c r="E159" s="97" t="s">
        <v>5970</v>
      </c>
      <c r="F159" s="338" t="s">
        <v>4738</v>
      </c>
    </row>
    <row r="160" spans="1:6" ht="20.399999999999999" x14ac:dyDescent="0.25">
      <c r="A160" s="344"/>
      <c r="B160" s="360"/>
      <c r="C160" s="346"/>
      <c r="D160" s="93" t="s">
        <v>5971</v>
      </c>
      <c r="E160" s="119" t="s">
        <v>5972</v>
      </c>
      <c r="F160" s="345"/>
    </row>
    <row r="161" spans="1:6" ht="20.399999999999999" x14ac:dyDescent="0.25">
      <c r="A161" s="344"/>
      <c r="B161" s="360"/>
      <c r="C161" s="346"/>
      <c r="D161" s="93" t="s">
        <v>5973</v>
      </c>
      <c r="E161" s="94" t="s">
        <v>5974</v>
      </c>
      <c r="F161" s="345"/>
    </row>
    <row r="162" spans="1:6" ht="31.2" thickBot="1" x14ac:dyDescent="0.3">
      <c r="A162" s="337"/>
      <c r="B162" s="361"/>
      <c r="C162" s="341"/>
      <c r="D162" s="108" t="s">
        <v>5975</v>
      </c>
      <c r="E162" s="92" t="s">
        <v>5976</v>
      </c>
      <c r="F162" s="339"/>
    </row>
    <row r="163" spans="1:6" ht="60.6" customHeight="1" x14ac:dyDescent="0.25">
      <c r="A163" s="336">
        <v>68</v>
      </c>
      <c r="B163" s="95" t="s">
        <v>5977</v>
      </c>
      <c r="C163" s="340" t="s">
        <v>5978</v>
      </c>
      <c r="D163" s="399" t="s">
        <v>5979</v>
      </c>
      <c r="E163" s="342" t="s">
        <v>5980</v>
      </c>
      <c r="F163" s="338" t="s">
        <v>4738</v>
      </c>
    </row>
    <row r="164" spans="1:6" ht="14.4" thickBot="1" x14ac:dyDescent="0.3">
      <c r="A164" s="337"/>
      <c r="B164" s="121" t="s">
        <v>5981</v>
      </c>
      <c r="C164" s="341"/>
      <c r="D164" s="400"/>
      <c r="E164" s="343"/>
      <c r="F164" s="339"/>
    </row>
    <row r="165" spans="1:6" ht="30.6" x14ac:dyDescent="0.25">
      <c r="A165" s="336">
        <v>69</v>
      </c>
      <c r="B165" s="120" t="s">
        <v>5982</v>
      </c>
      <c r="C165" s="393" t="s">
        <v>5983</v>
      </c>
      <c r="D165" s="93" t="s">
        <v>5984</v>
      </c>
      <c r="E165" s="367" t="s">
        <v>5985</v>
      </c>
      <c r="F165" s="338" t="s">
        <v>4738</v>
      </c>
    </row>
    <row r="166" spans="1:6" ht="14.4" thickBot="1" x14ac:dyDescent="0.3">
      <c r="A166" s="337"/>
      <c r="B166" s="121" t="s">
        <v>5986</v>
      </c>
      <c r="C166" s="394"/>
      <c r="D166" s="89" t="s">
        <v>5987</v>
      </c>
      <c r="E166" s="368"/>
      <c r="F166" s="339"/>
    </row>
    <row r="167" spans="1:6" ht="30.6" x14ac:dyDescent="0.25">
      <c r="A167" s="336">
        <v>70</v>
      </c>
      <c r="B167" s="359" t="s">
        <v>5988</v>
      </c>
      <c r="C167" s="357" t="s">
        <v>5989</v>
      </c>
      <c r="D167" s="93" t="s">
        <v>5990</v>
      </c>
      <c r="E167" s="367" t="s">
        <v>5991</v>
      </c>
      <c r="F167" s="338" t="s">
        <v>4738</v>
      </c>
    </row>
    <row r="168" spans="1:6" ht="21" thickBot="1" x14ac:dyDescent="0.3">
      <c r="A168" s="337"/>
      <c r="B168" s="361"/>
      <c r="C168" s="358"/>
      <c r="D168" s="91" t="s">
        <v>5992</v>
      </c>
      <c r="E168" s="368"/>
      <c r="F168" s="339"/>
    </row>
    <row r="169" spans="1:6" ht="15" thickBot="1" x14ac:dyDescent="0.3">
      <c r="A169" s="85"/>
    </row>
    <row r="170" spans="1:6" ht="20.399999999999999" x14ac:dyDescent="0.25">
      <c r="A170" s="336">
        <v>71</v>
      </c>
      <c r="B170" s="117" t="s">
        <v>5993</v>
      </c>
      <c r="C170" s="135" t="s">
        <v>5994</v>
      </c>
      <c r="D170" s="136" t="s">
        <v>5995</v>
      </c>
      <c r="E170" s="367" t="s">
        <v>5996</v>
      </c>
      <c r="F170" s="338" t="s">
        <v>4731</v>
      </c>
    </row>
    <row r="171" spans="1:6" ht="30.6" x14ac:dyDescent="0.25">
      <c r="A171" s="344"/>
      <c r="B171" s="129" t="s">
        <v>5997</v>
      </c>
      <c r="C171" s="162" t="s">
        <v>5998</v>
      </c>
      <c r="D171" s="93" t="s">
        <v>5999</v>
      </c>
      <c r="E171" s="383"/>
      <c r="F171" s="345"/>
    </row>
    <row r="172" spans="1:6" ht="31.2" thickBot="1" x14ac:dyDescent="0.3">
      <c r="A172" s="337"/>
      <c r="B172" s="106"/>
      <c r="C172" s="163"/>
      <c r="D172" s="104" t="s">
        <v>6000</v>
      </c>
      <c r="E172" s="368"/>
      <c r="F172" s="339"/>
    </row>
    <row r="173" spans="1:6" ht="20.399999999999999" x14ac:dyDescent="0.25">
      <c r="A173" s="336">
        <v>72</v>
      </c>
      <c r="B173" s="338" t="s">
        <v>4874</v>
      </c>
      <c r="C173" s="340" t="s">
        <v>6001</v>
      </c>
      <c r="D173" s="93" t="s">
        <v>6002</v>
      </c>
      <c r="E173" s="342" t="s">
        <v>6003</v>
      </c>
      <c r="F173" s="338" t="s">
        <v>4738</v>
      </c>
    </row>
    <row r="174" spans="1:6" ht="20.399999999999999" x14ac:dyDescent="0.25">
      <c r="A174" s="344"/>
      <c r="B174" s="345"/>
      <c r="C174" s="346"/>
      <c r="D174" s="93" t="s">
        <v>6004</v>
      </c>
      <c r="E174" s="407"/>
      <c r="F174" s="345"/>
    </row>
    <row r="175" spans="1:6" ht="31.2" thickBot="1" x14ac:dyDescent="0.3">
      <c r="A175" s="337"/>
      <c r="B175" s="339"/>
      <c r="C175" s="341"/>
      <c r="D175" s="126" t="s">
        <v>6005</v>
      </c>
      <c r="E175" s="343"/>
      <c r="F175" s="339"/>
    </row>
    <row r="176" spans="1:6" ht="31.2" thickBot="1" x14ac:dyDescent="0.3">
      <c r="A176" s="88">
        <v>73</v>
      </c>
      <c r="B176" s="89" t="s">
        <v>4876</v>
      </c>
      <c r="C176" s="164" t="s">
        <v>6006</v>
      </c>
      <c r="D176" s="104" t="s">
        <v>6007</v>
      </c>
      <c r="E176" s="105" t="s">
        <v>6008</v>
      </c>
      <c r="F176" s="89" t="s">
        <v>4731</v>
      </c>
    </row>
    <row r="177" spans="1:6" ht="31.2" thickBot="1" x14ac:dyDescent="0.3">
      <c r="A177" s="88">
        <v>74</v>
      </c>
      <c r="B177" s="89" t="s">
        <v>4878</v>
      </c>
      <c r="C177" s="159" t="s">
        <v>4877</v>
      </c>
      <c r="D177" s="126" t="s">
        <v>6009</v>
      </c>
      <c r="E177" s="105" t="s">
        <v>6010</v>
      </c>
      <c r="F177" s="89" t="s">
        <v>4731</v>
      </c>
    </row>
    <row r="178" spans="1:6" ht="14.4" thickBot="1" x14ac:dyDescent="0.3">
      <c r="A178" s="334" t="s">
        <v>6011</v>
      </c>
      <c r="B178" s="335"/>
      <c r="C178" s="335"/>
      <c r="D178" s="335"/>
      <c r="E178" s="335"/>
      <c r="F178" s="335"/>
    </row>
    <row r="179" spans="1:6" ht="20.399999999999999" x14ac:dyDescent="0.25">
      <c r="A179" s="336">
        <v>75</v>
      </c>
      <c r="B179" s="338" t="s">
        <v>4880</v>
      </c>
      <c r="C179" s="340" t="s">
        <v>5163</v>
      </c>
      <c r="D179" s="93" t="s">
        <v>6012</v>
      </c>
      <c r="E179" s="97" t="s">
        <v>6013</v>
      </c>
      <c r="F179" s="338" t="s">
        <v>4731</v>
      </c>
    </row>
    <row r="180" spans="1:6" ht="46.2" x14ac:dyDescent="0.25">
      <c r="A180" s="344"/>
      <c r="B180" s="345"/>
      <c r="C180" s="346"/>
      <c r="D180" s="93" t="s">
        <v>6014</v>
      </c>
      <c r="E180" s="97" t="s">
        <v>6015</v>
      </c>
      <c r="F180" s="345"/>
    </row>
    <row r="181" spans="1:6" x14ac:dyDescent="0.25">
      <c r="A181" s="344"/>
      <c r="B181" s="345"/>
      <c r="C181" s="346"/>
      <c r="D181" s="93" t="s">
        <v>6016</v>
      </c>
      <c r="E181" s="132"/>
      <c r="F181" s="345"/>
    </row>
    <row r="182" spans="1:6" ht="31.2" thickBot="1" x14ac:dyDescent="0.3">
      <c r="A182" s="337"/>
      <c r="B182" s="339"/>
      <c r="C182" s="341"/>
      <c r="D182" s="126" t="s">
        <v>6017</v>
      </c>
      <c r="E182" s="109"/>
      <c r="F182" s="339"/>
    </row>
    <row r="183" spans="1:6" ht="20.399999999999999" x14ac:dyDescent="0.25">
      <c r="A183" s="336">
        <v>76</v>
      </c>
      <c r="B183" s="404" t="s">
        <v>4882</v>
      </c>
      <c r="C183" s="340" t="s">
        <v>6018</v>
      </c>
      <c r="D183" s="123" t="s">
        <v>6019</v>
      </c>
      <c r="E183" s="97" t="s">
        <v>6020</v>
      </c>
      <c r="F183" s="338" t="s">
        <v>4731</v>
      </c>
    </row>
    <row r="184" spans="1:6" ht="20.399999999999999" x14ac:dyDescent="0.25">
      <c r="A184" s="344"/>
      <c r="B184" s="405"/>
      <c r="C184" s="346"/>
      <c r="D184" s="95" t="s">
        <v>6021</v>
      </c>
      <c r="E184" s="97" t="s">
        <v>6022</v>
      </c>
      <c r="F184" s="345"/>
    </row>
    <row r="185" spans="1:6" ht="20.399999999999999" x14ac:dyDescent="0.25">
      <c r="A185" s="344"/>
      <c r="B185" s="405"/>
      <c r="C185" s="346"/>
      <c r="D185" s="95" t="s">
        <v>6023</v>
      </c>
      <c r="E185" s="94" t="s">
        <v>6024</v>
      </c>
      <c r="F185" s="345"/>
    </row>
    <row r="186" spans="1:6" ht="21" thickBot="1" x14ac:dyDescent="0.3">
      <c r="A186" s="337"/>
      <c r="B186" s="406"/>
      <c r="C186" s="341"/>
      <c r="D186" s="128" t="s">
        <v>6025</v>
      </c>
      <c r="E186" s="109"/>
      <c r="F186" s="339"/>
    </row>
    <row r="187" spans="1:6" ht="21" thickBot="1" x14ac:dyDescent="0.3">
      <c r="A187" s="88">
        <v>77</v>
      </c>
      <c r="B187" s="89" t="s">
        <v>6026</v>
      </c>
      <c r="C187" s="159" t="s">
        <v>6027</v>
      </c>
      <c r="D187" s="96" t="s">
        <v>6028</v>
      </c>
      <c r="E187" s="105" t="s">
        <v>6029</v>
      </c>
      <c r="F187" s="89" t="s">
        <v>4731</v>
      </c>
    </row>
    <row r="188" spans="1:6" ht="41.4" thickBot="1" x14ac:dyDescent="0.3">
      <c r="A188" s="88">
        <v>78</v>
      </c>
      <c r="B188" s="89" t="s">
        <v>6030</v>
      </c>
      <c r="C188" s="159" t="s">
        <v>6031</v>
      </c>
      <c r="D188" s="108" t="s">
        <v>6032</v>
      </c>
      <c r="E188" s="105" t="s">
        <v>6033</v>
      </c>
      <c r="F188" s="89" t="s">
        <v>4731</v>
      </c>
    </row>
    <row r="189" spans="1:6" x14ac:dyDescent="0.25">
      <c r="A189" s="336">
        <v>79</v>
      </c>
      <c r="B189" s="338" t="s">
        <v>6034</v>
      </c>
      <c r="C189" s="340" t="s">
        <v>6035</v>
      </c>
      <c r="D189" s="137" t="s">
        <v>6036</v>
      </c>
      <c r="E189" s="367" t="s">
        <v>6037</v>
      </c>
      <c r="F189" s="338" t="s">
        <v>4738</v>
      </c>
    </row>
    <row r="190" spans="1:6" ht="20.399999999999999" x14ac:dyDescent="0.25">
      <c r="A190" s="344"/>
      <c r="B190" s="345"/>
      <c r="C190" s="346"/>
      <c r="D190" s="95" t="s">
        <v>6038</v>
      </c>
      <c r="E190" s="383"/>
      <c r="F190" s="345"/>
    </row>
    <row r="191" spans="1:6" ht="20.399999999999999" x14ac:dyDescent="0.25">
      <c r="A191" s="344"/>
      <c r="B191" s="345"/>
      <c r="C191" s="346"/>
      <c r="D191" s="95" t="s">
        <v>6039</v>
      </c>
      <c r="E191" s="383"/>
      <c r="F191" s="345"/>
    </row>
    <row r="192" spans="1:6" ht="21" thickBot="1" x14ac:dyDescent="0.3">
      <c r="A192" s="337"/>
      <c r="B192" s="339"/>
      <c r="C192" s="341"/>
      <c r="D192" s="113" t="s">
        <v>6040</v>
      </c>
      <c r="E192" s="368"/>
      <c r="F192" s="339"/>
    </row>
    <row r="193" spans="1:6" ht="20.399999999999999" x14ac:dyDescent="0.25">
      <c r="A193" s="336">
        <v>80</v>
      </c>
      <c r="B193" s="338" t="s">
        <v>6041</v>
      </c>
      <c r="C193" s="362" t="s">
        <v>6042</v>
      </c>
      <c r="D193" s="95" t="s">
        <v>6043</v>
      </c>
      <c r="E193" s="97" t="s">
        <v>6044</v>
      </c>
      <c r="F193" s="338" t="s">
        <v>4731</v>
      </c>
    </row>
    <row r="194" spans="1:6" x14ac:dyDescent="0.25">
      <c r="A194" s="344"/>
      <c r="B194" s="345"/>
      <c r="C194" s="363"/>
      <c r="D194" s="95" t="s">
        <v>6045</v>
      </c>
      <c r="E194" s="138" t="s">
        <v>6046</v>
      </c>
      <c r="F194" s="345"/>
    </row>
    <row r="195" spans="1:6" ht="21" thickBot="1" x14ac:dyDescent="0.3">
      <c r="A195" s="337"/>
      <c r="B195" s="339"/>
      <c r="C195" s="364"/>
      <c r="D195" s="128" t="s">
        <v>6047</v>
      </c>
      <c r="E195" s="99" t="s">
        <v>6048</v>
      </c>
      <c r="F195" s="339"/>
    </row>
    <row r="196" spans="1:6" ht="30.6" x14ac:dyDescent="0.25">
      <c r="A196" s="336">
        <v>81</v>
      </c>
      <c r="B196" s="336" t="s">
        <v>6049</v>
      </c>
      <c r="C196" s="362" t="s">
        <v>6050</v>
      </c>
      <c r="D196" s="123" t="s">
        <v>6051</v>
      </c>
      <c r="E196" s="97" t="s">
        <v>6052</v>
      </c>
      <c r="F196" s="338" t="s">
        <v>4731</v>
      </c>
    </row>
    <row r="197" spans="1:6" ht="20.399999999999999" x14ac:dyDescent="0.25">
      <c r="A197" s="344"/>
      <c r="B197" s="344"/>
      <c r="C197" s="363"/>
      <c r="D197" s="139" t="s">
        <v>6053</v>
      </c>
      <c r="E197" s="98" t="s">
        <v>6054</v>
      </c>
      <c r="F197" s="345"/>
    </row>
    <row r="198" spans="1:6" ht="18.600000000000001" thickBot="1" x14ac:dyDescent="0.3">
      <c r="A198" s="337"/>
      <c r="B198" s="337"/>
      <c r="C198" s="364"/>
      <c r="D198" s="110"/>
      <c r="E198" s="99" t="s">
        <v>6055</v>
      </c>
      <c r="F198" s="339"/>
    </row>
    <row r="199" spans="1:6" ht="20.399999999999999" x14ac:dyDescent="0.25">
      <c r="A199" s="336">
        <v>82</v>
      </c>
      <c r="B199" s="404" t="s">
        <v>6056</v>
      </c>
      <c r="C199" s="340" t="s">
        <v>6057</v>
      </c>
      <c r="D199" s="123" t="s">
        <v>6058</v>
      </c>
      <c r="E199" s="402" t="s">
        <v>6059</v>
      </c>
      <c r="F199" s="338" t="s">
        <v>4731</v>
      </c>
    </row>
    <row r="200" spans="1:6" ht="14.4" thickBot="1" x14ac:dyDescent="0.3">
      <c r="A200" s="337"/>
      <c r="B200" s="406"/>
      <c r="C200" s="341"/>
      <c r="D200" s="121" t="s">
        <v>5834</v>
      </c>
      <c r="E200" s="403"/>
      <c r="F200" s="339"/>
    </row>
    <row r="201" spans="1:6" ht="21" thickBot="1" x14ac:dyDescent="0.3">
      <c r="A201" s="88">
        <v>83</v>
      </c>
      <c r="B201" s="89" t="s">
        <v>6060</v>
      </c>
      <c r="C201" s="159" t="s">
        <v>6061</v>
      </c>
      <c r="D201" s="114" t="s">
        <v>6062</v>
      </c>
      <c r="E201" s="105" t="s">
        <v>6063</v>
      </c>
      <c r="F201" s="89" t="s">
        <v>4731</v>
      </c>
    </row>
    <row r="202" spans="1:6" ht="20.399999999999999" x14ac:dyDescent="0.25">
      <c r="A202" s="336">
        <v>84</v>
      </c>
      <c r="B202" s="338" t="s">
        <v>4900</v>
      </c>
      <c r="C202" s="408" t="s">
        <v>6064</v>
      </c>
      <c r="D202" s="93" t="s">
        <v>6065</v>
      </c>
      <c r="E202" s="97" t="s">
        <v>6066</v>
      </c>
      <c r="F202" s="338" t="s">
        <v>4743</v>
      </c>
    </row>
    <row r="203" spans="1:6" ht="20.399999999999999" x14ac:dyDescent="0.25">
      <c r="A203" s="344"/>
      <c r="B203" s="345"/>
      <c r="C203" s="409"/>
      <c r="D203" s="93" t="s">
        <v>6067</v>
      </c>
      <c r="E203" s="94" t="s">
        <v>6068</v>
      </c>
      <c r="F203" s="345"/>
    </row>
    <row r="204" spans="1:6" ht="14.4" thickBot="1" x14ac:dyDescent="0.3">
      <c r="A204" s="337"/>
      <c r="B204" s="339"/>
      <c r="C204" s="410"/>
      <c r="D204" s="89" t="s">
        <v>6069</v>
      </c>
      <c r="E204" s="92" t="s">
        <v>6070</v>
      </c>
      <c r="F204" s="339"/>
    </row>
    <row r="205" spans="1:6" ht="15" thickBot="1" x14ac:dyDescent="0.3">
      <c r="A205" s="85"/>
      <c r="C205" s="160"/>
    </row>
    <row r="206" spans="1:6" ht="30.6" x14ac:dyDescent="0.25">
      <c r="A206" s="336">
        <v>85</v>
      </c>
      <c r="B206" s="380" t="s">
        <v>4902</v>
      </c>
      <c r="C206" s="362" t="s">
        <v>6071</v>
      </c>
      <c r="D206" s="141" t="s">
        <v>6072</v>
      </c>
      <c r="E206" s="142" t="s">
        <v>6073</v>
      </c>
      <c r="F206" s="338" t="s">
        <v>4743</v>
      </c>
    </row>
    <row r="207" spans="1:6" ht="31.2" thickBot="1" x14ac:dyDescent="0.3">
      <c r="A207" s="337"/>
      <c r="B207" s="381"/>
      <c r="C207" s="364"/>
      <c r="D207" s="131" t="s">
        <v>6074</v>
      </c>
      <c r="E207" s="92" t="s">
        <v>6075</v>
      </c>
      <c r="F207" s="339"/>
    </row>
    <row r="208" spans="1:6" ht="30.6" x14ac:dyDescent="0.25">
      <c r="A208" s="336">
        <v>86</v>
      </c>
      <c r="B208" s="338" t="s">
        <v>4904</v>
      </c>
      <c r="C208" s="411" t="s">
        <v>6076</v>
      </c>
      <c r="D208" s="93" t="s">
        <v>6077</v>
      </c>
      <c r="E208" s="97" t="s">
        <v>6078</v>
      </c>
      <c r="F208" s="338" t="s">
        <v>4743</v>
      </c>
    </row>
    <row r="209" spans="1:6" x14ac:dyDescent="0.25">
      <c r="A209" s="344"/>
      <c r="B209" s="345"/>
      <c r="C209" s="412"/>
      <c r="D209" s="101" t="s">
        <v>6079</v>
      </c>
      <c r="E209" s="143" t="s">
        <v>6080</v>
      </c>
      <c r="F209" s="345"/>
    </row>
    <row r="210" spans="1:6" ht="21" thickBot="1" x14ac:dyDescent="0.3">
      <c r="A210" s="337"/>
      <c r="B210" s="339"/>
      <c r="C210" s="413"/>
      <c r="D210" s="103" t="s">
        <v>6081</v>
      </c>
      <c r="E210" s="109"/>
      <c r="F210" s="339"/>
    </row>
    <row r="211" spans="1:6" ht="20.399999999999999" x14ac:dyDescent="0.25">
      <c r="A211" s="336">
        <v>87</v>
      </c>
      <c r="B211" s="338" t="s">
        <v>4906</v>
      </c>
      <c r="C211" s="408" t="s">
        <v>6082</v>
      </c>
      <c r="D211" s="123" t="s">
        <v>6083</v>
      </c>
      <c r="E211" s="367" t="s">
        <v>6084</v>
      </c>
      <c r="F211" s="338" t="s">
        <v>4743</v>
      </c>
    </row>
    <row r="212" spans="1:6" ht="21" thickBot="1" x14ac:dyDescent="0.3">
      <c r="A212" s="337"/>
      <c r="B212" s="339"/>
      <c r="C212" s="410"/>
      <c r="D212" s="128" t="s">
        <v>6085</v>
      </c>
      <c r="E212" s="368"/>
      <c r="F212" s="339"/>
    </row>
    <row r="213" spans="1:6" ht="20.399999999999999" x14ac:dyDescent="0.25">
      <c r="A213" s="336">
        <v>88</v>
      </c>
      <c r="B213" s="338" t="s">
        <v>4908</v>
      </c>
      <c r="C213" s="408" t="s">
        <v>6086</v>
      </c>
      <c r="D213" s="123" t="s">
        <v>6087</v>
      </c>
      <c r="E213" s="367" t="s">
        <v>6088</v>
      </c>
      <c r="F213" s="338" t="s">
        <v>4743</v>
      </c>
    </row>
    <row r="214" spans="1:6" ht="21" thickBot="1" x14ac:dyDescent="0.3">
      <c r="A214" s="337"/>
      <c r="B214" s="339"/>
      <c r="C214" s="410"/>
      <c r="D214" s="128" t="s">
        <v>6085</v>
      </c>
      <c r="E214" s="368"/>
      <c r="F214" s="339"/>
    </row>
    <row r="215" spans="1:6" ht="20.399999999999999" x14ac:dyDescent="0.25">
      <c r="A215" s="336">
        <v>89</v>
      </c>
      <c r="B215" s="338" t="s">
        <v>4910</v>
      </c>
      <c r="C215" s="408" t="s">
        <v>6089</v>
      </c>
      <c r="D215" s="123" t="s">
        <v>6090</v>
      </c>
      <c r="E215" s="367" t="s">
        <v>6091</v>
      </c>
      <c r="F215" s="338" t="s">
        <v>4743</v>
      </c>
    </row>
    <row r="216" spans="1:6" ht="21" thickBot="1" x14ac:dyDescent="0.3">
      <c r="A216" s="337"/>
      <c r="B216" s="339"/>
      <c r="C216" s="410"/>
      <c r="D216" s="128" t="s">
        <v>6085</v>
      </c>
      <c r="E216" s="368"/>
      <c r="F216" s="339"/>
    </row>
    <row r="217" spans="1:6" ht="20.399999999999999" x14ac:dyDescent="0.25">
      <c r="A217" s="336">
        <v>90</v>
      </c>
      <c r="B217" s="338" t="s">
        <v>4912</v>
      </c>
      <c r="C217" s="408" t="s">
        <v>6092</v>
      </c>
      <c r="D217" s="95" t="s">
        <v>6093</v>
      </c>
      <c r="E217" s="367" t="s">
        <v>6094</v>
      </c>
      <c r="F217" s="338" t="s">
        <v>4743</v>
      </c>
    </row>
    <row r="218" spans="1:6" ht="31.2" thickBot="1" x14ac:dyDescent="0.3">
      <c r="A218" s="337"/>
      <c r="B218" s="339"/>
      <c r="C218" s="410"/>
      <c r="D218" s="128" t="s">
        <v>6095</v>
      </c>
      <c r="E218" s="368"/>
      <c r="F218" s="339"/>
    </row>
    <row r="219" spans="1:6" ht="46.95" customHeight="1" x14ac:dyDescent="0.25">
      <c r="A219" s="336">
        <v>91</v>
      </c>
      <c r="B219" s="338" t="s">
        <v>6096</v>
      </c>
      <c r="C219" s="357" t="s">
        <v>6097</v>
      </c>
      <c r="D219" s="378" t="s">
        <v>6098</v>
      </c>
      <c r="E219" s="94" t="s">
        <v>6099</v>
      </c>
      <c r="F219" s="338" t="s">
        <v>6100</v>
      </c>
    </row>
    <row r="220" spans="1:6" ht="14.4" thickBot="1" x14ac:dyDescent="0.3">
      <c r="A220" s="337"/>
      <c r="B220" s="339"/>
      <c r="C220" s="358"/>
      <c r="D220" s="379"/>
      <c r="E220" s="144" t="s">
        <v>6101</v>
      </c>
      <c r="F220" s="339"/>
    </row>
    <row r="221" spans="1:6" ht="61.2" x14ac:dyDescent="0.25">
      <c r="A221" s="336">
        <v>92</v>
      </c>
      <c r="B221" s="380" t="s">
        <v>6102</v>
      </c>
      <c r="C221" s="375" t="s">
        <v>6103</v>
      </c>
      <c r="D221" s="123" t="s">
        <v>6104</v>
      </c>
      <c r="E221" s="98" t="s">
        <v>6105</v>
      </c>
      <c r="F221" s="338" t="s">
        <v>4913</v>
      </c>
    </row>
    <row r="222" spans="1:6" ht="28.8" thickBot="1" x14ac:dyDescent="0.3">
      <c r="A222" s="337"/>
      <c r="B222" s="381"/>
      <c r="C222" s="377"/>
      <c r="D222" s="121" t="s">
        <v>6106</v>
      </c>
      <c r="E222" s="105" t="s">
        <v>6107</v>
      </c>
      <c r="F222" s="339"/>
    </row>
    <row r="223" spans="1:6" ht="20.399999999999999" x14ac:dyDescent="0.25">
      <c r="A223" s="336">
        <v>93</v>
      </c>
      <c r="B223" s="391" t="s">
        <v>6108</v>
      </c>
      <c r="C223" s="355" t="s">
        <v>6109</v>
      </c>
      <c r="D223" s="93" t="s">
        <v>6110</v>
      </c>
      <c r="E223" s="98" t="s">
        <v>6111</v>
      </c>
      <c r="F223" s="338" t="s">
        <v>4731</v>
      </c>
    </row>
    <row r="224" spans="1:6" ht="30.6" x14ac:dyDescent="0.25">
      <c r="A224" s="344"/>
      <c r="B224" s="414"/>
      <c r="C224" s="387"/>
      <c r="D224" s="93" t="s">
        <v>6112</v>
      </c>
      <c r="E224" s="97" t="s">
        <v>6113</v>
      </c>
      <c r="F224" s="345"/>
    </row>
    <row r="225" spans="1:6" ht="20.399999999999999" x14ac:dyDescent="0.25">
      <c r="A225" s="344"/>
      <c r="B225" s="414"/>
      <c r="C225" s="387"/>
      <c r="D225" s="101" t="s">
        <v>6114</v>
      </c>
      <c r="E225" s="97" t="s">
        <v>6115</v>
      </c>
      <c r="F225" s="345"/>
    </row>
    <row r="226" spans="1:6" x14ac:dyDescent="0.25">
      <c r="A226" s="344"/>
      <c r="B226" s="414"/>
      <c r="C226" s="387"/>
      <c r="D226" s="93" t="s">
        <v>6116</v>
      </c>
      <c r="E226" s="132"/>
      <c r="F226" s="345"/>
    </row>
    <row r="227" spans="1:6" ht="14.4" thickBot="1" x14ac:dyDescent="0.3">
      <c r="A227" s="337"/>
      <c r="B227" s="392"/>
      <c r="C227" s="356"/>
      <c r="D227" s="89" t="s">
        <v>6117</v>
      </c>
      <c r="E227" s="109"/>
      <c r="F227" s="339"/>
    </row>
    <row r="228" spans="1:6" x14ac:dyDescent="0.25">
      <c r="A228" s="336">
        <v>94</v>
      </c>
      <c r="B228" s="391" t="s">
        <v>6118</v>
      </c>
      <c r="C228" s="355" t="s">
        <v>6119</v>
      </c>
      <c r="D228" s="93" t="s">
        <v>6120</v>
      </c>
      <c r="E228" s="97" t="s">
        <v>6121</v>
      </c>
      <c r="F228" s="338" t="s">
        <v>4731</v>
      </c>
    </row>
    <row r="229" spans="1:6" ht="20.399999999999999" x14ac:dyDescent="0.25">
      <c r="A229" s="344"/>
      <c r="B229" s="414"/>
      <c r="C229" s="387"/>
      <c r="D229" s="93" t="s">
        <v>6122</v>
      </c>
      <c r="E229" s="97" t="s">
        <v>6123</v>
      </c>
      <c r="F229" s="345"/>
    </row>
    <row r="230" spans="1:6" ht="40.799999999999997" x14ac:dyDescent="0.25">
      <c r="A230" s="344"/>
      <c r="B230" s="414"/>
      <c r="C230" s="387"/>
      <c r="D230" s="93" t="s">
        <v>6124</v>
      </c>
      <c r="E230" s="143" t="s">
        <v>6125</v>
      </c>
      <c r="F230" s="345"/>
    </row>
    <row r="231" spans="1:6" ht="14.4" thickBot="1" x14ac:dyDescent="0.3">
      <c r="A231" s="337"/>
      <c r="B231" s="392"/>
      <c r="C231" s="356"/>
      <c r="D231" s="89" t="s">
        <v>6126</v>
      </c>
      <c r="E231" s="109"/>
      <c r="F231" s="339"/>
    </row>
    <row r="232" spans="1:6" ht="20.399999999999999" x14ac:dyDescent="0.25">
      <c r="A232" s="336">
        <v>95</v>
      </c>
      <c r="B232" s="338" t="s">
        <v>6127</v>
      </c>
      <c r="C232" s="357" t="s">
        <v>6128</v>
      </c>
      <c r="D232" s="93" t="s">
        <v>6129</v>
      </c>
      <c r="E232" s="97" t="s">
        <v>6130</v>
      </c>
      <c r="F232" s="338" t="s">
        <v>4731</v>
      </c>
    </row>
    <row r="233" spans="1:6" ht="14.4" thickBot="1" x14ac:dyDescent="0.3">
      <c r="A233" s="337"/>
      <c r="B233" s="339"/>
      <c r="C233" s="358"/>
      <c r="D233" s="89" t="s">
        <v>5834</v>
      </c>
      <c r="E233" s="99" t="s">
        <v>6131</v>
      </c>
      <c r="F233" s="339"/>
    </row>
    <row r="234" spans="1:6" ht="114" customHeight="1" x14ac:dyDescent="0.25">
      <c r="A234" s="336">
        <v>96</v>
      </c>
      <c r="B234" s="338" t="s">
        <v>6132</v>
      </c>
      <c r="C234" s="357" t="s">
        <v>6133</v>
      </c>
      <c r="D234" s="351" t="s">
        <v>6134</v>
      </c>
      <c r="E234" s="97" t="s">
        <v>6135</v>
      </c>
      <c r="F234" s="338" t="s">
        <v>4743</v>
      </c>
    </row>
    <row r="235" spans="1:6" ht="18.600000000000001" thickBot="1" x14ac:dyDescent="0.3">
      <c r="A235" s="337"/>
      <c r="B235" s="339"/>
      <c r="C235" s="358"/>
      <c r="D235" s="352"/>
      <c r="E235" s="92" t="s">
        <v>6136</v>
      </c>
      <c r="F235" s="339"/>
    </row>
    <row r="236" spans="1:6" x14ac:dyDescent="0.25">
      <c r="A236" s="336">
        <v>97</v>
      </c>
      <c r="B236" s="380" t="s">
        <v>6137</v>
      </c>
      <c r="C236" s="357" t="s">
        <v>6138</v>
      </c>
      <c r="D236" s="95" t="s">
        <v>6139</v>
      </c>
      <c r="E236" s="415" t="s">
        <v>6140</v>
      </c>
      <c r="F236" s="338" t="s">
        <v>4731</v>
      </c>
    </row>
    <row r="237" spans="1:6" ht="14.4" thickBot="1" x14ac:dyDescent="0.3">
      <c r="A237" s="337"/>
      <c r="B237" s="381"/>
      <c r="C237" s="358"/>
      <c r="D237" s="121" t="s">
        <v>6141</v>
      </c>
      <c r="E237" s="416"/>
      <c r="F237" s="339"/>
    </row>
    <row r="238" spans="1:6" ht="20.399999999999999" x14ac:dyDescent="0.25">
      <c r="A238" s="336">
        <v>98</v>
      </c>
      <c r="B238" s="338" t="s">
        <v>6142</v>
      </c>
      <c r="C238" s="357" t="s">
        <v>6143</v>
      </c>
      <c r="D238" s="116" t="s">
        <v>6144</v>
      </c>
      <c r="E238" s="367" t="s">
        <v>6145</v>
      </c>
      <c r="F238" s="404" t="s">
        <v>4726</v>
      </c>
    </row>
    <row r="239" spans="1:6" x14ac:dyDescent="0.25">
      <c r="A239" s="344"/>
      <c r="B239" s="345"/>
      <c r="C239" s="382"/>
      <c r="D239" s="93" t="s">
        <v>6146</v>
      </c>
      <c r="E239" s="383"/>
      <c r="F239" s="405"/>
    </row>
    <row r="240" spans="1:6" ht="14.4" thickBot="1" x14ac:dyDescent="0.3">
      <c r="A240" s="337"/>
      <c r="B240" s="339"/>
      <c r="C240" s="358"/>
      <c r="D240" s="89" t="s">
        <v>6147</v>
      </c>
      <c r="E240" s="368"/>
      <c r="F240" s="406"/>
    </row>
    <row r="241" spans="1:7" ht="14.4" thickBot="1" x14ac:dyDescent="0.3">
      <c r="A241" s="334" t="s">
        <v>6148</v>
      </c>
      <c r="B241" s="335"/>
      <c r="C241" s="335"/>
      <c r="D241" s="335"/>
      <c r="E241" s="335"/>
      <c r="F241" s="335"/>
    </row>
    <row r="242" spans="1:7" ht="31.2" thickBot="1" x14ac:dyDescent="0.3">
      <c r="A242" s="88">
        <v>99</v>
      </c>
      <c r="B242" s="128" t="s">
        <v>6149</v>
      </c>
      <c r="C242" s="161" t="s">
        <v>6150</v>
      </c>
      <c r="D242" s="104" t="s">
        <v>6151</v>
      </c>
      <c r="E242" s="105" t="s">
        <v>6152</v>
      </c>
      <c r="F242" s="89" t="s">
        <v>4743</v>
      </c>
    </row>
    <row r="243" spans="1:7" ht="15" thickBot="1" x14ac:dyDescent="0.3">
      <c r="A243" s="85"/>
      <c r="C243" s="160"/>
    </row>
    <row r="244" spans="1:7" ht="40.799999999999997" x14ac:dyDescent="0.25">
      <c r="A244" s="404">
        <v>100</v>
      </c>
      <c r="B244" s="338" t="s">
        <v>4937</v>
      </c>
      <c r="C244" s="340" t="s">
        <v>6153</v>
      </c>
      <c r="D244" s="117" t="s">
        <v>6154</v>
      </c>
      <c r="E244" s="145" t="s">
        <v>6155</v>
      </c>
      <c r="F244" s="417"/>
      <c r="G244" s="420" t="s">
        <v>4731</v>
      </c>
    </row>
    <row r="245" spans="1:7" ht="20.399999999999999" x14ac:dyDescent="0.25">
      <c r="A245" s="405"/>
      <c r="B245" s="345"/>
      <c r="C245" s="346"/>
      <c r="D245" s="93" t="s">
        <v>6156</v>
      </c>
      <c r="E245" s="97" t="s">
        <v>6157</v>
      </c>
      <c r="F245" s="418"/>
      <c r="G245" s="421"/>
    </row>
    <row r="246" spans="1:7" x14ac:dyDescent="0.25">
      <c r="A246" s="405"/>
      <c r="B246" s="345"/>
      <c r="C246" s="346"/>
      <c r="D246" s="93" t="s">
        <v>6158</v>
      </c>
      <c r="E246" s="97" t="s">
        <v>6159</v>
      </c>
      <c r="F246" s="418"/>
      <c r="G246" s="421"/>
    </row>
    <row r="247" spans="1:7" x14ac:dyDescent="0.25">
      <c r="A247" s="405"/>
      <c r="B247" s="345"/>
      <c r="C247" s="346"/>
      <c r="D247" s="93" t="s">
        <v>6160</v>
      </c>
      <c r="E247" s="94" t="s">
        <v>6161</v>
      </c>
      <c r="F247" s="418"/>
      <c r="G247" s="421"/>
    </row>
    <row r="248" spans="1:7" ht="31.2" thickBot="1" x14ac:dyDescent="0.3">
      <c r="A248" s="406"/>
      <c r="B248" s="339"/>
      <c r="C248" s="341"/>
      <c r="D248" s="104" t="s">
        <v>6162</v>
      </c>
      <c r="E248" s="92" t="s">
        <v>6163</v>
      </c>
      <c r="F248" s="419"/>
      <c r="G248" s="422"/>
    </row>
    <row r="249" spans="1:7" ht="15" thickBot="1" x14ac:dyDescent="0.3">
      <c r="A249" s="140">
        <v>101</v>
      </c>
      <c r="B249" s="121" t="s">
        <v>6164</v>
      </c>
      <c r="C249" s="90" t="s">
        <v>6165</v>
      </c>
      <c r="D249" s="89" t="s">
        <v>6166</v>
      </c>
      <c r="E249" s="99" t="s">
        <v>6167</v>
      </c>
      <c r="F249" s="146"/>
      <c r="G249" s="108" t="s">
        <v>4731</v>
      </c>
    </row>
    <row r="250" spans="1:7" ht="20.399999999999999" x14ac:dyDescent="0.25">
      <c r="A250" s="404">
        <v>102</v>
      </c>
      <c r="B250" s="338" t="s">
        <v>6168</v>
      </c>
      <c r="C250" s="362" t="s">
        <v>6169</v>
      </c>
      <c r="D250" s="93" t="s">
        <v>6170</v>
      </c>
      <c r="E250" s="119" t="s">
        <v>6171</v>
      </c>
      <c r="F250" s="417"/>
      <c r="G250" s="420" t="s">
        <v>4731</v>
      </c>
    </row>
    <row r="251" spans="1:7" ht="20.399999999999999" x14ac:dyDescent="0.25">
      <c r="A251" s="405"/>
      <c r="B251" s="345"/>
      <c r="C251" s="363"/>
      <c r="D251" s="93" t="s">
        <v>6172</v>
      </c>
      <c r="E251" s="98" t="s">
        <v>6173</v>
      </c>
      <c r="F251" s="418"/>
      <c r="G251" s="421"/>
    </row>
    <row r="252" spans="1:7" x14ac:dyDescent="0.25">
      <c r="A252" s="405"/>
      <c r="B252" s="345"/>
      <c r="C252" s="363"/>
      <c r="D252" s="147" t="s">
        <v>6174</v>
      </c>
      <c r="E252" s="148" t="s">
        <v>5704</v>
      </c>
      <c r="F252" s="418"/>
      <c r="G252" s="421"/>
    </row>
    <row r="253" spans="1:7" x14ac:dyDescent="0.25">
      <c r="A253" s="405"/>
      <c r="B253" s="345"/>
      <c r="C253" s="363"/>
      <c r="D253" s="111"/>
      <c r="E253" s="94" t="s">
        <v>6175</v>
      </c>
      <c r="F253" s="418"/>
      <c r="G253" s="421"/>
    </row>
    <row r="254" spans="1:7" x14ac:dyDescent="0.25">
      <c r="A254" s="405"/>
      <c r="B254" s="345"/>
      <c r="C254" s="363"/>
      <c r="D254" s="111"/>
      <c r="E254" s="149" t="s">
        <v>5704</v>
      </c>
      <c r="F254" s="418"/>
      <c r="G254" s="421"/>
    </row>
    <row r="255" spans="1:7" ht="14.4" thickBot="1" x14ac:dyDescent="0.3">
      <c r="A255" s="406"/>
      <c r="B255" s="339"/>
      <c r="C255" s="364"/>
      <c r="D255" s="110"/>
      <c r="E255" s="99" t="s">
        <v>6176</v>
      </c>
      <c r="F255" s="419"/>
      <c r="G255" s="422"/>
    </row>
    <row r="256" spans="1:7" x14ac:dyDescent="0.25">
      <c r="A256" s="404">
        <v>103</v>
      </c>
      <c r="B256" s="338" t="s">
        <v>4945</v>
      </c>
      <c r="C256" s="357" t="s">
        <v>6177</v>
      </c>
      <c r="D256" s="93" t="s">
        <v>5678</v>
      </c>
      <c r="E256" s="94" t="s">
        <v>6178</v>
      </c>
      <c r="F256" s="417"/>
      <c r="G256" s="420" t="s">
        <v>4731</v>
      </c>
    </row>
    <row r="257" spans="1:7" ht="20.399999999999999" x14ac:dyDescent="0.25">
      <c r="A257" s="405"/>
      <c r="B257" s="345"/>
      <c r="C257" s="382"/>
      <c r="D257" s="93" t="s">
        <v>6179</v>
      </c>
      <c r="E257" s="94" t="s">
        <v>6180</v>
      </c>
      <c r="F257" s="418"/>
      <c r="G257" s="421"/>
    </row>
    <row r="258" spans="1:7" ht="20.399999999999999" x14ac:dyDescent="0.25">
      <c r="A258" s="405"/>
      <c r="B258" s="345"/>
      <c r="C258" s="382"/>
      <c r="D258" s="93" t="s">
        <v>6181</v>
      </c>
      <c r="E258" s="97" t="s">
        <v>6182</v>
      </c>
      <c r="F258" s="418"/>
      <c r="G258" s="421"/>
    </row>
    <row r="259" spans="1:7" ht="20.399999999999999" x14ac:dyDescent="0.25">
      <c r="A259" s="405"/>
      <c r="B259" s="345"/>
      <c r="C259" s="382"/>
      <c r="D259" s="93" t="s">
        <v>6183</v>
      </c>
      <c r="E259" s="132"/>
      <c r="F259" s="418"/>
      <c r="G259" s="421"/>
    </row>
    <row r="260" spans="1:7" ht="31.2" thickBot="1" x14ac:dyDescent="0.3">
      <c r="A260" s="406"/>
      <c r="B260" s="339"/>
      <c r="C260" s="358"/>
      <c r="D260" s="91" t="s">
        <v>6184</v>
      </c>
      <c r="E260" s="109"/>
      <c r="F260" s="419"/>
      <c r="G260" s="422"/>
    </row>
    <row r="261" spans="1:7" ht="57" customHeight="1" x14ac:dyDescent="0.25">
      <c r="A261" s="404">
        <v>104</v>
      </c>
      <c r="B261" s="380" t="s">
        <v>6185</v>
      </c>
      <c r="C261" s="393" t="s">
        <v>6186</v>
      </c>
      <c r="D261" s="395" t="s">
        <v>6187</v>
      </c>
      <c r="E261" s="97" t="s">
        <v>6188</v>
      </c>
      <c r="F261" s="417"/>
      <c r="G261" s="420" t="s">
        <v>4731</v>
      </c>
    </row>
    <row r="262" spans="1:7" ht="14.4" thickBot="1" x14ac:dyDescent="0.3">
      <c r="A262" s="406"/>
      <c r="B262" s="381"/>
      <c r="C262" s="394"/>
      <c r="D262" s="396"/>
      <c r="E262" s="99" t="s">
        <v>6189</v>
      </c>
      <c r="F262" s="419"/>
      <c r="G262" s="422"/>
    </row>
    <row r="263" spans="1:7" ht="20.399999999999999" x14ac:dyDescent="0.25">
      <c r="A263" s="404">
        <v>105</v>
      </c>
      <c r="B263" s="380" t="s">
        <v>6190</v>
      </c>
      <c r="C263" s="362" t="s">
        <v>6191</v>
      </c>
      <c r="D263" s="95" t="s">
        <v>6192</v>
      </c>
      <c r="E263" s="97" t="s">
        <v>6193</v>
      </c>
      <c r="F263" s="417"/>
      <c r="G263" s="420" t="s">
        <v>4731</v>
      </c>
    </row>
    <row r="264" spans="1:7" ht="20.399999999999999" x14ac:dyDescent="0.25">
      <c r="A264" s="405"/>
      <c r="B264" s="423"/>
      <c r="C264" s="363"/>
      <c r="D264" s="95" t="s">
        <v>6194</v>
      </c>
      <c r="E264" s="138" t="s">
        <v>6195</v>
      </c>
      <c r="F264" s="418"/>
      <c r="G264" s="421"/>
    </row>
    <row r="265" spans="1:7" ht="31.2" thickBot="1" x14ac:dyDescent="0.3">
      <c r="A265" s="406"/>
      <c r="B265" s="381"/>
      <c r="C265" s="364"/>
      <c r="D265" s="102" t="s">
        <v>6196</v>
      </c>
      <c r="E265" s="99" t="s">
        <v>6197</v>
      </c>
      <c r="F265" s="419"/>
      <c r="G265" s="422"/>
    </row>
    <row r="266" spans="1:7" ht="20.399999999999999" x14ac:dyDescent="0.25">
      <c r="A266" s="404">
        <v>106</v>
      </c>
      <c r="B266" s="338" t="s">
        <v>6198</v>
      </c>
      <c r="C266" s="357" t="s">
        <v>6199</v>
      </c>
      <c r="D266" s="95" t="s">
        <v>6200</v>
      </c>
      <c r="E266" s="367" t="s">
        <v>6201</v>
      </c>
      <c r="F266" s="417"/>
      <c r="G266" s="420" t="s">
        <v>4731</v>
      </c>
    </row>
    <row r="267" spans="1:7" ht="21" thickBot="1" x14ac:dyDescent="0.3">
      <c r="A267" s="406"/>
      <c r="B267" s="339"/>
      <c r="C267" s="358"/>
      <c r="D267" s="128" t="s">
        <v>6202</v>
      </c>
      <c r="E267" s="368"/>
      <c r="F267" s="419"/>
      <c r="G267" s="422"/>
    </row>
    <row r="268" spans="1:7" ht="31.2" thickBot="1" x14ac:dyDescent="0.3">
      <c r="A268" s="140">
        <v>107</v>
      </c>
      <c r="B268" s="89" t="s">
        <v>4949</v>
      </c>
      <c r="C268" s="90" t="s">
        <v>6203</v>
      </c>
      <c r="D268" s="102" t="s">
        <v>6204</v>
      </c>
      <c r="E268" s="92" t="s">
        <v>6205</v>
      </c>
      <c r="F268" s="146"/>
      <c r="G268" s="108" t="s">
        <v>4731</v>
      </c>
    </row>
    <row r="269" spans="1:7" ht="15" thickBot="1" x14ac:dyDescent="0.3">
      <c r="A269" s="425" t="s">
        <v>6206</v>
      </c>
      <c r="B269" s="426"/>
      <c r="C269" s="426"/>
      <c r="D269" s="426"/>
      <c r="E269" s="426"/>
      <c r="F269" s="426"/>
      <c r="G269" s="150"/>
    </row>
    <row r="270" spans="1:7" ht="20.399999999999999" x14ac:dyDescent="0.25">
      <c r="A270" s="404">
        <v>108</v>
      </c>
      <c r="B270" s="338" t="s">
        <v>6207</v>
      </c>
      <c r="C270" s="353" t="s">
        <v>6208</v>
      </c>
      <c r="D270" s="95" t="s">
        <v>6209</v>
      </c>
      <c r="E270" s="97" t="s">
        <v>6210</v>
      </c>
      <c r="F270" s="417"/>
      <c r="G270" s="420" t="s">
        <v>4731</v>
      </c>
    </row>
    <row r="271" spans="1:7" ht="31.2" thickBot="1" x14ac:dyDescent="0.3">
      <c r="A271" s="406"/>
      <c r="B271" s="339"/>
      <c r="C271" s="354"/>
      <c r="D271" s="96" t="s">
        <v>6211</v>
      </c>
      <c r="E271" s="99" t="s">
        <v>5848</v>
      </c>
      <c r="F271" s="419"/>
      <c r="G271" s="422"/>
    </row>
    <row r="272" spans="1:7" ht="21" thickBot="1" x14ac:dyDescent="0.3">
      <c r="A272" s="140">
        <v>109</v>
      </c>
      <c r="B272" s="89" t="s">
        <v>6212</v>
      </c>
      <c r="C272" s="158" t="s">
        <v>6213</v>
      </c>
      <c r="D272" s="130" t="s">
        <v>6214</v>
      </c>
      <c r="E272" s="105" t="s">
        <v>6215</v>
      </c>
      <c r="F272" s="146"/>
      <c r="G272" s="108" t="s">
        <v>4731</v>
      </c>
    </row>
    <row r="273" spans="1:7" ht="15" thickBot="1" x14ac:dyDescent="0.3">
      <c r="A273" s="140">
        <v>110</v>
      </c>
      <c r="B273" s="89" t="s">
        <v>4955</v>
      </c>
      <c r="C273" s="134" t="s">
        <v>6216</v>
      </c>
      <c r="D273" s="89" t="s">
        <v>6217</v>
      </c>
      <c r="E273" s="99" t="s">
        <v>6218</v>
      </c>
      <c r="F273" s="146"/>
      <c r="G273" s="108" t="s">
        <v>4743</v>
      </c>
    </row>
    <row r="274" spans="1:7" ht="31.2" thickBot="1" x14ac:dyDescent="0.3">
      <c r="A274" s="140">
        <v>111</v>
      </c>
      <c r="B274" s="121" t="s">
        <v>4957</v>
      </c>
      <c r="C274" s="159" t="s">
        <v>4956</v>
      </c>
      <c r="D274" s="130" t="s">
        <v>6219</v>
      </c>
      <c r="E274" s="105" t="s">
        <v>6220</v>
      </c>
      <c r="F274" s="146"/>
      <c r="G274" s="108" t="s">
        <v>4731</v>
      </c>
    </row>
    <row r="275" spans="1:7" x14ac:dyDescent="0.25">
      <c r="A275" s="404">
        <v>112</v>
      </c>
      <c r="B275" s="338" t="s">
        <v>4959</v>
      </c>
      <c r="C275" s="393" t="s">
        <v>6221</v>
      </c>
      <c r="D275" s="95" t="s">
        <v>6222</v>
      </c>
      <c r="E275" s="415" t="s">
        <v>6223</v>
      </c>
      <c r="F275" s="417"/>
      <c r="G275" s="420" t="s">
        <v>4731</v>
      </c>
    </row>
    <row r="276" spans="1:7" x14ac:dyDescent="0.25">
      <c r="A276" s="405"/>
      <c r="B276" s="345"/>
      <c r="C276" s="401"/>
      <c r="D276" s="95" t="s">
        <v>6224</v>
      </c>
      <c r="E276" s="424"/>
      <c r="F276" s="418"/>
      <c r="G276" s="421"/>
    </row>
    <row r="277" spans="1:7" ht="14.4" thickBot="1" x14ac:dyDescent="0.3">
      <c r="A277" s="406"/>
      <c r="B277" s="339"/>
      <c r="C277" s="394"/>
      <c r="D277" s="121" t="s">
        <v>6225</v>
      </c>
      <c r="E277" s="416"/>
      <c r="F277" s="419"/>
      <c r="G277" s="422"/>
    </row>
    <row r="278" spans="1:7" ht="21" thickBot="1" x14ac:dyDescent="0.3">
      <c r="A278" s="140">
        <v>113</v>
      </c>
      <c r="B278" s="89" t="s">
        <v>4961</v>
      </c>
      <c r="C278" s="134" t="s">
        <v>6226</v>
      </c>
      <c r="D278" s="102" t="s">
        <v>6227</v>
      </c>
      <c r="E278" s="115" t="s">
        <v>6228</v>
      </c>
      <c r="F278" s="146"/>
      <c r="G278" s="108" t="s">
        <v>4731</v>
      </c>
    </row>
    <row r="279" spans="1:7" ht="30.6" x14ac:dyDescent="0.25">
      <c r="A279" s="404">
        <v>114</v>
      </c>
      <c r="B279" s="338" t="s">
        <v>4963</v>
      </c>
      <c r="C279" s="357" t="s">
        <v>6229</v>
      </c>
      <c r="D279" s="93" t="s">
        <v>6230</v>
      </c>
      <c r="E279" s="415" t="s">
        <v>6231</v>
      </c>
      <c r="F279" s="417"/>
      <c r="G279" s="420" t="s">
        <v>4731</v>
      </c>
    </row>
    <row r="280" spans="1:7" ht="14.4" thickBot="1" x14ac:dyDescent="0.3">
      <c r="A280" s="406"/>
      <c r="B280" s="339"/>
      <c r="C280" s="358"/>
      <c r="D280" s="89" t="s">
        <v>6232</v>
      </c>
      <c r="E280" s="416"/>
      <c r="F280" s="419"/>
      <c r="G280" s="422"/>
    </row>
    <row r="281" spans="1:7" ht="41.4" thickBot="1" x14ac:dyDescent="0.3">
      <c r="A281" s="140">
        <v>115</v>
      </c>
      <c r="B281" s="103" t="s">
        <v>6233</v>
      </c>
      <c r="C281" s="159" t="s">
        <v>6234</v>
      </c>
      <c r="D281" s="114" t="s">
        <v>6235</v>
      </c>
      <c r="E281" s="92" t="s">
        <v>6236</v>
      </c>
      <c r="F281" s="151" t="s">
        <v>6237</v>
      </c>
      <c r="G281" s="108" t="s">
        <v>4858</v>
      </c>
    </row>
    <row r="282" spans="1:7" ht="20.399999999999999" x14ac:dyDescent="0.25">
      <c r="A282" s="404">
        <v>116</v>
      </c>
      <c r="B282" s="391" t="s">
        <v>4967</v>
      </c>
      <c r="C282" s="357" t="s">
        <v>6238</v>
      </c>
      <c r="D282" s="93" t="s">
        <v>6239</v>
      </c>
      <c r="E282" s="415" t="s">
        <v>6240</v>
      </c>
      <c r="F282" s="417"/>
      <c r="G282" s="420" t="s">
        <v>4743</v>
      </c>
    </row>
    <row r="283" spans="1:7" ht="14.4" thickBot="1" x14ac:dyDescent="0.3">
      <c r="A283" s="406"/>
      <c r="B283" s="392"/>
      <c r="C283" s="358"/>
      <c r="D283" s="89" t="s">
        <v>6241</v>
      </c>
      <c r="E283" s="416"/>
      <c r="F283" s="419"/>
      <c r="G283" s="422"/>
    </row>
    <row r="284" spans="1:7" ht="20.399999999999999" x14ac:dyDescent="0.25">
      <c r="A284" s="404">
        <v>117</v>
      </c>
      <c r="B284" s="391" t="s">
        <v>5158</v>
      </c>
      <c r="C284" s="340" t="s">
        <v>6242</v>
      </c>
      <c r="D284" s="93" t="s">
        <v>6243</v>
      </c>
      <c r="E284" s="415" t="s">
        <v>6244</v>
      </c>
      <c r="F284" s="417"/>
      <c r="G284" s="420" t="s">
        <v>4743</v>
      </c>
    </row>
    <row r="285" spans="1:7" ht="14.4" thickBot="1" x14ac:dyDescent="0.3">
      <c r="A285" s="406"/>
      <c r="B285" s="392"/>
      <c r="C285" s="341"/>
      <c r="D285" s="89" t="s">
        <v>6241</v>
      </c>
      <c r="E285" s="416"/>
      <c r="F285" s="419"/>
      <c r="G285" s="422"/>
    </row>
    <row r="286" spans="1:7" ht="15" thickBot="1" x14ac:dyDescent="0.3">
      <c r="A286" s="425" t="s">
        <v>6245</v>
      </c>
      <c r="B286" s="426"/>
      <c r="C286" s="426"/>
      <c r="D286" s="426"/>
      <c r="E286" s="426"/>
      <c r="F286" s="426"/>
      <c r="G286" s="150"/>
    </row>
    <row r="287" spans="1:7" ht="15" thickBot="1" x14ac:dyDescent="0.3">
      <c r="A287" s="140">
        <v>118</v>
      </c>
      <c r="B287" s="89" t="s">
        <v>6246</v>
      </c>
      <c r="C287" s="90" t="s">
        <v>6247</v>
      </c>
      <c r="D287" s="89" t="s">
        <v>6248</v>
      </c>
      <c r="E287" s="99" t="s">
        <v>6249</v>
      </c>
      <c r="F287" s="146"/>
      <c r="G287" s="108" t="s">
        <v>4743</v>
      </c>
    </row>
    <row r="288" spans="1:7" ht="15" thickBot="1" x14ac:dyDescent="0.3">
      <c r="A288" s="140">
        <v>119</v>
      </c>
      <c r="B288" s="89" t="s">
        <v>6250</v>
      </c>
      <c r="C288" s="90" t="s">
        <v>6251</v>
      </c>
      <c r="D288" s="89" t="s">
        <v>6252</v>
      </c>
      <c r="E288" s="99" t="s">
        <v>6253</v>
      </c>
      <c r="F288" s="146"/>
      <c r="G288" s="108" t="s">
        <v>5013</v>
      </c>
    </row>
    <row r="289" spans="1:7" ht="15" thickBot="1" x14ac:dyDescent="0.3">
      <c r="A289" s="140">
        <v>120</v>
      </c>
      <c r="B289" s="89" t="s">
        <v>5542</v>
      </c>
      <c r="C289" s="90" t="s">
        <v>6254</v>
      </c>
      <c r="D289" s="89" t="s">
        <v>5544</v>
      </c>
      <c r="E289" s="99" t="s">
        <v>6254</v>
      </c>
      <c r="F289" s="146"/>
      <c r="G289" s="108" t="s">
        <v>5013</v>
      </c>
    </row>
    <row r="290" spans="1:7" ht="15" thickBot="1" x14ac:dyDescent="0.3">
      <c r="A290" s="140">
        <v>121</v>
      </c>
      <c r="B290" s="89" t="s">
        <v>5545</v>
      </c>
      <c r="C290" s="90" t="s">
        <v>6255</v>
      </c>
      <c r="D290" s="89" t="s">
        <v>6256</v>
      </c>
      <c r="E290" s="99" t="s">
        <v>6257</v>
      </c>
      <c r="F290" s="146"/>
      <c r="G290" s="108" t="s">
        <v>5013</v>
      </c>
    </row>
    <row r="291" spans="1:7" ht="15" thickBot="1" x14ac:dyDescent="0.3">
      <c r="A291" s="85"/>
    </row>
    <row r="292" spans="1:7" ht="31.2" thickBot="1" x14ac:dyDescent="0.3">
      <c r="A292" s="152">
        <v>122</v>
      </c>
      <c r="B292" s="153" t="s">
        <v>6258</v>
      </c>
      <c r="C292" s="154" t="s">
        <v>6259</v>
      </c>
      <c r="D292" s="155" t="s">
        <v>6260</v>
      </c>
      <c r="E292" s="156" t="s">
        <v>6261</v>
      </c>
      <c r="F292" s="155" t="s">
        <v>5013</v>
      </c>
    </row>
    <row r="293" spans="1:7" ht="20.399999999999999" x14ac:dyDescent="0.25">
      <c r="A293" s="404">
        <v>123</v>
      </c>
      <c r="B293" s="338" t="s">
        <v>5009</v>
      </c>
      <c r="C293" s="340" t="s">
        <v>5010</v>
      </c>
      <c r="D293" s="116" t="s">
        <v>6262</v>
      </c>
      <c r="E293" s="98" t="s">
        <v>6263</v>
      </c>
      <c r="F293" s="338" t="s">
        <v>5013</v>
      </c>
    </row>
    <row r="294" spans="1:7" ht="40.799999999999997" x14ac:dyDescent="0.25">
      <c r="A294" s="405"/>
      <c r="B294" s="345"/>
      <c r="C294" s="346"/>
      <c r="D294" s="129" t="s">
        <v>6264</v>
      </c>
      <c r="E294" s="94" t="s">
        <v>6265</v>
      </c>
      <c r="F294" s="345"/>
    </row>
    <row r="295" spans="1:7" ht="14.4" thickBot="1" x14ac:dyDescent="0.3">
      <c r="A295" s="406"/>
      <c r="B295" s="339"/>
      <c r="C295" s="341"/>
      <c r="D295" s="110"/>
      <c r="E295" s="99" t="s">
        <v>6266</v>
      </c>
      <c r="F295" s="339"/>
    </row>
    <row r="296" spans="1:7" ht="14.4" x14ac:dyDescent="0.25">
      <c r="A296" s="85"/>
    </row>
  </sheetData>
  <mergeCells count="412">
    <mergeCell ref="A286:F286"/>
    <mergeCell ref="A293:A295"/>
    <mergeCell ref="B293:B295"/>
    <mergeCell ref="C293:C295"/>
    <mergeCell ref="F293:F295"/>
    <mergeCell ref="A284:A285"/>
    <mergeCell ref="B284:B285"/>
    <mergeCell ref="C284:C285"/>
    <mergeCell ref="E284:E285"/>
    <mergeCell ref="F284:F285"/>
    <mergeCell ref="G284:G285"/>
    <mergeCell ref="A282:A283"/>
    <mergeCell ref="B282:B283"/>
    <mergeCell ref="C282:C283"/>
    <mergeCell ref="E282:E283"/>
    <mergeCell ref="F282:F283"/>
    <mergeCell ref="G282:G283"/>
    <mergeCell ref="A279:A280"/>
    <mergeCell ref="B279:B280"/>
    <mergeCell ref="C279:C280"/>
    <mergeCell ref="E279:E280"/>
    <mergeCell ref="F279:F280"/>
    <mergeCell ref="G279:G280"/>
    <mergeCell ref="A275:A277"/>
    <mergeCell ref="B275:B277"/>
    <mergeCell ref="C275:C277"/>
    <mergeCell ref="E275:E277"/>
    <mergeCell ref="F275:F277"/>
    <mergeCell ref="G275:G277"/>
    <mergeCell ref="A269:F269"/>
    <mergeCell ref="A270:A271"/>
    <mergeCell ref="B270:B271"/>
    <mergeCell ref="C270:C271"/>
    <mergeCell ref="F270:F271"/>
    <mergeCell ref="G270:G271"/>
    <mergeCell ref="A266:A267"/>
    <mergeCell ref="B266:B267"/>
    <mergeCell ref="C266:C267"/>
    <mergeCell ref="E266:E267"/>
    <mergeCell ref="F266:F267"/>
    <mergeCell ref="G266:G267"/>
    <mergeCell ref="G261:G262"/>
    <mergeCell ref="A263:A265"/>
    <mergeCell ref="B263:B265"/>
    <mergeCell ref="C263:C265"/>
    <mergeCell ref="F263:F265"/>
    <mergeCell ref="G263:G265"/>
    <mergeCell ref="A256:A260"/>
    <mergeCell ref="B256:B260"/>
    <mergeCell ref="C256:C260"/>
    <mergeCell ref="F256:F260"/>
    <mergeCell ref="G256:G260"/>
    <mergeCell ref="A261:A262"/>
    <mergeCell ref="B261:B262"/>
    <mergeCell ref="C261:C262"/>
    <mergeCell ref="D261:D262"/>
    <mergeCell ref="F261:F262"/>
    <mergeCell ref="A244:A248"/>
    <mergeCell ref="B244:B248"/>
    <mergeCell ref="C244:C248"/>
    <mergeCell ref="F244:F248"/>
    <mergeCell ref="G244:G248"/>
    <mergeCell ref="A250:A255"/>
    <mergeCell ref="B250:B255"/>
    <mergeCell ref="C250:C255"/>
    <mergeCell ref="F250:F255"/>
    <mergeCell ref="G250:G255"/>
    <mergeCell ref="A238:A240"/>
    <mergeCell ref="B238:B240"/>
    <mergeCell ref="C238:C240"/>
    <mergeCell ref="E238:E240"/>
    <mergeCell ref="F238:F240"/>
    <mergeCell ref="A241:F241"/>
    <mergeCell ref="A234:A235"/>
    <mergeCell ref="B234:B235"/>
    <mergeCell ref="C234:C235"/>
    <mergeCell ref="D234:D235"/>
    <mergeCell ref="F234:F235"/>
    <mergeCell ref="A236:A237"/>
    <mergeCell ref="B236:B237"/>
    <mergeCell ref="C236:C237"/>
    <mergeCell ref="E236:E237"/>
    <mergeCell ref="F236:F237"/>
    <mergeCell ref="A228:A231"/>
    <mergeCell ref="B228:B231"/>
    <mergeCell ref="C228:C231"/>
    <mergeCell ref="F228:F231"/>
    <mergeCell ref="A232:A233"/>
    <mergeCell ref="B232:B233"/>
    <mergeCell ref="C232:C233"/>
    <mergeCell ref="F232:F233"/>
    <mergeCell ref="A221:A222"/>
    <mergeCell ref="B221:B222"/>
    <mergeCell ref="C221:C222"/>
    <mergeCell ref="F221:F222"/>
    <mergeCell ref="A223:A227"/>
    <mergeCell ref="B223:B227"/>
    <mergeCell ref="C223:C227"/>
    <mergeCell ref="F223:F227"/>
    <mergeCell ref="A217:A218"/>
    <mergeCell ref="B217:B218"/>
    <mergeCell ref="C217:C218"/>
    <mergeCell ref="E217:E218"/>
    <mergeCell ref="F217:F218"/>
    <mergeCell ref="A219:A220"/>
    <mergeCell ref="B219:B220"/>
    <mergeCell ref="C219:C220"/>
    <mergeCell ref="D219:D220"/>
    <mergeCell ref="F219:F220"/>
    <mergeCell ref="A213:A214"/>
    <mergeCell ref="B213:B214"/>
    <mergeCell ref="C213:C214"/>
    <mergeCell ref="E213:E214"/>
    <mergeCell ref="F213:F214"/>
    <mergeCell ref="A215:A216"/>
    <mergeCell ref="B215:B216"/>
    <mergeCell ref="C215:C216"/>
    <mergeCell ref="E215:E216"/>
    <mergeCell ref="F215:F216"/>
    <mergeCell ref="A208:A210"/>
    <mergeCell ref="B208:B210"/>
    <mergeCell ref="C208:C210"/>
    <mergeCell ref="F208:F210"/>
    <mergeCell ref="A211:A212"/>
    <mergeCell ref="B211:B212"/>
    <mergeCell ref="C211:C212"/>
    <mergeCell ref="E211:E212"/>
    <mergeCell ref="F211:F212"/>
    <mergeCell ref="A202:A204"/>
    <mergeCell ref="B202:B204"/>
    <mergeCell ref="C202:C204"/>
    <mergeCell ref="F202:F204"/>
    <mergeCell ref="A206:A207"/>
    <mergeCell ref="B206:B207"/>
    <mergeCell ref="C206:C207"/>
    <mergeCell ref="F206:F207"/>
    <mergeCell ref="A196:A198"/>
    <mergeCell ref="B196:B198"/>
    <mergeCell ref="C196:C198"/>
    <mergeCell ref="F196:F198"/>
    <mergeCell ref="A199:A200"/>
    <mergeCell ref="B199:B200"/>
    <mergeCell ref="C199:C200"/>
    <mergeCell ref="E199:E200"/>
    <mergeCell ref="F199:F200"/>
    <mergeCell ref="A189:A192"/>
    <mergeCell ref="B189:B192"/>
    <mergeCell ref="C189:C192"/>
    <mergeCell ref="E189:E192"/>
    <mergeCell ref="F189:F192"/>
    <mergeCell ref="A193:A195"/>
    <mergeCell ref="B193:B195"/>
    <mergeCell ref="C193:C195"/>
    <mergeCell ref="F193:F195"/>
    <mergeCell ref="A179:A182"/>
    <mergeCell ref="B179:B182"/>
    <mergeCell ref="C179:C182"/>
    <mergeCell ref="F179:F182"/>
    <mergeCell ref="A183:A186"/>
    <mergeCell ref="B183:B186"/>
    <mergeCell ref="C183:C186"/>
    <mergeCell ref="F183:F186"/>
    <mergeCell ref="A173:A175"/>
    <mergeCell ref="B173:B175"/>
    <mergeCell ref="C173:C175"/>
    <mergeCell ref="E173:E175"/>
    <mergeCell ref="F173:F175"/>
    <mergeCell ref="A178:F178"/>
    <mergeCell ref="A167:A168"/>
    <mergeCell ref="B167:B168"/>
    <mergeCell ref="C167:C168"/>
    <mergeCell ref="E167:E168"/>
    <mergeCell ref="F167:F168"/>
    <mergeCell ref="A170:A172"/>
    <mergeCell ref="E170:E172"/>
    <mergeCell ref="F170:F172"/>
    <mergeCell ref="A163:A164"/>
    <mergeCell ref="C163:C164"/>
    <mergeCell ref="D163:D164"/>
    <mergeCell ref="E163:E164"/>
    <mergeCell ref="F163:F164"/>
    <mergeCell ref="A165:A166"/>
    <mergeCell ref="C165:C166"/>
    <mergeCell ref="E165:E166"/>
    <mergeCell ref="F165:F166"/>
    <mergeCell ref="A155:A158"/>
    <mergeCell ref="B155:B158"/>
    <mergeCell ref="C155:C158"/>
    <mergeCell ref="F155:F158"/>
    <mergeCell ref="A159:A162"/>
    <mergeCell ref="B159:B162"/>
    <mergeCell ref="C159:C162"/>
    <mergeCell ref="F159:F162"/>
    <mergeCell ref="A151:A152"/>
    <mergeCell ref="B151:B152"/>
    <mergeCell ref="D151:D152"/>
    <mergeCell ref="F151:F152"/>
    <mergeCell ref="A153:A154"/>
    <mergeCell ref="B153:B154"/>
    <mergeCell ref="C153:C154"/>
    <mergeCell ref="E153:E154"/>
    <mergeCell ref="F153:F154"/>
    <mergeCell ref="A144:A145"/>
    <mergeCell ref="B144:B145"/>
    <mergeCell ref="C144:C145"/>
    <mergeCell ref="F144:F145"/>
    <mergeCell ref="A147:A148"/>
    <mergeCell ref="B147:B148"/>
    <mergeCell ref="C147:C148"/>
    <mergeCell ref="D147:D148"/>
    <mergeCell ref="F147:F148"/>
    <mergeCell ref="A140:A141"/>
    <mergeCell ref="C140:C141"/>
    <mergeCell ref="D140:D141"/>
    <mergeCell ref="E140:E141"/>
    <mergeCell ref="F140:F141"/>
    <mergeCell ref="A142:A143"/>
    <mergeCell ref="B142:B143"/>
    <mergeCell ref="C142:C143"/>
    <mergeCell ref="E142:E143"/>
    <mergeCell ref="F142:F143"/>
    <mergeCell ref="A132:A136"/>
    <mergeCell ref="B132:B136"/>
    <mergeCell ref="C132:C136"/>
    <mergeCell ref="E132:E136"/>
    <mergeCell ref="F132:F136"/>
    <mergeCell ref="A138:A139"/>
    <mergeCell ref="B138:B139"/>
    <mergeCell ref="C138:C139"/>
    <mergeCell ref="E138:E139"/>
    <mergeCell ref="F138:F139"/>
    <mergeCell ref="A124:A127"/>
    <mergeCell ref="B124:B127"/>
    <mergeCell ref="C124:C127"/>
    <mergeCell ref="F124:F127"/>
    <mergeCell ref="A129:A130"/>
    <mergeCell ref="B129:B130"/>
    <mergeCell ref="C129:C130"/>
    <mergeCell ref="D129:D130"/>
    <mergeCell ref="F129:F130"/>
    <mergeCell ref="A118:A120"/>
    <mergeCell ref="B118:B120"/>
    <mergeCell ref="C118:C120"/>
    <mergeCell ref="F118:F120"/>
    <mergeCell ref="A121:A123"/>
    <mergeCell ref="B121:B123"/>
    <mergeCell ref="C121:C123"/>
    <mergeCell ref="F121:F123"/>
    <mergeCell ref="A114:A115"/>
    <mergeCell ref="B114:B115"/>
    <mergeCell ref="C114:C115"/>
    <mergeCell ref="F114:F115"/>
    <mergeCell ref="A116:A117"/>
    <mergeCell ref="B116:B117"/>
    <mergeCell ref="C116:C117"/>
    <mergeCell ref="E116:E117"/>
    <mergeCell ref="F116:F117"/>
    <mergeCell ref="A109:A111"/>
    <mergeCell ref="B109:B111"/>
    <mergeCell ref="C109:C111"/>
    <mergeCell ref="F109:F111"/>
    <mergeCell ref="A112:A113"/>
    <mergeCell ref="B112:B113"/>
    <mergeCell ref="C112:C113"/>
    <mergeCell ref="E112:E113"/>
    <mergeCell ref="F112:F113"/>
    <mergeCell ref="A102:A104"/>
    <mergeCell ref="B102:B104"/>
    <mergeCell ref="C102:C104"/>
    <mergeCell ref="F102:F104"/>
    <mergeCell ref="A105:A106"/>
    <mergeCell ref="B105:B106"/>
    <mergeCell ref="C105:C106"/>
    <mergeCell ref="F105:F106"/>
    <mergeCell ref="A97:A98"/>
    <mergeCell ref="B97:B98"/>
    <mergeCell ref="C97:C98"/>
    <mergeCell ref="E97:E98"/>
    <mergeCell ref="F97:F98"/>
    <mergeCell ref="A99:A101"/>
    <mergeCell ref="C99:C101"/>
    <mergeCell ref="F99:F101"/>
    <mergeCell ref="A93:A94"/>
    <mergeCell ref="B93:B94"/>
    <mergeCell ref="C93:C94"/>
    <mergeCell ref="F93:F94"/>
    <mergeCell ref="A95:A96"/>
    <mergeCell ref="B95:B96"/>
    <mergeCell ref="C95:C96"/>
    <mergeCell ref="F95:F96"/>
    <mergeCell ref="A86:A88"/>
    <mergeCell ref="B86:B88"/>
    <mergeCell ref="C86:C88"/>
    <mergeCell ref="E86:E88"/>
    <mergeCell ref="F86:F88"/>
    <mergeCell ref="A90:A92"/>
    <mergeCell ref="B90:B92"/>
    <mergeCell ref="C90:C92"/>
    <mergeCell ref="E90:E92"/>
    <mergeCell ref="F90:F92"/>
    <mergeCell ref="A80:F80"/>
    <mergeCell ref="A81:A83"/>
    <mergeCell ref="B81:B83"/>
    <mergeCell ref="C81:C83"/>
    <mergeCell ref="F81:F83"/>
    <mergeCell ref="A84:A85"/>
    <mergeCell ref="B84:B85"/>
    <mergeCell ref="C84:C85"/>
    <mergeCell ref="E84:E85"/>
    <mergeCell ref="F84:F85"/>
    <mergeCell ref="A71:A72"/>
    <mergeCell ref="B71:B72"/>
    <mergeCell ref="C71:C72"/>
    <mergeCell ref="E71:E72"/>
    <mergeCell ref="F71:F72"/>
    <mergeCell ref="A73:A74"/>
    <mergeCell ref="B73:B74"/>
    <mergeCell ref="C73:C74"/>
    <mergeCell ref="E73:E74"/>
    <mergeCell ref="F73:F74"/>
    <mergeCell ref="A64:A66"/>
    <mergeCell ref="B64:B66"/>
    <mergeCell ref="C64:C66"/>
    <mergeCell ref="F64:F66"/>
    <mergeCell ref="A67:A68"/>
    <mergeCell ref="B67:B68"/>
    <mergeCell ref="C67:C68"/>
    <mergeCell ref="F67:F68"/>
    <mergeCell ref="A59:A61"/>
    <mergeCell ref="C59:C61"/>
    <mergeCell ref="F59:F61"/>
    <mergeCell ref="A62:A63"/>
    <mergeCell ref="C62:C63"/>
    <mergeCell ref="D62:D63"/>
    <mergeCell ref="E62:E63"/>
    <mergeCell ref="F62:F63"/>
    <mergeCell ref="A54:A56"/>
    <mergeCell ref="B54:B56"/>
    <mergeCell ref="C54:C56"/>
    <mergeCell ref="F54:F56"/>
    <mergeCell ref="A57:A58"/>
    <mergeCell ref="C57:C58"/>
    <mergeCell ref="D57:D58"/>
    <mergeCell ref="E57:E58"/>
    <mergeCell ref="F57:F58"/>
    <mergeCell ref="A45:A49"/>
    <mergeCell ref="B45:B49"/>
    <mergeCell ref="C45:C49"/>
    <mergeCell ref="F45:F49"/>
    <mergeCell ref="A51:A53"/>
    <mergeCell ref="B51:B53"/>
    <mergeCell ref="C51:C53"/>
    <mergeCell ref="F51:F53"/>
    <mergeCell ref="A35:A39"/>
    <mergeCell ref="B35:B39"/>
    <mergeCell ref="C35:C39"/>
    <mergeCell ref="F35:F39"/>
    <mergeCell ref="A40:A43"/>
    <mergeCell ref="B40:B43"/>
    <mergeCell ref="C40:C43"/>
    <mergeCell ref="F40:F43"/>
    <mergeCell ref="A17:A18"/>
    <mergeCell ref="C17:C18"/>
    <mergeCell ref="E17:E18"/>
    <mergeCell ref="F17:F18"/>
    <mergeCell ref="A26:A29"/>
    <mergeCell ref="B26:B29"/>
    <mergeCell ref="C26:C29"/>
    <mergeCell ref="F26:F29"/>
    <mergeCell ref="A30:A34"/>
    <mergeCell ref="B30:B34"/>
    <mergeCell ref="C30:C34"/>
    <mergeCell ref="F30:F34"/>
    <mergeCell ref="A19:A20"/>
    <mergeCell ref="F19:F20"/>
    <mergeCell ref="A21:A23"/>
    <mergeCell ref="F21:F23"/>
    <mergeCell ref="A24:A25"/>
    <mergeCell ref="B24:B25"/>
    <mergeCell ref="C24:C25"/>
    <mergeCell ref="D24:D25"/>
    <mergeCell ref="F24:F25"/>
    <mergeCell ref="A13:A14"/>
    <mergeCell ref="B13:B14"/>
    <mergeCell ref="C13:C14"/>
    <mergeCell ref="E13:E14"/>
    <mergeCell ref="F13:F14"/>
    <mergeCell ref="A15:A16"/>
    <mergeCell ref="B15:B16"/>
    <mergeCell ref="C15:C16"/>
    <mergeCell ref="E15:E16"/>
    <mergeCell ref="F15:F16"/>
    <mergeCell ref="A8:A10"/>
    <mergeCell ref="B8:B10"/>
    <mergeCell ref="C8:C10"/>
    <mergeCell ref="F8:F10"/>
    <mergeCell ref="A11:A12"/>
    <mergeCell ref="B11:B12"/>
    <mergeCell ref="C11:C12"/>
    <mergeCell ref="D11:D12"/>
    <mergeCell ref="F11:F12"/>
    <mergeCell ref="A2:A3"/>
    <mergeCell ref="B2:B3"/>
    <mergeCell ref="C2:C3"/>
    <mergeCell ref="D2:D3"/>
    <mergeCell ref="E2:E3"/>
    <mergeCell ref="A4:F4"/>
    <mergeCell ref="A6:A7"/>
    <mergeCell ref="B6:B7"/>
    <mergeCell ref="C6:C7"/>
    <mergeCell ref="E6:E7"/>
    <mergeCell ref="F6:F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DA8BD-9843-4FB7-B672-C588B3D36D61}">
  <dimension ref="A1:F126"/>
  <sheetViews>
    <sheetView topLeftCell="A12" workbookViewId="0">
      <selection activeCell="B19" sqref="B19"/>
    </sheetView>
  </sheetViews>
  <sheetFormatPr defaultRowHeight="13.8" x14ac:dyDescent="0.25"/>
  <cols>
    <col min="1" max="1" width="35.59765625" customWidth="1"/>
    <col min="2" max="2" width="34.09765625" customWidth="1"/>
    <col min="3" max="3" width="40.09765625" customWidth="1"/>
    <col min="4" max="4" width="7.09765625" bestFit="1" customWidth="1"/>
    <col min="6" max="6" width="32.59765625" customWidth="1"/>
  </cols>
  <sheetData>
    <row r="1" spans="1:6" ht="72.599999999999994" thickBot="1" x14ac:dyDescent="0.3">
      <c r="A1" s="38" t="s">
        <v>4707</v>
      </c>
      <c r="B1" s="72" t="s">
        <v>4706</v>
      </c>
      <c r="C1" s="36" t="s">
        <v>0</v>
      </c>
      <c r="D1" s="66" t="s">
        <v>4705</v>
      </c>
      <c r="E1" s="73"/>
      <c r="F1" s="70" t="s">
        <v>6267</v>
      </c>
    </row>
    <row r="2" spans="1:6" ht="83.4" thickBot="1" x14ac:dyDescent="0.3">
      <c r="A2" s="38" t="s">
        <v>4709</v>
      </c>
      <c r="B2" s="72" t="s">
        <v>4708</v>
      </c>
      <c r="C2" s="36" t="s">
        <v>1</v>
      </c>
      <c r="D2" s="66" t="s">
        <v>4705</v>
      </c>
      <c r="E2" s="66"/>
      <c r="F2" s="70" t="s">
        <v>6268</v>
      </c>
    </row>
    <row r="3" spans="1:6" ht="55.8" thickBot="1" x14ac:dyDescent="0.3">
      <c r="A3" s="38" t="s">
        <v>4711</v>
      </c>
      <c r="B3" s="72" t="s">
        <v>4710</v>
      </c>
      <c r="C3" s="36" t="s">
        <v>2</v>
      </c>
      <c r="D3" s="66" t="s">
        <v>4705</v>
      </c>
      <c r="E3" s="66"/>
      <c r="F3" s="70" t="s">
        <v>4980</v>
      </c>
    </row>
    <row r="4" spans="1:6" ht="111" thickBot="1" x14ac:dyDescent="0.3">
      <c r="A4" s="38" t="s">
        <v>4713</v>
      </c>
      <c r="B4" s="72" t="s">
        <v>4712</v>
      </c>
      <c r="C4" s="36" t="s">
        <v>3</v>
      </c>
      <c r="D4" s="66" t="s">
        <v>4705</v>
      </c>
      <c r="E4" s="66"/>
      <c r="F4" s="70" t="s">
        <v>4984</v>
      </c>
    </row>
    <row r="5" spans="1:6" ht="42" thickBot="1" x14ac:dyDescent="0.3">
      <c r="A5" s="38" t="s">
        <v>4715</v>
      </c>
      <c r="B5" s="72" t="s">
        <v>4714</v>
      </c>
      <c r="C5" s="36" t="s">
        <v>4</v>
      </c>
      <c r="D5" s="38"/>
      <c r="E5" s="66"/>
      <c r="F5" s="70" t="s">
        <v>6269</v>
      </c>
    </row>
    <row r="6" spans="1:6" ht="55.8" thickBot="1" x14ac:dyDescent="0.3">
      <c r="A6" s="38" t="s">
        <v>4717</v>
      </c>
      <c r="B6" s="72" t="s">
        <v>4716</v>
      </c>
      <c r="C6" s="36" t="s">
        <v>5</v>
      </c>
      <c r="D6" s="66" t="s">
        <v>4705</v>
      </c>
      <c r="E6" s="74"/>
      <c r="F6" s="70" t="s">
        <v>6270</v>
      </c>
    </row>
    <row r="7" spans="1:6" ht="55.8" thickBot="1" x14ac:dyDescent="0.3">
      <c r="A7" s="38" t="s">
        <v>4719</v>
      </c>
      <c r="B7" s="72" t="s">
        <v>4718</v>
      </c>
      <c r="C7" s="36" t="s">
        <v>6</v>
      </c>
      <c r="D7" s="66" t="s">
        <v>4705</v>
      </c>
      <c r="E7" s="74"/>
      <c r="F7" s="70" t="s">
        <v>5236</v>
      </c>
    </row>
    <row r="8" spans="1:6" ht="48.6" thickBot="1" x14ac:dyDescent="0.3">
      <c r="A8" s="38" t="s">
        <v>4721</v>
      </c>
      <c r="B8" s="72" t="s">
        <v>4720</v>
      </c>
      <c r="C8" s="36" t="s">
        <v>7</v>
      </c>
      <c r="D8" s="66" t="s">
        <v>4705</v>
      </c>
      <c r="E8" s="74"/>
      <c r="F8" s="70" t="s">
        <v>4996</v>
      </c>
    </row>
    <row r="9" spans="1:6" ht="60.6" thickBot="1" x14ac:dyDescent="0.3">
      <c r="A9" s="38" t="s">
        <v>4723</v>
      </c>
      <c r="B9" s="72" t="s">
        <v>4722</v>
      </c>
      <c r="C9" s="36" t="s">
        <v>8</v>
      </c>
      <c r="D9" s="66" t="s">
        <v>4705</v>
      </c>
      <c r="E9" s="66"/>
      <c r="F9" s="70" t="s">
        <v>6271</v>
      </c>
    </row>
    <row r="10" spans="1:6" ht="60.6" thickBot="1" x14ac:dyDescent="0.3">
      <c r="A10" s="38" t="s">
        <v>4725</v>
      </c>
      <c r="B10" s="72" t="s">
        <v>4724</v>
      </c>
      <c r="C10" s="36" t="s">
        <v>9</v>
      </c>
      <c r="D10" s="66" t="s">
        <v>4705</v>
      </c>
      <c r="E10" s="66"/>
      <c r="F10" s="70" t="s">
        <v>6272</v>
      </c>
    </row>
    <row r="11" spans="1:6" ht="55.8" thickBot="1" x14ac:dyDescent="0.3">
      <c r="A11" s="38" t="s">
        <v>4728</v>
      </c>
      <c r="B11" s="72" t="s">
        <v>4727</v>
      </c>
      <c r="C11" s="36" t="s">
        <v>10</v>
      </c>
      <c r="D11" s="66" t="s">
        <v>4726</v>
      </c>
      <c r="E11" s="74"/>
      <c r="F11" s="70" t="s">
        <v>6273</v>
      </c>
    </row>
    <row r="12" spans="1:6" ht="28.2" thickBot="1" x14ac:dyDescent="0.3">
      <c r="A12" s="38" t="s">
        <v>4730</v>
      </c>
      <c r="B12" s="72" t="s">
        <v>4729</v>
      </c>
      <c r="C12" s="36" t="s">
        <v>11</v>
      </c>
      <c r="D12" s="66" t="s">
        <v>4705</v>
      </c>
      <c r="E12" s="66"/>
      <c r="F12" s="70" t="s">
        <v>6274</v>
      </c>
    </row>
    <row r="13" spans="1:6" ht="97.2" thickBot="1" x14ac:dyDescent="0.3">
      <c r="A13" s="38" t="s">
        <v>4733</v>
      </c>
      <c r="B13" s="72" t="s">
        <v>4732</v>
      </c>
      <c r="C13" s="36" t="s">
        <v>12</v>
      </c>
      <c r="D13" s="66" t="s">
        <v>4731</v>
      </c>
      <c r="E13" s="66"/>
      <c r="F13" s="70" t="s">
        <v>5246</v>
      </c>
    </row>
    <row r="14" spans="1:6" ht="97.2" thickBot="1" x14ac:dyDescent="0.3">
      <c r="A14" s="38" t="s">
        <v>4735</v>
      </c>
      <c r="B14" s="72" t="s">
        <v>4734</v>
      </c>
      <c r="C14" s="36" t="s">
        <v>13</v>
      </c>
      <c r="D14" s="66" t="s">
        <v>4731</v>
      </c>
      <c r="E14" s="66"/>
      <c r="F14" s="70" t="s">
        <v>5249</v>
      </c>
    </row>
    <row r="15" spans="1:6" ht="97.2" thickBot="1" x14ac:dyDescent="0.3">
      <c r="A15" s="38" t="s">
        <v>4737</v>
      </c>
      <c r="B15" s="72" t="s">
        <v>4736</v>
      </c>
      <c r="C15" s="36" t="s">
        <v>14</v>
      </c>
      <c r="D15" s="66" t="s">
        <v>4731</v>
      </c>
      <c r="E15" s="66"/>
      <c r="F15" s="70" t="s">
        <v>5251</v>
      </c>
    </row>
    <row r="16" spans="1:6" ht="69.599999999999994" thickBot="1" x14ac:dyDescent="0.3">
      <c r="A16" s="38" t="s">
        <v>4740</v>
      </c>
      <c r="B16" s="72" t="s">
        <v>4739</v>
      </c>
      <c r="C16" s="36" t="s">
        <v>15</v>
      </c>
      <c r="D16" s="66" t="s">
        <v>4738</v>
      </c>
      <c r="E16" s="66"/>
      <c r="F16" s="70" t="s">
        <v>6275</v>
      </c>
    </row>
    <row r="17" spans="1:6" ht="48.6" thickBot="1" x14ac:dyDescent="0.3">
      <c r="A17" s="38" t="s">
        <v>4742</v>
      </c>
      <c r="B17" s="72" t="s">
        <v>4741</v>
      </c>
      <c r="C17" s="36" t="s">
        <v>16</v>
      </c>
      <c r="D17" s="66" t="s">
        <v>4738</v>
      </c>
      <c r="E17" s="66"/>
      <c r="F17" s="70" t="s">
        <v>6276</v>
      </c>
    </row>
    <row r="18" spans="1:6" ht="14.4" thickBot="1" x14ac:dyDescent="0.3">
      <c r="A18" s="38" t="s">
        <v>4745</v>
      </c>
      <c r="B18" s="72" t="s">
        <v>4744</v>
      </c>
      <c r="C18" s="36" t="s">
        <v>17</v>
      </c>
      <c r="D18" s="66" t="s">
        <v>4743</v>
      </c>
      <c r="E18" s="66"/>
      <c r="F18" s="70" t="s">
        <v>6277</v>
      </c>
    </row>
    <row r="19" spans="1:6" ht="69.599999999999994" thickBot="1" x14ac:dyDescent="0.3">
      <c r="A19" s="38" t="s">
        <v>4747</v>
      </c>
      <c r="B19" s="72" t="s">
        <v>4746</v>
      </c>
      <c r="C19" s="36" t="s">
        <v>18</v>
      </c>
      <c r="D19" s="66" t="s">
        <v>4738</v>
      </c>
      <c r="E19" s="66"/>
      <c r="F19" s="70" t="s">
        <v>6278</v>
      </c>
    </row>
    <row r="20" spans="1:6" ht="83.4" thickBot="1" x14ac:dyDescent="0.3">
      <c r="A20" s="38" t="s">
        <v>4749</v>
      </c>
      <c r="B20" s="72" t="s">
        <v>4748</v>
      </c>
      <c r="C20" s="36" t="s">
        <v>19</v>
      </c>
      <c r="D20" s="66" t="s">
        <v>4738</v>
      </c>
      <c r="E20" s="66"/>
      <c r="F20" s="70" t="s">
        <v>5257</v>
      </c>
    </row>
    <row r="21" spans="1:6" ht="14.4" thickBot="1" x14ac:dyDescent="0.3">
      <c r="A21" s="38" t="s">
        <v>4751</v>
      </c>
      <c r="B21" s="70" t="s">
        <v>4750</v>
      </c>
      <c r="C21" s="36" t="s">
        <v>20</v>
      </c>
      <c r="D21" s="66" t="s">
        <v>4738</v>
      </c>
      <c r="E21" s="66"/>
      <c r="F21" s="70" t="s">
        <v>4750</v>
      </c>
    </row>
    <row r="22" spans="1:6" ht="28.2" thickBot="1" x14ac:dyDescent="0.3">
      <c r="A22" s="38" t="s">
        <v>4753</v>
      </c>
      <c r="B22" s="72" t="s">
        <v>4752</v>
      </c>
      <c r="C22" s="36" t="s">
        <v>21</v>
      </c>
      <c r="D22" s="66" t="s">
        <v>4743</v>
      </c>
      <c r="E22" s="66"/>
      <c r="F22" s="70" t="s">
        <v>6279</v>
      </c>
    </row>
    <row r="23" spans="1:6" ht="28.2" thickBot="1" x14ac:dyDescent="0.3">
      <c r="A23" s="38" t="s">
        <v>4755</v>
      </c>
      <c r="B23" s="72" t="s">
        <v>4754</v>
      </c>
      <c r="C23" s="36" t="s">
        <v>22</v>
      </c>
      <c r="D23" s="66" t="s">
        <v>4726</v>
      </c>
      <c r="E23" s="74"/>
      <c r="F23" s="70" t="s">
        <v>6280</v>
      </c>
    </row>
    <row r="24" spans="1:6" ht="42" thickBot="1" x14ac:dyDescent="0.3">
      <c r="A24" s="38" t="s">
        <v>4757</v>
      </c>
      <c r="B24" s="72" t="s">
        <v>4756</v>
      </c>
      <c r="C24" s="36" t="s">
        <v>23</v>
      </c>
      <c r="D24" s="66" t="s">
        <v>4726</v>
      </c>
      <c r="E24" s="74"/>
      <c r="F24" s="70" t="s">
        <v>6281</v>
      </c>
    </row>
    <row r="25" spans="1:6" ht="42" thickBot="1" x14ac:dyDescent="0.3">
      <c r="A25" s="38" t="s">
        <v>4759</v>
      </c>
      <c r="B25" s="72" t="s">
        <v>4758</v>
      </c>
      <c r="C25" s="36" t="s">
        <v>24</v>
      </c>
      <c r="D25" s="66" t="s">
        <v>4726</v>
      </c>
      <c r="E25" s="74"/>
      <c r="F25" s="70" t="s">
        <v>6282</v>
      </c>
    </row>
    <row r="26" spans="1:6" ht="120.6" thickBot="1" x14ac:dyDescent="0.3">
      <c r="A26" s="38" t="s">
        <v>4761</v>
      </c>
      <c r="B26" s="72" t="s">
        <v>4760</v>
      </c>
      <c r="C26" s="36" t="s">
        <v>25</v>
      </c>
      <c r="D26" s="66" t="s">
        <v>4738</v>
      </c>
      <c r="E26" s="66"/>
      <c r="F26" s="70" t="s">
        <v>6283</v>
      </c>
    </row>
    <row r="27" spans="1:6" ht="97.2" thickBot="1" x14ac:dyDescent="0.3">
      <c r="A27" s="38" t="s">
        <v>4763</v>
      </c>
      <c r="B27" s="72" t="s">
        <v>4762</v>
      </c>
      <c r="C27" s="36" t="s">
        <v>26</v>
      </c>
      <c r="D27" s="66" t="s">
        <v>4738</v>
      </c>
      <c r="E27" s="66"/>
      <c r="F27" s="70" t="s">
        <v>5259</v>
      </c>
    </row>
    <row r="28" spans="1:6" ht="69.599999999999994" thickBot="1" x14ac:dyDescent="0.3">
      <c r="A28" s="38" t="s">
        <v>4765</v>
      </c>
      <c r="B28" s="72" t="s">
        <v>4764</v>
      </c>
      <c r="C28" s="36" t="s">
        <v>27</v>
      </c>
      <c r="D28" s="66" t="s">
        <v>4738</v>
      </c>
      <c r="E28" s="66"/>
      <c r="F28" s="70" t="s">
        <v>6284</v>
      </c>
    </row>
    <row r="29" spans="1:6" ht="28.2" thickBot="1" x14ac:dyDescent="0.3">
      <c r="A29" s="38" t="s">
        <v>4767</v>
      </c>
      <c r="B29" s="72" t="s">
        <v>4766</v>
      </c>
      <c r="C29" s="36" t="s">
        <v>28</v>
      </c>
      <c r="D29" s="66" t="s">
        <v>4738</v>
      </c>
      <c r="E29" s="66"/>
      <c r="F29" s="70" t="s">
        <v>6285</v>
      </c>
    </row>
    <row r="30" spans="1:6" ht="42" thickBot="1" x14ac:dyDescent="0.3">
      <c r="A30" s="38" t="s">
        <v>4769</v>
      </c>
      <c r="B30" s="72" t="s">
        <v>4768</v>
      </c>
      <c r="C30" s="36" t="s">
        <v>29</v>
      </c>
      <c r="D30" s="66" t="s">
        <v>4738</v>
      </c>
      <c r="E30" s="66"/>
      <c r="F30" s="70" t="s">
        <v>5268</v>
      </c>
    </row>
    <row r="31" spans="1:6" ht="28.2" thickBot="1" x14ac:dyDescent="0.3">
      <c r="A31" s="38" t="s">
        <v>4771</v>
      </c>
      <c r="B31" s="72" t="s">
        <v>4770</v>
      </c>
      <c r="C31" s="36" t="s">
        <v>30</v>
      </c>
      <c r="D31" s="66" t="s">
        <v>4738</v>
      </c>
      <c r="E31" s="66"/>
      <c r="F31" s="70" t="s">
        <v>6286</v>
      </c>
    </row>
    <row r="32" spans="1:6" ht="83.4" thickBot="1" x14ac:dyDescent="0.3">
      <c r="A32" s="38" t="s">
        <v>4773</v>
      </c>
      <c r="B32" s="72" t="s">
        <v>4772</v>
      </c>
      <c r="C32" s="36" t="s">
        <v>31</v>
      </c>
      <c r="D32" s="66" t="s">
        <v>4738</v>
      </c>
      <c r="E32" s="74"/>
      <c r="F32" s="70" t="s">
        <v>5285</v>
      </c>
    </row>
    <row r="33" spans="1:6" ht="72.599999999999994" thickBot="1" x14ac:dyDescent="0.3">
      <c r="A33" s="38" t="s">
        <v>4775</v>
      </c>
      <c r="B33" s="72" t="s">
        <v>4774</v>
      </c>
      <c r="C33" s="36" t="s">
        <v>32</v>
      </c>
      <c r="D33" s="66" t="s">
        <v>4738</v>
      </c>
      <c r="E33" s="74"/>
      <c r="F33" s="70" t="s">
        <v>5282</v>
      </c>
    </row>
    <row r="34" spans="1:6" ht="48.6" thickBot="1" x14ac:dyDescent="0.3">
      <c r="A34" s="38" t="s">
        <v>4777</v>
      </c>
      <c r="B34" s="72" t="s">
        <v>4776</v>
      </c>
      <c r="C34" s="36" t="s">
        <v>33</v>
      </c>
      <c r="D34" s="66" t="s">
        <v>4731</v>
      </c>
      <c r="E34" s="74"/>
      <c r="F34" s="70" t="s">
        <v>6287</v>
      </c>
    </row>
    <row r="35" spans="1:6" ht="60.6" thickBot="1" x14ac:dyDescent="0.3">
      <c r="A35" s="38" t="s">
        <v>4783</v>
      </c>
      <c r="B35" s="72" t="s">
        <v>4782</v>
      </c>
      <c r="C35" s="36" t="s">
        <v>36</v>
      </c>
      <c r="D35" s="66" t="s">
        <v>4738</v>
      </c>
      <c r="E35" s="66"/>
      <c r="F35" s="70" t="s">
        <v>5286</v>
      </c>
    </row>
    <row r="36" spans="1:6" ht="55.8" thickBot="1" x14ac:dyDescent="0.3">
      <c r="A36" s="38" t="s">
        <v>4785</v>
      </c>
      <c r="B36" s="72" t="s">
        <v>4784</v>
      </c>
      <c r="C36" s="36" t="s">
        <v>37</v>
      </c>
      <c r="D36" s="66" t="s">
        <v>4743</v>
      </c>
      <c r="E36" s="74"/>
      <c r="F36" s="70" t="s">
        <v>6288</v>
      </c>
    </row>
    <row r="37" spans="1:6" ht="69.599999999999994" thickBot="1" x14ac:dyDescent="0.3">
      <c r="A37" s="38" t="s">
        <v>4787</v>
      </c>
      <c r="B37" s="72" t="s">
        <v>4786</v>
      </c>
      <c r="C37" s="36" t="s">
        <v>38</v>
      </c>
      <c r="D37" s="66" t="s">
        <v>4738</v>
      </c>
      <c r="E37" s="66"/>
      <c r="F37" s="70" t="s">
        <v>6289</v>
      </c>
    </row>
    <row r="38" spans="1:6" ht="83.4" thickBot="1" x14ac:dyDescent="0.3">
      <c r="A38" s="38" t="s">
        <v>4789</v>
      </c>
      <c r="B38" s="72" t="s">
        <v>4788</v>
      </c>
      <c r="C38" s="36" t="s">
        <v>39</v>
      </c>
      <c r="D38" s="66" t="s">
        <v>4738</v>
      </c>
      <c r="E38" s="66"/>
      <c r="F38" s="70" t="s">
        <v>5289</v>
      </c>
    </row>
    <row r="39" spans="1:6" ht="55.8" thickBot="1" x14ac:dyDescent="0.3">
      <c r="A39" s="38" t="s">
        <v>4791</v>
      </c>
      <c r="B39" s="72" t="s">
        <v>4790</v>
      </c>
      <c r="C39" s="36" t="s">
        <v>40</v>
      </c>
      <c r="D39" s="66" t="s">
        <v>4743</v>
      </c>
      <c r="E39" s="74"/>
      <c r="F39" s="70" t="s">
        <v>6290</v>
      </c>
    </row>
    <row r="40" spans="1:6" ht="28.2" thickBot="1" x14ac:dyDescent="0.3">
      <c r="A40" s="38" t="s">
        <v>4793</v>
      </c>
      <c r="B40" s="72" t="s">
        <v>4792</v>
      </c>
      <c r="C40" s="36" t="s">
        <v>41</v>
      </c>
      <c r="D40" s="38"/>
      <c r="E40" s="74"/>
      <c r="F40" s="70" t="s">
        <v>6291</v>
      </c>
    </row>
    <row r="41" spans="1:6" ht="28.2" thickBot="1" x14ac:dyDescent="0.3">
      <c r="A41" s="38" t="s">
        <v>4795</v>
      </c>
      <c r="B41" s="72" t="s">
        <v>4794</v>
      </c>
      <c r="C41" s="36" t="s">
        <v>42</v>
      </c>
      <c r="D41" s="66" t="s">
        <v>4738</v>
      </c>
      <c r="E41" s="74"/>
      <c r="F41" s="70" t="s">
        <v>6292</v>
      </c>
    </row>
    <row r="42" spans="1:6" ht="42" thickBot="1" x14ac:dyDescent="0.3">
      <c r="A42" s="38" t="s">
        <v>4797</v>
      </c>
      <c r="B42" s="72" t="s">
        <v>4796</v>
      </c>
      <c r="C42" s="36" t="s">
        <v>43</v>
      </c>
      <c r="D42" s="66" t="s">
        <v>4731</v>
      </c>
      <c r="E42" s="74"/>
      <c r="F42" s="70" t="s">
        <v>6293</v>
      </c>
    </row>
    <row r="43" spans="1:6" ht="55.8" thickBot="1" x14ac:dyDescent="0.3">
      <c r="A43" s="38" t="s">
        <v>4799</v>
      </c>
      <c r="B43" s="72" t="s">
        <v>4798</v>
      </c>
      <c r="C43" s="36" t="s">
        <v>44</v>
      </c>
      <c r="D43" s="66" t="s">
        <v>4731</v>
      </c>
      <c r="E43" s="66"/>
      <c r="F43" s="70" t="s">
        <v>5083</v>
      </c>
    </row>
    <row r="44" spans="1:6" ht="55.8" thickBot="1" x14ac:dyDescent="0.3">
      <c r="A44" s="38" t="s">
        <v>4801</v>
      </c>
      <c r="B44" s="72" t="s">
        <v>4800</v>
      </c>
      <c r="C44" s="36" t="s">
        <v>45</v>
      </c>
      <c r="D44" s="66" t="s">
        <v>4738</v>
      </c>
      <c r="E44" s="74"/>
      <c r="F44" s="70" t="s">
        <v>6294</v>
      </c>
    </row>
    <row r="45" spans="1:6" ht="28.2" thickBot="1" x14ac:dyDescent="0.3">
      <c r="A45" s="38" t="s">
        <v>4803</v>
      </c>
      <c r="B45" s="72" t="s">
        <v>4802</v>
      </c>
      <c r="C45" s="36" t="s">
        <v>46</v>
      </c>
      <c r="D45" s="66" t="s">
        <v>4731</v>
      </c>
      <c r="E45" s="74"/>
      <c r="F45" s="70" t="s">
        <v>6295</v>
      </c>
    </row>
    <row r="46" spans="1:6" ht="28.2" thickBot="1" x14ac:dyDescent="0.3">
      <c r="A46" s="38" t="s">
        <v>4805</v>
      </c>
      <c r="B46" s="72" t="s">
        <v>4804</v>
      </c>
      <c r="C46" s="36" t="s">
        <v>47</v>
      </c>
      <c r="D46" s="66" t="s">
        <v>4731</v>
      </c>
      <c r="E46" s="74"/>
      <c r="F46" s="70" t="s">
        <v>6296</v>
      </c>
    </row>
    <row r="47" spans="1:6" ht="28.2" thickBot="1" x14ac:dyDescent="0.3">
      <c r="A47" s="38" t="s">
        <v>4807</v>
      </c>
      <c r="B47" s="72" t="s">
        <v>4806</v>
      </c>
      <c r="C47" s="36" t="s">
        <v>48</v>
      </c>
      <c r="D47" s="66" t="s">
        <v>4731</v>
      </c>
      <c r="E47" s="74"/>
      <c r="F47" s="70" t="s">
        <v>6297</v>
      </c>
    </row>
    <row r="48" spans="1:6" ht="28.2" thickBot="1" x14ac:dyDescent="0.3">
      <c r="A48" s="38" t="s">
        <v>4809</v>
      </c>
      <c r="B48" s="72" t="s">
        <v>4808</v>
      </c>
      <c r="C48" s="36" t="s">
        <v>49</v>
      </c>
      <c r="D48" s="66" t="s">
        <v>4738</v>
      </c>
      <c r="E48" s="74"/>
      <c r="F48" s="70" t="s">
        <v>6298</v>
      </c>
    </row>
    <row r="49" spans="1:6" ht="48.6" thickBot="1" x14ac:dyDescent="0.3">
      <c r="A49" s="38" t="s">
        <v>4811</v>
      </c>
      <c r="B49" s="72" t="s">
        <v>4810</v>
      </c>
      <c r="C49" s="36" t="s">
        <v>50</v>
      </c>
      <c r="D49" s="66" t="s">
        <v>4738</v>
      </c>
      <c r="E49" s="66"/>
      <c r="F49" s="70" t="s">
        <v>6299</v>
      </c>
    </row>
    <row r="50" spans="1:6" ht="84.6" thickBot="1" x14ac:dyDescent="0.3">
      <c r="A50" s="38" t="s">
        <v>4813</v>
      </c>
      <c r="B50" s="72" t="s">
        <v>4812</v>
      </c>
      <c r="C50" s="36" t="s">
        <v>51</v>
      </c>
      <c r="D50" s="66" t="s">
        <v>4731</v>
      </c>
      <c r="E50" s="74"/>
      <c r="F50" s="70" t="s">
        <v>6300</v>
      </c>
    </row>
    <row r="51" spans="1:6" ht="72.599999999999994" thickBot="1" x14ac:dyDescent="0.3">
      <c r="A51" s="38" t="s">
        <v>4815</v>
      </c>
      <c r="B51" s="72" t="s">
        <v>4814</v>
      </c>
      <c r="C51" s="36" t="s">
        <v>52</v>
      </c>
      <c r="D51" s="66" t="s">
        <v>4731</v>
      </c>
      <c r="E51" s="66"/>
      <c r="F51" s="70" t="s">
        <v>6301</v>
      </c>
    </row>
    <row r="52" spans="1:6" ht="28.2" thickBot="1" x14ac:dyDescent="0.3">
      <c r="A52" s="38" t="s">
        <v>4817</v>
      </c>
      <c r="B52" s="72" t="s">
        <v>4816</v>
      </c>
      <c r="C52" s="36" t="s">
        <v>53</v>
      </c>
      <c r="D52" s="66" t="s">
        <v>4738</v>
      </c>
      <c r="E52" s="74"/>
      <c r="F52" s="70" t="s">
        <v>6302</v>
      </c>
    </row>
    <row r="53" spans="1:6" ht="14.4" thickBot="1" x14ac:dyDescent="0.3">
      <c r="A53" s="38" t="s">
        <v>4819</v>
      </c>
      <c r="B53" s="72" t="s">
        <v>4818</v>
      </c>
      <c r="C53" s="36" t="s">
        <v>54</v>
      </c>
      <c r="D53" s="66" t="s">
        <v>4731</v>
      </c>
      <c r="E53" s="74"/>
      <c r="F53" s="70" t="s">
        <v>6303</v>
      </c>
    </row>
    <row r="54" spans="1:6" ht="83.4" thickBot="1" x14ac:dyDescent="0.3">
      <c r="A54" s="38" t="s">
        <v>4821</v>
      </c>
      <c r="B54" s="72" t="s">
        <v>4820</v>
      </c>
      <c r="C54" s="36" t="s">
        <v>55</v>
      </c>
      <c r="D54" s="66" t="s">
        <v>4731</v>
      </c>
      <c r="E54" s="74"/>
      <c r="F54" s="70" t="s">
        <v>6304</v>
      </c>
    </row>
    <row r="55" spans="1:6" ht="28.2" thickBot="1" x14ac:dyDescent="0.3">
      <c r="A55" s="38" t="s">
        <v>4823</v>
      </c>
      <c r="B55" s="72" t="s">
        <v>4822</v>
      </c>
      <c r="C55" s="36" t="s">
        <v>56</v>
      </c>
      <c r="D55" s="66" t="s">
        <v>4731</v>
      </c>
      <c r="E55" s="74"/>
      <c r="F55" s="70" t="s">
        <v>6305</v>
      </c>
    </row>
    <row r="56" spans="1:6" ht="42" thickBot="1" x14ac:dyDescent="0.3">
      <c r="A56" s="38" t="s">
        <v>4825</v>
      </c>
      <c r="B56" s="72" t="s">
        <v>4824</v>
      </c>
      <c r="C56" s="36" t="s">
        <v>57</v>
      </c>
      <c r="D56" s="66" t="s">
        <v>4731</v>
      </c>
      <c r="E56" s="74"/>
      <c r="F56" s="70" t="s">
        <v>6306</v>
      </c>
    </row>
    <row r="57" spans="1:6" ht="28.2" thickBot="1" x14ac:dyDescent="0.3">
      <c r="A57" s="38" t="s">
        <v>4827</v>
      </c>
      <c r="B57" s="72" t="s">
        <v>4826</v>
      </c>
      <c r="C57" s="36" t="s">
        <v>58</v>
      </c>
      <c r="D57" s="66" t="s">
        <v>4731</v>
      </c>
      <c r="E57" s="74"/>
      <c r="F57" s="70" t="s">
        <v>6307</v>
      </c>
    </row>
    <row r="58" spans="1:6" ht="36.6" thickBot="1" x14ac:dyDescent="0.3">
      <c r="A58" s="38" t="s">
        <v>4829</v>
      </c>
      <c r="B58" s="72" t="s">
        <v>4828</v>
      </c>
      <c r="C58" s="36" t="s">
        <v>59</v>
      </c>
      <c r="D58" s="66" t="s">
        <v>4738</v>
      </c>
      <c r="E58" s="74"/>
      <c r="F58" s="70" t="s">
        <v>6308</v>
      </c>
    </row>
    <row r="59" spans="1:6" ht="28.2" thickBot="1" x14ac:dyDescent="0.3">
      <c r="A59" s="38" t="s">
        <v>4831</v>
      </c>
      <c r="B59" s="72" t="s">
        <v>4830</v>
      </c>
      <c r="C59" s="36" t="s">
        <v>60</v>
      </c>
      <c r="D59" s="66" t="s">
        <v>4738</v>
      </c>
      <c r="E59" s="66"/>
      <c r="F59" s="70" t="s">
        <v>6309</v>
      </c>
    </row>
    <row r="60" spans="1:6" ht="28.2" thickBot="1" x14ac:dyDescent="0.3">
      <c r="A60" s="39" t="s">
        <v>4834</v>
      </c>
      <c r="B60" s="75" t="s">
        <v>4833</v>
      </c>
      <c r="C60" s="36" t="s">
        <v>61</v>
      </c>
      <c r="D60" s="66" t="s">
        <v>4832</v>
      </c>
      <c r="E60" s="66"/>
      <c r="F60" s="70" t="s">
        <v>6310</v>
      </c>
    </row>
    <row r="61" spans="1:6" ht="28.2" thickBot="1" x14ac:dyDescent="0.3">
      <c r="A61" s="38" t="s">
        <v>4836</v>
      </c>
      <c r="B61" s="72" t="s">
        <v>4835</v>
      </c>
      <c r="C61" s="36" t="s">
        <v>62</v>
      </c>
      <c r="D61" s="66" t="s">
        <v>4832</v>
      </c>
      <c r="E61" s="66"/>
      <c r="F61" s="70" t="s">
        <v>6311</v>
      </c>
    </row>
    <row r="62" spans="1:6" ht="28.2" thickBot="1" x14ac:dyDescent="0.3">
      <c r="A62" s="38" t="s">
        <v>4838</v>
      </c>
      <c r="B62" s="72" t="s">
        <v>4837</v>
      </c>
      <c r="C62" s="36" t="s">
        <v>63</v>
      </c>
      <c r="D62" s="66" t="s">
        <v>4832</v>
      </c>
      <c r="E62" s="66"/>
      <c r="F62" s="70" t="s">
        <v>5323</v>
      </c>
    </row>
    <row r="63" spans="1:6" ht="14.4" thickBot="1" x14ac:dyDescent="0.3">
      <c r="A63" s="38" t="s">
        <v>4840</v>
      </c>
      <c r="B63" s="72" t="s">
        <v>4839</v>
      </c>
      <c r="C63" s="36" t="s">
        <v>64</v>
      </c>
      <c r="D63" s="66" t="s">
        <v>4832</v>
      </c>
      <c r="E63" s="66"/>
      <c r="F63" s="70" t="s">
        <v>5298</v>
      </c>
    </row>
    <row r="64" spans="1:6" ht="14.4" thickBot="1" x14ac:dyDescent="0.3">
      <c r="A64" s="38" t="s">
        <v>4842</v>
      </c>
      <c r="B64" s="72" t="s">
        <v>4841</v>
      </c>
      <c r="C64" s="36" t="s">
        <v>65</v>
      </c>
      <c r="D64" s="66" t="s">
        <v>4738</v>
      </c>
      <c r="E64" s="74"/>
      <c r="F64" s="70" t="s">
        <v>6312</v>
      </c>
    </row>
    <row r="65" spans="1:6" ht="14.4" thickBot="1" x14ac:dyDescent="0.3">
      <c r="A65" s="38" t="s">
        <v>4844</v>
      </c>
      <c r="B65" s="72" t="s">
        <v>4843</v>
      </c>
      <c r="C65" s="36" t="s">
        <v>66</v>
      </c>
      <c r="D65" s="66" t="s">
        <v>4731</v>
      </c>
      <c r="E65" s="74"/>
      <c r="F65" s="70" t="s">
        <v>6313</v>
      </c>
    </row>
    <row r="66" spans="1:6" ht="28.2" thickBot="1" x14ac:dyDescent="0.3">
      <c r="A66" s="38" t="s">
        <v>4846</v>
      </c>
      <c r="B66" s="72" t="s">
        <v>4845</v>
      </c>
      <c r="C66" s="36" t="s">
        <v>67</v>
      </c>
      <c r="D66" s="66" t="s">
        <v>4731</v>
      </c>
      <c r="E66" s="74"/>
      <c r="F66" s="70" t="s">
        <v>6314</v>
      </c>
    </row>
    <row r="67" spans="1:6" ht="28.2" thickBot="1" x14ac:dyDescent="0.3">
      <c r="A67" s="38" t="s">
        <v>4848</v>
      </c>
      <c r="B67" s="72" t="s">
        <v>4847</v>
      </c>
      <c r="C67" s="36" t="s">
        <v>68</v>
      </c>
      <c r="D67" s="66" t="s">
        <v>4743</v>
      </c>
      <c r="E67" s="66"/>
      <c r="F67" s="70" t="s">
        <v>6315</v>
      </c>
    </row>
    <row r="68" spans="1:6" ht="14.4" thickBot="1" x14ac:dyDescent="0.3">
      <c r="A68" s="38" t="s">
        <v>4850</v>
      </c>
      <c r="B68" s="72" t="s">
        <v>4849</v>
      </c>
      <c r="C68" s="36" t="s">
        <v>69</v>
      </c>
      <c r="D68" s="66" t="s">
        <v>4731</v>
      </c>
      <c r="E68" s="66"/>
      <c r="F68" s="70" t="s">
        <v>6316</v>
      </c>
    </row>
    <row r="69" spans="1:6" ht="69.599999999999994" thickBot="1" x14ac:dyDescent="0.3">
      <c r="A69" s="38" t="s">
        <v>4852</v>
      </c>
      <c r="B69" s="72" t="s">
        <v>4851</v>
      </c>
      <c r="C69" s="36" t="s">
        <v>70</v>
      </c>
      <c r="D69" s="66" t="s">
        <v>4738</v>
      </c>
      <c r="E69" s="66"/>
      <c r="F69" s="70" t="s">
        <v>6317</v>
      </c>
    </row>
    <row r="70" spans="1:6" ht="55.8" thickBot="1" x14ac:dyDescent="0.3">
      <c r="A70" s="38" t="s">
        <v>4855</v>
      </c>
      <c r="B70" s="72" t="s">
        <v>4854</v>
      </c>
      <c r="C70" s="36" t="s">
        <v>71</v>
      </c>
      <c r="D70" s="66" t="s">
        <v>4853</v>
      </c>
      <c r="E70" s="66"/>
      <c r="F70" s="70" t="s">
        <v>6318</v>
      </c>
    </row>
    <row r="71" spans="1:6" ht="207.6" thickBot="1" x14ac:dyDescent="0.3">
      <c r="A71" s="38" t="s">
        <v>4857</v>
      </c>
      <c r="B71" s="72" t="s">
        <v>4856</v>
      </c>
      <c r="C71" s="36" t="s">
        <v>72</v>
      </c>
      <c r="D71" s="66" t="s">
        <v>4738</v>
      </c>
      <c r="E71" s="66"/>
      <c r="F71" s="70" t="s">
        <v>6319</v>
      </c>
    </row>
    <row r="72" spans="1:6" ht="14.4" thickBot="1" x14ac:dyDescent="0.3">
      <c r="A72" s="38" t="s">
        <v>4860</v>
      </c>
      <c r="B72" s="72" t="s">
        <v>4859</v>
      </c>
      <c r="C72" s="36" t="s">
        <v>73</v>
      </c>
      <c r="D72" s="66" t="s">
        <v>4858</v>
      </c>
      <c r="E72" s="66"/>
      <c r="F72" s="70" t="s">
        <v>6320</v>
      </c>
    </row>
    <row r="73" spans="1:6" ht="72.599999999999994" thickBot="1" x14ac:dyDescent="0.3">
      <c r="A73" s="38" t="s">
        <v>4862</v>
      </c>
      <c r="B73" s="72" t="s">
        <v>4861</v>
      </c>
      <c r="C73" s="36" t="s">
        <v>74</v>
      </c>
      <c r="D73" s="66" t="s">
        <v>4738</v>
      </c>
      <c r="E73" s="76"/>
      <c r="F73" s="70" t="s">
        <v>6321</v>
      </c>
    </row>
    <row r="74" spans="1:6" ht="28.2" thickBot="1" x14ac:dyDescent="0.3">
      <c r="A74" s="38" t="s">
        <v>4864</v>
      </c>
      <c r="B74" s="72" t="s">
        <v>4863</v>
      </c>
      <c r="C74" s="36" t="s">
        <v>75</v>
      </c>
      <c r="D74" s="66" t="s">
        <v>4738</v>
      </c>
      <c r="E74" s="74"/>
      <c r="F74" s="70" t="s">
        <v>6322</v>
      </c>
    </row>
    <row r="75" spans="1:6" ht="69.599999999999994" thickBot="1" x14ac:dyDescent="0.3">
      <c r="A75" s="38" t="s">
        <v>4866</v>
      </c>
      <c r="B75" s="72" t="s">
        <v>4865</v>
      </c>
      <c r="C75" s="36" t="s">
        <v>76</v>
      </c>
      <c r="D75" s="66" t="s">
        <v>4738</v>
      </c>
      <c r="E75" s="74"/>
      <c r="F75" s="70" t="s">
        <v>6323</v>
      </c>
    </row>
    <row r="76" spans="1:6" ht="28.2" thickBot="1" x14ac:dyDescent="0.3">
      <c r="A76" s="38" t="s">
        <v>4868</v>
      </c>
      <c r="B76" s="72" t="s">
        <v>4867</v>
      </c>
      <c r="C76" s="36" t="s">
        <v>77</v>
      </c>
      <c r="D76" s="66" t="s">
        <v>4738</v>
      </c>
      <c r="E76" s="76"/>
      <c r="F76" s="70" t="s">
        <v>6324</v>
      </c>
    </row>
    <row r="77" spans="1:6" ht="42" thickBot="1" x14ac:dyDescent="0.3">
      <c r="A77" s="38" t="s">
        <v>4870</v>
      </c>
      <c r="B77" s="72" t="s">
        <v>4869</v>
      </c>
      <c r="C77" s="36" t="s">
        <v>78</v>
      </c>
      <c r="D77" s="66" t="s">
        <v>4738</v>
      </c>
      <c r="E77" s="76"/>
      <c r="F77" s="70" t="s">
        <v>6325</v>
      </c>
    </row>
    <row r="78" spans="1:6" ht="14.4" thickBot="1" x14ac:dyDescent="0.3">
      <c r="A78" s="36" t="s">
        <v>4872</v>
      </c>
      <c r="B78" s="77" t="s">
        <v>4871</v>
      </c>
      <c r="C78" s="36" t="s">
        <v>79</v>
      </c>
      <c r="D78" s="66" t="s">
        <v>4731</v>
      </c>
      <c r="E78" s="66"/>
      <c r="F78" s="70" t="s">
        <v>6326</v>
      </c>
    </row>
    <row r="79" spans="1:6" ht="60.6" thickBot="1" x14ac:dyDescent="0.3">
      <c r="A79" s="38" t="s">
        <v>4874</v>
      </c>
      <c r="B79" s="72" t="s">
        <v>4873</v>
      </c>
      <c r="C79" s="36" t="s">
        <v>80</v>
      </c>
      <c r="D79" s="66" t="s">
        <v>4738</v>
      </c>
      <c r="E79" s="76"/>
      <c r="F79" s="70" t="s">
        <v>5313</v>
      </c>
    </row>
    <row r="80" spans="1:6" ht="138.6" thickBot="1" x14ac:dyDescent="0.3">
      <c r="A80" s="38" t="s">
        <v>4876</v>
      </c>
      <c r="B80" s="72" t="s">
        <v>4875</v>
      </c>
      <c r="C80" s="36" t="s">
        <v>81</v>
      </c>
      <c r="D80" s="66" t="s">
        <v>4731</v>
      </c>
      <c r="E80" s="76"/>
      <c r="F80" s="70" t="s">
        <v>6327</v>
      </c>
    </row>
    <row r="81" spans="1:6" ht="111" thickBot="1" x14ac:dyDescent="0.3">
      <c r="A81" s="38" t="s">
        <v>4878</v>
      </c>
      <c r="B81" s="72" t="s">
        <v>4877</v>
      </c>
      <c r="C81" s="36" t="s">
        <v>82</v>
      </c>
      <c r="D81" s="66" t="s">
        <v>4731</v>
      </c>
      <c r="E81" s="76"/>
      <c r="F81" s="70" t="s">
        <v>6328</v>
      </c>
    </row>
    <row r="82" spans="1:6" ht="72.599999999999994" thickBot="1" x14ac:dyDescent="0.3">
      <c r="A82" s="38" t="s">
        <v>4880</v>
      </c>
      <c r="B82" s="72" t="s">
        <v>4879</v>
      </c>
      <c r="C82" s="36" t="s">
        <v>83</v>
      </c>
      <c r="D82" s="66" t="s">
        <v>4731</v>
      </c>
      <c r="E82" s="74"/>
      <c r="F82" s="70" t="s">
        <v>5316</v>
      </c>
    </row>
    <row r="83" spans="1:6" ht="60.6" thickBot="1" x14ac:dyDescent="0.3">
      <c r="A83" s="38" t="s">
        <v>4882</v>
      </c>
      <c r="B83" s="72" t="s">
        <v>4881</v>
      </c>
      <c r="C83" s="36" t="s">
        <v>84</v>
      </c>
      <c r="D83" s="66" t="s">
        <v>4731</v>
      </c>
      <c r="E83" s="66"/>
      <c r="F83" s="70" t="s">
        <v>6329</v>
      </c>
    </row>
    <row r="84" spans="1:6" ht="24.6" thickBot="1" x14ac:dyDescent="0.3">
      <c r="A84" s="38" t="s">
        <v>4884</v>
      </c>
      <c r="B84" s="72" t="s">
        <v>4883</v>
      </c>
      <c r="C84" s="36" t="s">
        <v>85</v>
      </c>
      <c r="D84" s="66" t="s">
        <v>4731</v>
      </c>
      <c r="E84" s="66"/>
      <c r="F84" s="70" t="s">
        <v>5329</v>
      </c>
    </row>
    <row r="85" spans="1:6" ht="28.2" thickBot="1" x14ac:dyDescent="0.3">
      <c r="A85" s="38" t="s">
        <v>4886</v>
      </c>
      <c r="B85" s="72" t="s">
        <v>4885</v>
      </c>
      <c r="C85" s="36" t="s">
        <v>86</v>
      </c>
      <c r="D85" s="66" t="s">
        <v>4731</v>
      </c>
      <c r="E85" s="66"/>
      <c r="F85" s="70" t="s">
        <v>6330</v>
      </c>
    </row>
    <row r="86" spans="1:6" ht="55.8" thickBot="1" x14ac:dyDescent="0.3">
      <c r="A86" s="38" t="s">
        <v>4888</v>
      </c>
      <c r="B86" s="72" t="s">
        <v>4887</v>
      </c>
      <c r="C86" s="36" t="s">
        <v>87</v>
      </c>
      <c r="D86" s="66" t="s">
        <v>4731</v>
      </c>
      <c r="E86" s="66"/>
      <c r="F86" s="70" t="s">
        <v>6331</v>
      </c>
    </row>
    <row r="87" spans="1:6" ht="36.6" thickBot="1" x14ac:dyDescent="0.3">
      <c r="A87" s="38" t="s">
        <v>4890</v>
      </c>
      <c r="B87" s="72" t="s">
        <v>5178</v>
      </c>
      <c r="C87" s="36" t="s">
        <v>6332</v>
      </c>
      <c r="D87" s="66" t="s">
        <v>4738</v>
      </c>
      <c r="E87" s="66"/>
      <c r="F87" s="70" t="s">
        <v>6333</v>
      </c>
    </row>
    <row r="88" spans="1:6" ht="96.6" thickBot="1" x14ac:dyDescent="0.3">
      <c r="A88" s="38" t="s">
        <v>4892</v>
      </c>
      <c r="B88" s="72" t="s">
        <v>4891</v>
      </c>
      <c r="C88" s="36" t="s">
        <v>89</v>
      </c>
      <c r="D88" s="66" t="s">
        <v>4731</v>
      </c>
      <c r="E88" s="66"/>
      <c r="F88" s="70" t="s">
        <v>6334</v>
      </c>
    </row>
    <row r="89" spans="1:6" ht="42" thickBot="1" x14ac:dyDescent="0.3">
      <c r="A89" s="38" t="s">
        <v>4894</v>
      </c>
      <c r="B89" s="72" t="s">
        <v>4893</v>
      </c>
      <c r="C89" s="36" t="s">
        <v>90</v>
      </c>
      <c r="D89" s="66" t="s">
        <v>4731</v>
      </c>
      <c r="E89" s="66"/>
      <c r="F89" s="70" t="s">
        <v>5371</v>
      </c>
    </row>
    <row r="90" spans="1:6" ht="28.2" thickBot="1" x14ac:dyDescent="0.3">
      <c r="A90" s="38" t="s">
        <v>4896</v>
      </c>
      <c r="B90" s="72" t="s">
        <v>4895</v>
      </c>
      <c r="C90" s="36" t="s">
        <v>91</v>
      </c>
      <c r="D90" s="66" t="s">
        <v>4731</v>
      </c>
      <c r="E90" s="66"/>
      <c r="F90" s="70" t="s">
        <v>6335</v>
      </c>
    </row>
    <row r="91" spans="1:6" ht="42" thickBot="1" x14ac:dyDescent="0.3">
      <c r="A91" s="38" t="s">
        <v>4898</v>
      </c>
      <c r="B91" s="72" t="s">
        <v>4897</v>
      </c>
      <c r="C91" s="36" t="s">
        <v>92</v>
      </c>
      <c r="D91" s="66" t="s">
        <v>4731</v>
      </c>
      <c r="E91" s="66"/>
      <c r="F91" s="70" t="s">
        <v>6336</v>
      </c>
    </row>
    <row r="92" spans="1:6" ht="69.599999999999994" thickBot="1" x14ac:dyDescent="0.3">
      <c r="A92" s="38" t="s">
        <v>4900</v>
      </c>
      <c r="B92" s="72" t="s">
        <v>4899</v>
      </c>
      <c r="C92" s="36" t="s">
        <v>93</v>
      </c>
      <c r="D92" s="66" t="s">
        <v>4743</v>
      </c>
      <c r="E92" s="66"/>
      <c r="F92" s="70" t="s">
        <v>6337</v>
      </c>
    </row>
    <row r="93" spans="1:6" ht="69.599999999999994" thickBot="1" x14ac:dyDescent="0.3">
      <c r="A93" s="38" t="s">
        <v>4902</v>
      </c>
      <c r="B93" s="72" t="s">
        <v>4901</v>
      </c>
      <c r="C93" s="36" t="s">
        <v>94</v>
      </c>
      <c r="D93" s="66" t="s">
        <v>4743</v>
      </c>
      <c r="E93" s="66"/>
      <c r="F93" s="70" t="s">
        <v>5331</v>
      </c>
    </row>
    <row r="94" spans="1:6" ht="69.599999999999994" thickBot="1" x14ac:dyDescent="0.3">
      <c r="A94" s="38" t="s">
        <v>4904</v>
      </c>
      <c r="B94" s="72" t="s">
        <v>4903</v>
      </c>
      <c r="C94" s="36" t="s">
        <v>95</v>
      </c>
      <c r="D94" s="66" t="s">
        <v>4743</v>
      </c>
      <c r="E94" s="66"/>
      <c r="F94" s="70" t="s">
        <v>5333</v>
      </c>
    </row>
    <row r="95" spans="1:6" ht="42" thickBot="1" x14ac:dyDescent="0.3">
      <c r="A95" s="38" t="s">
        <v>4906</v>
      </c>
      <c r="B95" s="72" t="s">
        <v>4905</v>
      </c>
      <c r="C95" s="36" t="s">
        <v>96</v>
      </c>
      <c r="D95" s="66" t="s">
        <v>4743</v>
      </c>
      <c r="E95" s="66"/>
      <c r="F95" s="70" t="s">
        <v>6338</v>
      </c>
    </row>
    <row r="96" spans="1:6" ht="42" thickBot="1" x14ac:dyDescent="0.3">
      <c r="A96" s="38" t="s">
        <v>4908</v>
      </c>
      <c r="B96" s="72" t="s">
        <v>4907</v>
      </c>
      <c r="C96" s="36" t="s">
        <v>97</v>
      </c>
      <c r="D96" s="66" t="s">
        <v>4743</v>
      </c>
      <c r="E96" s="66"/>
      <c r="F96" s="70" t="s">
        <v>6339</v>
      </c>
    </row>
    <row r="97" spans="1:6" ht="42" thickBot="1" x14ac:dyDescent="0.3">
      <c r="A97" s="38" t="s">
        <v>4910</v>
      </c>
      <c r="B97" s="72" t="s">
        <v>4909</v>
      </c>
      <c r="C97" s="36" t="s">
        <v>98</v>
      </c>
      <c r="D97" s="66" t="s">
        <v>4743</v>
      </c>
      <c r="E97" s="66"/>
      <c r="F97" s="70" t="s">
        <v>6340</v>
      </c>
    </row>
    <row r="98" spans="1:6" ht="42" thickBot="1" x14ac:dyDescent="0.3">
      <c r="A98" s="38" t="s">
        <v>4912</v>
      </c>
      <c r="B98" s="72" t="s">
        <v>4911</v>
      </c>
      <c r="C98" s="36" t="s">
        <v>99</v>
      </c>
      <c r="D98" s="66" t="s">
        <v>4743</v>
      </c>
      <c r="E98" s="66"/>
      <c r="F98" s="70" t="s">
        <v>6341</v>
      </c>
    </row>
    <row r="99" spans="1:6" ht="55.8" thickBot="1" x14ac:dyDescent="0.3">
      <c r="A99" s="38" t="s">
        <v>4915</v>
      </c>
      <c r="B99" s="72" t="s">
        <v>4914</v>
      </c>
      <c r="C99" s="36" t="s">
        <v>100</v>
      </c>
      <c r="D99" s="66" t="s">
        <v>4913</v>
      </c>
      <c r="E99" s="66"/>
      <c r="F99" s="70" t="s">
        <v>6342</v>
      </c>
    </row>
    <row r="100" spans="1:6" ht="84.6" thickBot="1" x14ac:dyDescent="0.3">
      <c r="A100" s="38" t="s">
        <v>4917</v>
      </c>
      <c r="B100" s="72" t="s">
        <v>4916</v>
      </c>
      <c r="C100" s="36" t="s">
        <v>101</v>
      </c>
      <c r="D100" s="66" t="s">
        <v>4731</v>
      </c>
      <c r="E100" s="66"/>
      <c r="F100" s="71" t="s">
        <v>6343</v>
      </c>
    </row>
    <row r="101" spans="1:6" ht="84.6" thickBot="1" x14ac:dyDescent="0.3">
      <c r="A101" s="38" t="s">
        <v>4919</v>
      </c>
      <c r="B101" s="72" t="s">
        <v>4918</v>
      </c>
      <c r="C101" s="36" t="s">
        <v>102</v>
      </c>
      <c r="D101" s="66" t="s">
        <v>4731</v>
      </c>
      <c r="E101" s="66"/>
      <c r="F101" s="71" t="s">
        <v>6344</v>
      </c>
    </row>
    <row r="102" spans="1:6" ht="28.2" thickBot="1" x14ac:dyDescent="0.3">
      <c r="A102" s="38" t="s">
        <v>4921</v>
      </c>
      <c r="B102" s="72" t="s">
        <v>4920</v>
      </c>
      <c r="C102" s="36" t="s">
        <v>103</v>
      </c>
      <c r="D102" s="66" t="s">
        <v>4731</v>
      </c>
      <c r="E102" s="66"/>
      <c r="F102" s="70" t="s">
        <v>5536</v>
      </c>
    </row>
    <row r="103" spans="1:6" ht="180" thickBot="1" x14ac:dyDescent="0.3">
      <c r="A103" s="38" t="s">
        <v>4923</v>
      </c>
      <c r="B103" s="72" t="s">
        <v>4922</v>
      </c>
      <c r="C103" s="36" t="s">
        <v>104</v>
      </c>
      <c r="D103" s="66" t="s">
        <v>4738</v>
      </c>
      <c r="E103" s="66"/>
      <c r="F103" s="70" t="s">
        <v>6345</v>
      </c>
    </row>
    <row r="104" spans="1:6" ht="55.8" thickBot="1" x14ac:dyDescent="0.3">
      <c r="A104" s="38" t="s">
        <v>4925</v>
      </c>
      <c r="B104" s="72" t="s">
        <v>4924</v>
      </c>
      <c r="C104" s="36" t="s">
        <v>105</v>
      </c>
      <c r="D104" s="66" t="s">
        <v>4743</v>
      </c>
      <c r="E104" s="66"/>
      <c r="F104" s="70" t="s">
        <v>5538</v>
      </c>
    </row>
    <row r="105" spans="1:6" ht="24.6" thickBot="1" x14ac:dyDescent="0.3">
      <c r="A105" s="38" t="s">
        <v>4927</v>
      </c>
      <c r="B105" s="72" t="s">
        <v>4926</v>
      </c>
      <c r="C105" s="36" t="s">
        <v>106</v>
      </c>
      <c r="D105" s="66" t="s">
        <v>4731</v>
      </c>
      <c r="E105" s="66"/>
      <c r="F105" s="70" t="s">
        <v>5541</v>
      </c>
    </row>
    <row r="106" spans="1:6" ht="97.2" thickBot="1" x14ac:dyDescent="0.3">
      <c r="A106" s="38" t="s">
        <v>4929</v>
      </c>
      <c r="B106" s="72" t="s">
        <v>4928</v>
      </c>
      <c r="C106" s="36" t="s">
        <v>107</v>
      </c>
      <c r="D106" s="66" t="s">
        <v>4726</v>
      </c>
      <c r="E106" s="66"/>
      <c r="F106" s="70" t="s">
        <v>5213</v>
      </c>
    </row>
    <row r="107" spans="1:6" ht="14.4" thickBot="1" x14ac:dyDescent="0.3">
      <c r="A107" s="38" t="s">
        <v>4931</v>
      </c>
      <c r="B107" s="70" t="s">
        <v>4930</v>
      </c>
      <c r="C107" s="36" t="s">
        <v>108</v>
      </c>
      <c r="D107" s="66" t="s">
        <v>4726</v>
      </c>
      <c r="E107" s="74"/>
      <c r="F107" s="70" t="s">
        <v>4930</v>
      </c>
    </row>
    <row r="108" spans="1:6" ht="28.2" thickBot="1" x14ac:dyDescent="0.3">
      <c r="A108" s="38" t="s">
        <v>4933</v>
      </c>
      <c r="B108" s="72" t="s">
        <v>4932</v>
      </c>
      <c r="C108" s="36" t="s">
        <v>109</v>
      </c>
      <c r="D108" s="66" t="s">
        <v>4743</v>
      </c>
      <c r="E108" s="74"/>
      <c r="F108" s="70" t="s">
        <v>6346</v>
      </c>
    </row>
    <row r="109" spans="1:6" ht="14.4" thickBot="1" x14ac:dyDescent="0.3">
      <c r="A109" s="38" t="s">
        <v>4935</v>
      </c>
      <c r="B109" s="72" t="s">
        <v>4934</v>
      </c>
      <c r="C109" s="36" t="s">
        <v>110</v>
      </c>
      <c r="D109" s="66" t="s">
        <v>4731</v>
      </c>
      <c r="E109" s="74"/>
      <c r="F109" s="70" t="s">
        <v>6347</v>
      </c>
    </row>
    <row r="110" spans="1:6" ht="97.2" thickBot="1" x14ac:dyDescent="0.3">
      <c r="A110" s="38" t="s">
        <v>4937</v>
      </c>
      <c r="B110" s="72" t="s">
        <v>4936</v>
      </c>
      <c r="C110" s="36" t="s">
        <v>111</v>
      </c>
      <c r="D110" s="66" t="s">
        <v>4731</v>
      </c>
      <c r="E110" s="66"/>
      <c r="F110" s="70" t="s">
        <v>6348</v>
      </c>
    </row>
    <row r="111" spans="1:6" x14ac:dyDescent="0.25">
      <c r="A111" s="38" t="s">
        <v>4939</v>
      </c>
      <c r="B111" s="70" t="s">
        <v>4938</v>
      </c>
      <c r="C111" s="36" t="s">
        <v>112</v>
      </c>
      <c r="D111" s="66" t="s">
        <v>4731</v>
      </c>
      <c r="E111" s="74"/>
      <c r="F111" s="70" t="s">
        <v>4938</v>
      </c>
    </row>
    <row r="112" spans="1:6" ht="14.4" thickBot="1" x14ac:dyDescent="0.3">
      <c r="A112" s="38" t="s">
        <v>4941</v>
      </c>
      <c r="B112" s="70" t="s">
        <v>4940</v>
      </c>
      <c r="C112" s="36" t="s">
        <v>113</v>
      </c>
      <c r="D112" s="66" t="s">
        <v>4731</v>
      </c>
      <c r="E112" s="74"/>
      <c r="F112" s="70" t="s">
        <v>4940</v>
      </c>
    </row>
    <row r="113" spans="1:6" ht="55.8" thickBot="1" x14ac:dyDescent="0.3">
      <c r="A113" s="38" t="s">
        <v>4943</v>
      </c>
      <c r="B113" s="72" t="s">
        <v>4942</v>
      </c>
      <c r="C113" s="36" t="s">
        <v>114</v>
      </c>
      <c r="D113" s="66" t="s">
        <v>4731</v>
      </c>
      <c r="E113" s="74"/>
      <c r="F113" s="70" t="s">
        <v>6349</v>
      </c>
    </row>
    <row r="114" spans="1:6" ht="97.2" thickBot="1" x14ac:dyDescent="0.3">
      <c r="A114" s="38" t="s">
        <v>4945</v>
      </c>
      <c r="B114" s="72" t="s">
        <v>4944</v>
      </c>
      <c r="C114" s="36" t="s">
        <v>115</v>
      </c>
      <c r="D114" s="66" t="s">
        <v>4731</v>
      </c>
      <c r="E114" s="66"/>
      <c r="F114" s="70" t="s">
        <v>6350</v>
      </c>
    </row>
    <row r="115" spans="1:6" ht="28.2" thickBot="1" x14ac:dyDescent="0.3">
      <c r="A115" s="38" t="s">
        <v>4947</v>
      </c>
      <c r="B115" s="72" t="s">
        <v>4946</v>
      </c>
      <c r="C115" s="36" t="s">
        <v>116</v>
      </c>
      <c r="D115" s="66" t="s">
        <v>4731</v>
      </c>
      <c r="E115" s="74"/>
      <c r="F115" s="70" t="s">
        <v>6351</v>
      </c>
    </row>
    <row r="116" spans="1:6" ht="28.2" thickBot="1" x14ac:dyDescent="0.3">
      <c r="A116" s="38" t="s">
        <v>4949</v>
      </c>
      <c r="B116" s="72" t="s">
        <v>4948</v>
      </c>
      <c r="C116" s="36" t="s">
        <v>117</v>
      </c>
      <c r="D116" s="66" t="s">
        <v>4726</v>
      </c>
      <c r="E116" s="74"/>
      <c r="F116" s="70" t="s">
        <v>5483</v>
      </c>
    </row>
    <row r="117" spans="1:6" ht="28.2" thickBot="1" x14ac:dyDescent="0.3">
      <c r="A117" s="38" t="s">
        <v>4951</v>
      </c>
      <c r="B117" s="72" t="s">
        <v>4950</v>
      </c>
      <c r="C117" s="36" t="s">
        <v>119</v>
      </c>
      <c r="D117" s="66" t="s">
        <v>4731</v>
      </c>
      <c r="E117" s="74"/>
      <c r="F117" s="70" t="s">
        <v>5357</v>
      </c>
    </row>
    <row r="118" spans="1:6" ht="28.2" thickBot="1" x14ac:dyDescent="0.3">
      <c r="A118" s="38" t="s">
        <v>4953</v>
      </c>
      <c r="B118" s="72" t="s">
        <v>6352</v>
      </c>
      <c r="C118" s="36" t="s">
        <v>118</v>
      </c>
      <c r="D118" s="66" t="s">
        <v>4731</v>
      </c>
      <c r="E118" s="74"/>
      <c r="F118" s="70" t="s">
        <v>5485</v>
      </c>
    </row>
    <row r="119" spans="1:6" ht="14.4" thickBot="1" x14ac:dyDescent="0.3">
      <c r="A119" s="38" t="s">
        <v>4955</v>
      </c>
      <c r="B119" s="72" t="s">
        <v>4954</v>
      </c>
      <c r="C119" s="36" t="s">
        <v>120</v>
      </c>
      <c r="D119" s="66" t="s">
        <v>4743</v>
      </c>
      <c r="E119" s="74"/>
      <c r="F119" s="70" t="s">
        <v>6353</v>
      </c>
    </row>
    <row r="120" spans="1:6" ht="28.2" thickBot="1" x14ac:dyDescent="0.3">
      <c r="A120" s="38" t="s">
        <v>4957</v>
      </c>
      <c r="B120" s="72" t="s">
        <v>4956</v>
      </c>
      <c r="C120" s="36" t="s">
        <v>121</v>
      </c>
      <c r="D120" s="66" t="s">
        <v>4731</v>
      </c>
      <c r="E120" s="74"/>
      <c r="F120" s="70" t="s">
        <v>5148</v>
      </c>
    </row>
    <row r="121" spans="1:6" ht="42" thickBot="1" x14ac:dyDescent="0.3">
      <c r="A121" s="38" t="s">
        <v>4959</v>
      </c>
      <c r="B121" s="72" t="s">
        <v>4958</v>
      </c>
      <c r="C121" s="36" t="s">
        <v>122</v>
      </c>
      <c r="D121" s="66" t="s">
        <v>4731</v>
      </c>
      <c r="E121" s="74"/>
      <c r="F121" s="70" t="s">
        <v>6354</v>
      </c>
    </row>
    <row r="122" spans="1:6" ht="28.2" thickBot="1" x14ac:dyDescent="0.3">
      <c r="A122" s="38" t="s">
        <v>4961</v>
      </c>
      <c r="B122" s="72" t="s">
        <v>4960</v>
      </c>
      <c r="C122" s="36" t="s">
        <v>123</v>
      </c>
      <c r="D122" s="66" t="s">
        <v>4731</v>
      </c>
      <c r="E122" s="74"/>
      <c r="F122" s="70" t="s">
        <v>6355</v>
      </c>
    </row>
    <row r="123" spans="1:6" ht="36.6" thickBot="1" x14ac:dyDescent="0.3">
      <c r="A123" s="38" t="s">
        <v>4963</v>
      </c>
      <c r="B123" s="72" t="s">
        <v>4962</v>
      </c>
      <c r="C123" s="36" t="s">
        <v>124</v>
      </c>
      <c r="D123" s="66" t="s">
        <v>4731</v>
      </c>
      <c r="E123" s="74"/>
      <c r="F123" s="70" t="s">
        <v>6356</v>
      </c>
    </row>
    <row r="124" spans="1:6" ht="69.599999999999994" thickBot="1" x14ac:dyDescent="0.3">
      <c r="A124" s="38" t="s">
        <v>4965</v>
      </c>
      <c r="B124" s="72" t="s">
        <v>4964</v>
      </c>
      <c r="C124" s="36" t="s">
        <v>125</v>
      </c>
      <c r="D124" s="66" t="s">
        <v>4731</v>
      </c>
      <c r="E124" s="74"/>
      <c r="F124" s="70" t="s">
        <v>6357</v>
      </c>
    </row>
    <row r="125" spans="1:6" ht="28.2" thickBot="1" x14ac:dyDescent="0.3">
      <c r="A125" s="38" t="s">
        <v>4967</v>
      </c>
      <c r="B125" s="72" t="s">
        <v>4966</v>
      </c>
      <c r="C125" s="36" t="s">
        <v>126</v>
      </c>
      <c r="D125" s="66" t="s">
        <v>4743</v>
      </c>
      <c r="E125" s="74"/>
      <c r="F125" s="70" t="s">
        <v>6358</v>
      </c>
    </row>
    <row r="126" spans="1:6" ht="28.2" thickBot="1" x14ac:dyDescent="0.3">
      <c r="A126" s="38" t="s">
        <v>6359</v>
      </c>
      <c r="B126" s="72" t="s">
        <v>6360</v>
      </c>
      <c r="C126" s="36" t="s">
        <v>6361</v>
      </c>
      <c r="D126" s="66" t="s">
        <v>4743</v>
      </c>
      <c r="E126" s="74"/>
      <c r="F126" s="70" t="s">
        <v>5160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FB22-CB05-4C15-BD94-DEA4F96D6102}">
  <sheetPr>
    <tabColor rgb="FFFFFF00"/>
  </sheetPr>
  <dimension ref="A3:G22"/>
  <sheetViews>
    <sheetView workbookViewId="0">
      <selection activeCell="F29" sqref="F29"/>
    </sheetView>
  </sheetViews>
  <sheetFormatPr defaultRowHeight="13.8" x14ac:dyDescent="0.25"/>
  <cols>
    <col min="1" max="1" width="26.59765625" bestFit="1" customWidth="1"/>
    <col min="2" max="2" width="16.09765625" bestFit="1" customWidth="1"/>
    <col min="3" max="3" width="8.09765625" bestFit="1" customWidth="1"/>
    <col min="4" max="4" width="8.59765625" bestFit="1" customWidth="1"/>
    <col min="5" max="5" width="11.09765625" bestFit="1" customWidth="1"/>
    <col min="6" max="6" width="15.59765625" bestFit="1" customWidth="1"/>
    <col min="7" max="7" width="14.59765625" bestFit="1" customWidth="1"/>
    <col min="8" max="8" width="10" bestFit="1" customWidth="1"/>
    <col min="9" max="9" width="6.59765625" bestFit="1" customWidth="1"/>
    <col min="10" max="10" width="13.09765625" bestFit="1" customWidth="1"/>
    <col min="11" max="11" width="10.09765625" bestFit="1" customWidth="1"/>
    <col min="12" max="12" width="13.59765625" bestFit="1" customWidth="1"/>
    <col min="13" max="13" width="11.09765625" bestFit="1" customWidth="1"/>
  </cols>
  <sheetData>
    <row r="3" spans="1:7" x14ac:dyDescent="0.25">
      <c r="A3" s="16" t="s">
        <v>6362</v>
      </c>
      <c r="B3" s="16" t="s">
        <v>6363</v>
      </c>
    </row>
    <row r="4" spans="1:7" x14ac:dyDescent="0.25">
      <c r="A4" s="17" t="s">
        <v>6364</v>
      </c>
      <c r="B4" s="15" t="s">
        <v>275</v>
      </c>
      <c r="C4" s="15" t="s">
        <v>325</v>
      </c>
      <c r="D4" s="15" t="s">
        <v>446</v>
      </c>
      <c r="E4" s="15" t="s">
        <v>6365</v>
      </c>
      <c r="F4" s="78" t="s">
        <v>6366</v>
      </c>
      <c r="G4" s="78" t="s">
        <v>6367</v>
      </c>
    </row>
    <row r="5" spans="1:7" x14ac:dyDescent="0.25">
      <c r="A5" s="15" t="s">
        <v>350</v>
      </c>
      <c r="B5" s="8">
        <v>12</v>
      </c>
      <c r="C5" s="8">
        <v>2</v>
      </c>
      <c r="D5" s="8"/>
      <c r="E5" s="8">
        <v>14</v>
      </c>
    </row>
    <row r="6" spans="1:7" x14ac:dyDescent="0.25">
      <c r="A6" s="15" t="s">
        <v>380</v>
      </c>
      <c r="B6" s="8">
        <v>52</v>
      </c>
      <c r="C6" s="8">
        <v>24</v>
      </c>
      <c r="D6" s="8">
        <v>1</v>
      </c>
      <c r="E6" s="8">
        <v>77</v>
      </c>
    </row>
    <row r="7" spans="1:7" x14ac:dyDescent="0.25">
      <c r="A7" s="15" t="s">
        <v>569</v>
      </c>
      <c r="B7" s="8">
        <v>36</v>
      </c>
      <c r="C7" s="8">
        <v>34</v>
      </c>
      <c r="D7" s="8">
        <v>1</v>
      </c>
      <c r="E7" s="8">
        <v>71</v>
      </c>
    </row>
    <row r="8" spans="1:7" x14ac:dyDescent="0.25">
      <c r="A8" s="15" t="s">
        <v>1107</v>
      </c>
      <c r="B8" s="8">
        <v>2</v>
      </c>
      <c r="C8" s="8">
        <v>2</v>
      </c>
      <c r="D8" s="8"/>
      <c r="E8" s="8">
        <v>4</v>
      </c>
    </row>
    <row r="9" spans="1:7" x14ac:dyDescent="0.25">
      <c r="A9" s="15" t="s">
        <v>737</v>
      </c>
      <c r="B9" s="8">
        <v>21</v>
      </c>
      <c r="C9" s="8">
        <v>10</v>
      </c>
      <c r="D9" s="8"/>
      <c r="E9" s="8">
        <v>31</v>
      </c>
    </row>
    <row r="10" spans="1:7" x14ac:dyDescent="0.25">
      <c r="A10" s="15" t="s">
        <v>816</v>
      </c>
      <c r="B10" s="8">
        <v>23</v>
      </c>
      <c r="C10" s="8">
        <v>15</v>
      </c>
      <c r="D10" s="8">
        <v>1</v>
      </c>
      <c r="E10" s="8">
        <v>39</v>
      </c>
    </row>
    <row r="11" spans="1:7" x14ac:dyDescent="0.25">
      <c r="A11" s="15" t="s">
        <v>292</v>
      </c>
      <c r="B11" s="8">
        <v>22</v>
      </c>
      <c r="C11" s="8">
        <v>5</v>
      </c>
      <c r="D11" s="8"/>
      <c r="E11" s="8">
        <v>27</v>
      </c>
    </row>
    <row r="12" spans="1:7" x14ac:dyDescent="0.25">
      <c r="A12" s="15" t="s">
        <v>276</v>
      </c>
      <c r="B12" s="8">
        <v>18</v>
      </c>
      <c r="C12" s="8">
        <v>8</v>
      </c>
      <c r="D12" s="8"/>
      <c r="E12" s="8">
        <v>26</v>
      </c>
    </row>
    <row r="13" spans="1:7" x14ac:dyDescent="0.25">
      <c r="A13" s="15" t="s">
        <v>282</v>
      </c>
      <c r="B13" s="8">
        <v>18</v>
      </c>
      <c r="C13" s="8">
        <v>10</v>
      </c>
      <c r="D13" s="8"/>
      <c r="E13" s="8">
        <v>28</v>
      </c>
    </row>
    <row r="14" spans="1:7" x14ac:dyDescent="0.25">
      <c r="A14" s="15" t="s">
        <v>1129</v>
      </c>
      <c r="B14" s="8">
        <v>20</v>
      </c>
      <c r="C14" s="8">
        <v>5</v>
      </c>
      <c r="D14" s="8"/>
      <c r="E14" s="8">
        <v>25</v>
      </c>
    </row>
    <row r="15" spans="1:7" x14ac:dyDescent="0.25">
      <c r="A15" s="15" t="s">
        <v>1023</v>
      </c>
      <c r="B15" s="8">
        <v>12</v>
      </c>
      <c r="C15" s="8">
        <v>23</v>
      </c>
      <c r="D15" s="8"/>
      <c r="E15" s="8">
        <v>35</v>
      </c>
    </row>
    <row r="16" spans="1:7" x14ac:dyDescent="0.25">
      <c r="A16" s="15" t="s">
        <v>307</v>
      </c>
      <c r="B16" s="8">
        <v>4</v>
      </c>
      <c r="C16" s="8">
        <v>5</v>
      </c>
      <c r="D16" s="8"/>
      <c r="E16" s="8">
        <v>9</v>
      </c>
    </row>
    <row r="17" spans="1:7" x14ac:dyDescent="0.25">
      <c r="A17" s="15" t="s">
        <v>331</v>
      </c>
      <c r="B17" s="8">
        <v>31</v>
      </c>
      <c r="C17" s="8">
        <v>3</v>
      </c>
      <c r="D17" s="8"/>
      <c r="E17" s="8">
        <v>34</v>
      </c>
    </row>
    <row r="18" spans="1:7" x14ac:dyDescent="0.25">
      <c r="A18" s="15" t="s">
        <v>326</v>
      </c>
      <c r="B18" s="8">
        <v>5</v>
      </c>
      <c r="C18" s="8">
        <v>3</v>
      </c>
      <c r="D18" s="8"/>
      <c r="E18" s="8">
        <v>8</v>
      </c>
    </row>
    <row r="19" spans="1:7" x14ac:dyDescent="0.25">
      <c r="A19" s="15" t="s">
        <v>320</v>
      </c>
      <c r="B19" s="8">
        <v>3</v>
      </c>
      <c r="C19" s="8">
        <v>10</v>
      </c>
      <c r="D19" s="8"/>
      <c r="E19" s="8">
        <v>13</v>
      </c>
    </row>
    <row r="20" spans="1:7" x14ac:dyDescent="0.25">
      <c r="A20" s="15" t="s">
        <v>343</v>
      </c>
      <c r="B20" s="8">
        <v>5</v>
      </c>
      <c r="C20" s="8">
        <v>3</v>
      </c>
      <c r="D20" s="8"/>
      <c r="E20" s="8">
        <v>8</v>
      </c>
    </row>
    <row r="21" spans="1:7" x14ac:dyDescent="0.25">
      <c r="A21" s="15" t="s">
        <v>315</v>
      </c>
      <c r="B21" s="8">
        <v>18</v>
      </c>
      <c r="C21" s="8">
        <v>1</v>
      </c>
      <c r="D21" s="8"/>
      <c r="E21" s="8">
        <v>19</v>
      </c>
    </row>
    <row r="22" spans="1:7" x14ac:dyDescent="0.25">
      <c r="A22" s="18" t="s">
        <v>6365</v>
      </c>
      <c r="B22" s="19">
        <v>302</v>
      </c>
      <c r="C22" s="19">
        <v>163</v>
      </c>
      <c r="D22" s="19">
        <v>3</v>
      </c>
      <c r="E22" s="19">
        <v>468</v>
      </c>
      <c r="F22" s="19">
        <v>24</v>
      </c>
      <c r="G22" s="19">
        <v>492</v>
      </c>
    </row>
  </sheetData>
  <pageMargins left="0.7" right="0.7" top="0.75" bottom="0.75" header="0.3" footer="0.3"/>
  <pageSetup orientation="portrait" horizontalDpi="4294967295" verticalDpi="4294967295"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F47AE-4F5E-4AAE-AFBA-5E6E2F4F1BDF}">
  <sheetPr>
    <tabColor rgb="FFFF0000"/>
  </sheetPr>
  <dimension ref="A3:F71"/>
  <sheetViews>
    <sheetView topLeftCell="A16" workbookViewId="0">
      <selection activeCell="D34" sqref="D34:D49"/>
    </sheetView>
  </sheetViews>
  <sheetFormatPr defaultRowHeight="13.8" x14ac:dyDescent="0.25"/>
  <cols>
    <col min="1" max="1" width="20" bestFit="1" customWidth="1"/>
    <col min="2" max="2" width="26.59765625" bestFit="1" customWidth="1"/>
    <col min="3" max="3" width="26.09765625" bestFit="1" customWidth="1"/>
    <col min="4" max="17" width="21.09765625" bestFit="1" customWidth="1"/>
    <col min="18" max="18" width="11.09765625" bestFit="1" customWidth="1"/>
  </cols>
  <sheetData>
    <row r="3" spans="1:3" x14ac:dyDescent="0.25">
      <c r="A3" s="16" t="s">
        <v>6368</v>
      </c>
      <c r="B3" t="s">
        <v>6362</v>
      </c>
      <c r="C3" t="s">
        <v>6369</v>
      </c>
    </row>
    <row r="4" spans="1:3" x14ac:dyDescent="0.25">
      <c r="A4" s="15" t="s">
        <v>315</v>
      </c>
      <c r="B4" s="8">
        <v>19</v>
      </c>
      <c r="C4" s="8">
        <v>1</v>
      </c>
    </row>
    <row r="5" spans="1:3" x14ac:dyDescent="0.25">
      <c r="A5" s="15" t="s">
        <v>350</v>
      </c>
      <c r="B5" s="8">
        <v>14</v>
      </c>
      <c r="C5" s="8"/>
    </row>
    <row r="6" spans="1:3" x14ac:dyDescent="0.25">
      <c r="A6" s="15" t="s">
        <v>380</v>
      </c>
      <c r="B6" s="8">
        <v>77</v>
      </c>
      <c r="C6" s="8"/>
    </row>
    <row r="7" spans="1:3" x14ac:dyDescent="0.25">
      <c r="A7" s="15" t="s">
        <v>569</v>
      </c>
      <c r="B7" s="8">
        <v>71</v>
      </c>
      <c r="C7" s="8"/>
    </row>
    <row r="8" spans="1:3" x14ac:dyDescent="0.25">
      <c r="A8" s="15" t="s">
        <v>1107</v>
      </c>
      <c r="B8" s="8">
        <v>4</v>
      </c>
      <c r="C8" s="8"/>
    </row>
    <row r="9" spans="1:3" x14ac:dyDescent="0.25">
      <c r="A9" s="15" t="s">
        <v>737</v>
      </c>
      <c r="B9" s="8">
        <v>31</v>
      </c>
      <c r="C9" s="8"/>
    </row>
    <row r="10" spans="1:3" x14ac:dyDescent="0.25">
      <c r="A10" s="15" t="s">
        <v>816</v>
      </c>
      <c r="B10" s="8">
        <v>39</v>
      </c>
      <c r="C10" s="8"/>
    </row>
    <row r="11" spans="1:3" x14ac:dyDescent="0.25">
      <c r="A11" s="15" t="s">
        <v>326</v>
      </c>
      <c r="B11" s="8">
        <v>8</v>
      </c>
      <c r="C11" s="8">
        <v>4</v>
      </c>
    </row>
    <row r="12" spans="1:3" x14ac:dyDescent="0.25">
      <c r="A12" s="15" t="s">
        <v>343</v>
      </c>
      <c r="B12" s="8">
        <v>8</v>
      </c>
      <c r="C12" s="8">
        <v>3</v>
      </c>
    </row>
    <row r="13" spans="1:3" x14ac:dyDescent="0.25">
      <c r="A13" s="15" t="s">
        <v>292</v>
      </c>
      <c r="B13" s="8">
        <v>27</v>
      </c>
      <c r="C13" s="8">
        <v>6</v>
      </c>
    </row>
    <row r="14" spans="1:3" x14ac:dyDescent="0.25">
      <c r="A14" s="15" t="s">
        <v>276</v>
      </c>
      <c r="B14" s="8">
        <v>26</v>
      </c>
      <c r="C14" s="8">
        <v>8</v>
      </c>
    </row>
    <row r="15" spans="1:3" x14ac:dyDescent="0.25">
      <c r="A15" s="15" t="s">
        <v>282</v>
      </c>
      <c r="B15" s="8">
        <v>28</v>
      </c>
      <c r="C15" s="8">
        <v>1</v>
      </c>
    </row>
    <row r="16" spans="1:3" x14ac:dyDescent="0.25">
      <c r="A16" s="15" t="s">
        <v>320</v>
      </c>
      <c r="B16" s="8">
        <v>13</v>
      </c>
      <c r="C16" s="8">
        <v>2</v>
      </c>
    </row>
    <row r="17" spans="1:3" x14ac:dyDescent="0.25">
      <c r="A17" s="15" t="s">
        <v>1129</v>
      </c>
      <c r="B17" s="8">
        <v>25</v>
      </c>
      <c r="C17" s="8"/>
    </row>
    <row r="18" spans="1:3" x14ac:dyDescent="0.25">
      <c r="A18" s="15" t="s">
        <v>1023</v>
      </c>
      <c r="B18" s="8">
        <v>35</v>
      </c>
      <c r="C18" s="8"/>
    </row>
    <row r="19" spans="1:3" x14ac:dyDescent="0.25">
      <c r="A19" s="15" t="s">
        <v>331</v>
      </c>
      <c r="B19" s="8">
        <v>34</v>
      </c>
      <c r="C19" s="8">
        <v>2</v>
      </c>
    </row>
    <row r="20" spans="1:3" x14ac:dyDescent="0.25">
      <c r="A20" s="15" t="s">
        <v>307</v>
      </c>
      <c r="B20" s="8">
        <v>9</v>
      </c>
      <c r="C20" s="8">
        <v>1</v>
      </c>
    </row>
    <row r="21" spans="1:3" x14ac:dyDescent="0.25">
      <c r="A21" s="15" t="s">
        <v>6365</v>
      </c>
      <c r="B21" s="8">
        <v>468</v>
      </c>
      <c r="C21" s="8">
        <v>28</v>
      </c>
    </row>
    <row r="25" spans="1:3" x14ac:dyDescent="0.25">
      <c r="A25" s="16" t="s">
        <v>6368</v>
      </c>
      <c r="B25" t="s">
        <v>6362</v>
      </c>
    </row>
    <row r="26" spans="1:3" x14ac:dyDescent="0.25">
      <c r="A26" s="15" t="s">
        <v>275</v>
      </c>
      <c r="B26">
        <v>302</v>
      </c>
      <c r="C26">
        <v>329</v>
      </c>
    </row>
    <row r="27" spans="1:3" x14ac:dyDescent="0.25">
      <c r="A27" s="15" t="s">
        <v>6370</v>
      </c>
      <c r="B27">
        <v>163</v>
      </c>
      <c r="C27">
        <v>164</v>
      </c>
    </row>
    <row r="28" spans="1:3" x14ac:dyDescent="0.25">
      <c r="A28" s="15" t="s">
        <v>6371</v>
      </c>
      <c r="B28">
        <v>3</v>
      </c>
      <c r="C28">
        <v>3</v>
      </c>
    </row>
    <row r="29" spans="1:3" x14ac:dyDescent="0.25">
      <c r="A29" s="15" t="s">
        <v>6365</v>
      </c>
      <c r="B29">
        <v>468</v>
      </c>
      <c r="C29">
        <f>SUM(C26:C28)</f>
        <v>496</v>
      </c>
    </row>
    <row r="32" spans="1:3" x14ac:dyDescent="0.25">
      <c r="A32" s="16" t="s">
        <v>6368</v>
      </c>
      <c r="B32" t="s">
        <v>6372</v>
      </c>
      <c r="C32" t="s">
        <v>6369</v>
      </c>
    </row>
    <row r="33" spans="1:4" x14ac:dyDescent="0.25">
      <c r="A33" s="15" t="s">
        <v>315</v>
      </c>
      <c r="B33">
        <v>19</v>
      </c>
      <c r="C33">
        <v>1</v>
      </c>
    </row>
    <row r="34" spans="1:4" x14ac:dyDescent="0.25">
      <c r="A34" s="15" t="s">
        <v>350</v>
      </c>
      <c r="B34">
        <v>14</v>
      </c>
      <c r="D34" s="64" t="s">
        <v>380</v>
      </c>
    </row>
    <row r="35" spans="1:4" x14ac:dyDescent="0.25">
      <c r="A35" s="15" t="s">
        <v>380</v>
      </c>
      <c r="B35">
        <v>77</v>
      </c>
      <c r="D35" s="65" t="s">
        <v>569</v>
      </c>
    </row>
    <row r="36" spans="1:4" x14ac:dyDescent="0.25">
      <c r="A36" s="15" t="s">
        <v>569</v>
      </c>
      <c r="B36">
        <v>71</v>
      </c>
      <c r="D36" s="64" t="s">
        <v>737</v>
      </c>
    </row>
    <row r="37" spans="1:4" x14ac:dyDescent="0.25">
      <c r="A37" s="15" t="s">
        <v>1107</v>
      </c>
      <c r="B37">
        <v>4</v>
      </c>
      <c r="D37" s="65" t="s">
        <v>276</v>
      </c>
    </row>
    <row r="38" spans="1:4" x14ac:dyDescent="0.25">
      <c r="A38" s="15" t="s">
        <v>737</v>
      </c>
      <c r="B38">
        <v>31</v>
      </c>
      <c r="D38" s="64" t="s">
        <v>282</v>
      </c>
    </row>
    <row r="39" spans="1:4" x14ac:dyDescent="0.25">
      <c r="A39" s="15" t="s">
        <v>816</v>
      </c>
      <c r="B39">
        <v>39</v>
      </c>
      <c r="D39" s="65" t="s">
        <v>1023</v>
      </c>
    </row>
    <row r="40" spans="1:4" x14ac:dyDescent="0.25">
      <c r="A40" s="15" t="s">
        <v>326</v>
      </c>
      <c r="B40">
        <v>8</v>
      </c>
      <c r="C40">
        <v>4</v>
      </c>
      <c r="D40" s="64" t="s">
        <v>1107</v>
      </c>
    </row>
    <row r="41" spans="1:4" x14ac:dyDescent="0.25">
      <c r="A41" s="15" t="s">
        <v>343</v>
      </c>
      <c r="B41">
        <v>8</v>
      </c>
      <c r="C41">
        <v>3</v>
      </c>
      <c r="D41" s="65" t="s">
        <v>292</v>
      </c>
    </row>
    <row r="42" spans="1:4" x14ac:dyDescent="0.25">
      <c r="A42" s="15" t="s">
        <v>292</v>
      </c>
      <c r="B42">
        <v>27</v>
      </c>
      <c r="C42">
        <v>6</v>
      </c>
      <c r="D42" s="64" t="s">
        <v>320</v>
      </c>
    </row>
    <row r="43" spans="1:4" x14ac:dyDescent="0.25">
      <c r="A43" s="15" t="s">
        <v>276</v>
      </c>
      <c r="B43">
        <v>26</v>
      </c>
      <c r="C43">
        <v>8</v>
      </c>
      <c r="D43" s="65" t="s">
        <v>1129</v>
      </c>
    </row>
    <row r="44" spans="1:4" x14ac:dyDescent="0.25">
      <c r="A44" s="15" t="s">
        <v>282</v>
      </c>
      <c r="B44">
        <v>28</v>
      </c>
      <c r="C44">
        <v>1</v>
      </c>
      <c r="D44" s="64" t="s">
        <v>331</v>
      </c>
    </row>
    <row r="45" spans="1:4" x14ac:dyDescent="0.25">
      <c r="A45" s="15" t="s">
        <v>320</v>
      </c>
      <c r="B45">
        <v>13</v>
      </c>
      <c r="C45">
        <v>2</v>
      </c>
      <c r="D45" s="65" t="s">
        <v>307</v>
      </c>
    </row>
    <row r="46" spans="1:4" x14ac:dyDescent="0.25">
      <c r="A46" s="15" t="s">
        <v>1129</v>
      </c>
      <c r="B46">
        <v>25</v>
      </c>
      <c r="D46" s="64" t="s">
        <v>326</v>
      </c>
    </row>
    <row r="47" spans="1:4" x14ac:dyDescent="0.25">
      <c r="A47" s="15" t="s">
        <v>1023</v>
      </c>
      <c r="B47">
        <v>35</v>
      </c>
      <c r="D47" s="65" t="s">
        <v>343</v>
      </c>
    </row>
    <row r="48" spans="1:4" ht="14.4" thickBot="1" x14ac:dyDescent="0.3">
      <c r="A48" s="15" t="s">
        <v>331</v>
      </c>
      <c r="B48">
        <v>34</v>
      </c>
      <c r="C48">
        <v>2</v>
      </c>
      <c r="D48" s="64" t="s">
        <v>2288</v>
      </c>
    </row>
    <row r="49" spans="1:6" ht="14.4" thickBot="1" x14ac:dyDescent="0.3">
      <c r="A49" s="15" t="s">
        <v>307</v>
      </c>
      <c r="B49">
        <v>9</v>
      </c>
      <c r="C49">
        <v>1</v>
      </c>
      <c r="D49" s="65" t="s">
        <v>350</v>
      </c>
      <c r="E49">
        <v>329</v>
      </c>
      <c r="F49" s="43">
        <v>20</v>
      </c>
    </row>
    <row r="50" spans="1:6" ht="14.4" thickBot="1" x14ac:dyDescent="0.3">
      <c r="A50" s="15" t="s">
        <v>6365</v>
      </c>
      <c r="B50">
        <v>468</v>
      </c>
      <c r="C50">
        <v>28</v>
      </c>
      <c r="E50">
        <v>164</v>
      </c>
      <c r="F50" s="44">
        <v>14</v>
      </c>
    </row>
    <row r="51" spans="1:6" ht="14.4" thickBot="1" x14ac:dyDescent="0.3">
      <c r="E51">
        <v>3</v>
      </c>
      <c r="F51" s="44">
        <v>77</v>
      </c>
    </row>
    <row r="52" spans="1:6" ht="14.4" thickBot="1" x14ac:dyDescent="0.3">
      <c r="F52" s="44">
        <v>71</v>
      </c>
    </row>
    <row r="53" spans="1:6" ht="14.4" thickBot="1" x14ac:dyDescent="0.3">
      <c r="A53" s="16" t="s">
        <v>6368</v>
      </c>
      <c r="B53" t="s">
        <v>6369</v>
      </c>
      <c r="F53" s="44">
        <v>4</v>
      </c>
    </row>
    <row r="54" spans="1:6" ht="14.4" thickBot="1" x14ac:dyDescent="0.3">
      <c r="A54" s="15" t="s">
        <v>315</v>
      </c>
      <c r="B54">
        <v>1</v>
      </c>
      <c r="F54" s="44">
        <v>31</v>
      </c>
    </row>
    <row r="55" spans="1:6" ht="14.4" thickBot="1" x14ac:dyDescent="0.3">
      <c r="A55" s="15" t="s">
        <v>350</v>
      </c>
      <c r="F55" s="44">
        <v>39</v>
      </c>
    </row>
    <row r="56" spans="1:6" ht="14.4" thickBot="1" x14ac:dyDescent="0.3">
      <c r="A56" s="15" t="s">
        <v>380</v>
      </c>
      <c r="F56" s="44">
        <v>12</v>
      </c>
    </row>
    <row r="57" spans="1:6" ht="14.4" thickBot="1" x14ac:dyDescent="0.3">
      <c r="A57" s="15" t="s">
        <v>569</v>
      </c>
      <c r="F57" s="44">
        <v>11</v>
      </c>
    </row>
    <row r="58" spans="1:6" ht="14.4" thickBot="1" x14ac:dyDescent="0.3">
      <c r="A58" s="15" t="s">
        <v>1107</v>
      </c>
      <c r="F58" s="44">
        <v>33</v>
      </c>
    </row>
    <row r="59" spans="1:6" ht="14.4" thickBot="1" x14ac:dyDescent="0.3">
      <c r="A59" s="15" t="s">
        <v>737</v>
      </c>
      <c r="F59" s="44">
        <v>30</v>
      </c>
    </row>
    <row r="60" spans="1:6" ht="14.4" thickBot="1" x14ac:dyDescent="0.3">
      <c r="A60" s="15" t="s">
        <v>816</v>
      </c>
      <c r="F60" s="44">
        <v>29</v>
      </c>
    </row>
    <row r="61" spans="1:6" ht="14.4" thickBot="1" x14ac:dyDescent="0.3">
      <c r="A61" s="15" t="s">
        <v>326</v>
      </c>
      <c r="B61">
        <v>4</v>
      </c>
      <c r="F61" s="44">
        <v>15</v>
      </c>
    </row>
    <row r="62" spans="1:6" ht="14.4" thickBot="1" x14ac:dyDescent="0.3">
      <c r="A62" s="15" t="s">
        <v>343</v>
      </c>
      <c r="B62">
        <v>3</v>
      </c>
      <c r="F62" s="44">
        <v>25</v>
      </c>
    </row>
    <row r="63" spans="1:6" ht="14.4" thickBot="1" x14ac:dyDescent="0.3">
      <c r="A63" s="15" t="s">
        <v>292</v>
      </c>
      <c r="B63">
        <v>6</v>
      </c>
      <c r="F63" s="44">
        <v>35</v>
      </c>
    </row>
    <row r="64" spans="1:6" ht="14.4" thickBot="1" x14ac:dyDescent="0.3">
      <c r="A64" s="15" t="s">
        <v>276</v>
      </c>
      <c r="B64">
        <v>8</v>
      </c>
      <c r="F64" s="44">
        <v>36</v>
      </c>
    </row>
    <row r="65" spans="1:6" ht="14.4" thickBot="1" x14ac:dyDescent="0.3">
      <c r="A65" s="15" t="s">
        <v>282</v>
      </c>
      <c r="B65">
        <v>1</v>
      </c>
      <c r="F65" s="44">
        <v>10</v>
      </c>
    </row>
    <row r="66" spans="1:6" x14ac:dyDescent="0.25">
      <c r="A66" s="15" t="s">
        <v>320</v>
      </c>
      <c r="B66">
        <v>2</v>
      </c>
    </row>
    <row r="67" spans="1:6" x14ac:dyDescent="0.25">
      <c r="A67" s="15" t="s">
        <v>1129</v>
      </c>
    </row>
    <row r="68" spans="1:6" x14ac:dyDescent="0.25">
      <c r="A68" s="15" t="s">
        <v>1023</v>
      </c>
    </row>
    <row r="69" spans="1:6" x14ac:dyDescent="0.25">
      <c r="A69" s="15" t="s">
        <v>331</v>
      </c>
      <c r="B69">
        <v>2</v>
      </c>
    </row>
    <row r="70" spans="1:6" x14ac:dyDescent="0.25">
      <c r="A70" s="15" t="s">
        <v>307</v>
      </c>
      <c r="B70">
        <v>1</v>
      </c>
    </row>
    <row r="71" spans="1:6" x14ac:dyDescent="0.25">
      <c r="A71" s="15" t="s">
        <v>6365</v>
      </c>
      <c r="B71">
        <v>28</v>
      </c>
    </row>
  </sheetData>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6449A-DAB3-4FE8-9916-71F9274A5C51}">
  <dimension ref="A1:O92"/>
  <sheetViews>
    <sheetView workbookViewId="0">
      <selection activeCell="G23" sqref="G23"/>
    </sheetView>
  </sheetViews>
  <sheetFormatPr defaultRowHeight="13.8" x14ac:dyDescent="0.25"/>
  <cols>
    <col min="1" max="1" width="4.59765625" bestFit="1" customWidth="1"/>
    <col min="2" max="2" width="6.09765625" bestFit="1" customWidth="1"/>
    <col min="3" max="3" width="63.59765625" hidden="1" customWidth="1"/>
    <col min="4" max="4" width="4.59765625" hidden="1" customWidth="1"/>
    <col min="5" max="5" width="4.59765625" customWidth="1"/>
    <col min="6" max="6" width="8.59765625" bestFit="1" customWidth="1"/>
  </cols>
  <sheetData>
    <row r="1" spans="1:15" ht="111" x14ac:dyDescent="0.25">
      <c r="A1" s="45" t="s">
        <v>128</v>
      </c>
      <c r="B1" s="45" t="s">
        <v>129</v>
      </c>
      <c r="C1" s="45" t="s">
        <v>133</v>
      </c>
      <c r="D1" s="45" t="s">
        <v>134</v>
      </c>
      <c r="E1" s="45" t="s">
        <v>1389</v>
      </c>
      <c r="F1" s="46" t="s">
        <v>1390</v>
      </c>
    </row>
    <row r="2" spans="1:15" ht="14.4" x14ac:dyDescent="0.25">
      <c r="A2" s="41">
        <v>245</v>
      </c>
      <c r="B2" s="47">
        <v>279578</v>
      </c>
      <c r="C2" s="47" t="s">
        <v>273</v>
      </c>
      <c r="D2" s="47">
        <v>1</v>
      </c>
      <c r="E2" s="53">
        <f>D2+1</f>
        <v>2</v>
      </c>
      <c r="F2" s="3">
        <v>2905.4</v>
      </c>
      <c r="G2" s="56">
        <f t="shared" ref="G2:G7" si="0">F2/E2</f>
        <v>1452.7</v>
      </c>
      <c r="L2" s="56">
        <v>1452.7</v>
      </c>
    </row>
    <row r="3" spans="1:15" ht="14.4" x14ac:dyDescent="0.25">
      <c r="A3" s="1">
        <v>246</v>
      </c>
      <c r="B3" s="9">
        <v>259628</v>
      </c>
      <c r="C3" s="9" t="s">
        <v>301</v>
      </c>
      <c r="D3" s="9">
        <v>1</v>
      </c>
      <c r="E3" s="53">
        <f t="shared" ref="E3:E18" si="1">D3+1</f>
        <v>2</v>
      </c>
      <c r="F3" s="3">
        <v>1052.9000000000001</v>
      </c>
      <c r="G3" s="56">
        <f t="shared" si="0"/>
        <v>526.45000000000005</v>
      </c>
      <c r="L3" s="56">
        <v>1452.7</v>
      </c>
    </row>
    <row r="4" spans="1:15" ht="14.4" x14ac:dyDescent="0.25">
      <c r="A4" s="41">
        <v>253</v>
      </c>
      <c r="B4" s="47">
        <v>281506</v>
      </c>
      <c r="C4" s="47" t="s">
        <v>309</v>
      </c>
      <c r="D4" s="47">
        <v>1</v>
      </c>
      <c r="E4" s="53">
        <v>6</v>
      </c>
      <c r="F4" s="48">
        <v>2319.9499999999998</v>
      </c>
      <c r="G4" s="56">
        <f t="shared" si="0"/>
        <v>386.6583333333333</v>
      </c>
      <c r="L4" s="56">
        <v>526.45000000000005</v>
      </c>
    </row>
    <row r="5" spans="1:15" ht="14.4" x14ac:dyDescent="0.25">
      <c r="A5" s="1">
        <v>258</v>
      </c>
      <c r="B5" s="51">
        <v>186698</v>
      </c>
      <c r="C5" s="51" t="s">
        <v>286</v>
      </c>
      <c r="D5" s="51">
        <v>1</v>
      </c>
      <c r="E5" s="53">
        <f t="shared" si="1"/>
        <v>2</v>
      </c>
      <c r="F5" s="50">
        <v>1072.8499999999999</v>
      </c>
      <c r="G5" s="56">
        <f t="shared" si="0"/>
        <v>536.42499999999995</v>
      </c>
      <c r="H5" t="s">
        <v>1391</v>
      </c>
      <c r="I5" s="56">
        <f>F19/E19</f>
        <v>683.12322222222224</v>
      </c>
      <c r="L5" s="56">
        <v>526.45000000000005</v>
      </c>
    </row>
    <row r="6" spans="1:15" ht="14.4" x14ac:dyDescent="0.25">
      <c r="A6" s="41">
        <v>282</v>
      </c>
      <c r="B6" s="47">
        <v>282615</v>
      </c>
      <c r="C6" s="47" t="s">
        <v>280</v>
      </c>
      <c r="D6" s="47">
        <v>1</v>
      </c>
      <c r="E6" s="53">
        <f t="shared" si="1"/>
        <v>2</v>
      </c>
      <c r="F6" s="48">
        <v>1475</v>
      </c>
      <c r="G6" s="56">
        <f t="shared" si="0"/>
        <v>737.5</v>
      </c>
      <c r="L6" s="56">
        <v>386.6583333333333</v>
      </c>
    </row>
    <row r="7" spans="1:15" ht="14.4" x14ac:dyDescent="0.25">
      <c r="A7" s="1">
        <v>334</v>
      </c>
      <c r="B7" s="9">
        <v>41300</v>
      </c>
      <c r="C7" s="9" t="s">
        <v>305</v>
      </c>
      <c r="D7" s="9">
        <v>1</v>
      </c>
      <c r="E7" s="53">
        <f t="shared" si="1"/>
        <v>2</v>
      </c>
      <c r="F7" s="48">
        <v>1361.6999999999998</v>
      </c>
      <c r="G7" s="56">
        <f t="shared" si="0"/>
        <v>680.84999999999991</v>
      </c>
      <c r="L7" s="56">
        <v>386.6583333333333</v>
      </c>
    </row>
    <row r="8" spans="1:15" ht="14.4" x14ac:dyDescent="0.25">
      <c r="A8" s="41">
        <v>351</v>
      </c>
      <c r="B8" s="47">
        <v>252560</v>
      </c>
      <c r="C8" s="47" t="s">
        <v>298</v>
      </c>
      <c r="D8" s="47">
        <v>4</v>
      </c>
      <c r="E8" s="53">
        <f t="shared" si="1"/>
        <v>5</v>
      </c>
      <c r="F8" s="48">
        <v>1550.36</v>
      </c>
      <c r="G8" s="56">
        <f t="shared" ref="G8:G18" si="2">F8/E8</f>
        <v>310.072</v>
      </c>
      <c r="L8" s="56">
        <v>386.6583333333333</v>
      </c>
    </row>
    <row r="9" spans="1:15" ht="14.4" x14ac:dyDescent="0.25">
      <c r="A9" s="1">
        <v>380</v>
      </c>
      <c r="B9" s="9">
        <v>252528</v>
      </c>
      <c r="C9" s="9" t="s">
        <v>295</v>
      </c>
      <c r="D9" s="9">
        <v>1</v>
      </c>
      <c r="E9" s="53">
        <f t="shared" si="1"/>
        <v>2</v>
      </c>
      <c r="F9" s="48">
        <v>1718.8</v>
      </c>
      <c r="G9" s="56">
        <f t="shared" si="2"/>
        <v>859.4</v>
      </c>
      <c r="L9" s="56">
        <v>386.6583333333333</v>
      </c>
      <c r="N9" s="56">
        <f>MEDIAN(L2:L46)</f>
        <v>680.84999999999991</v>
      </c>
      <c r="O9" t="s">
        <v>1392</v>
      </c>
    </row>
    <row r="10" spans="1:15" ht="14.4" x14ac:dyDescent="0.25">
      <c r="A10" s="41">
        <v>383</v>
      </c>
      <c r="B10" s="47">
        <v>255577</v>
      </c>
      <c r="C10" s="47" t="s">
        <v>290</v>
      </c>
      <c r="D10" s="47">
        <v>1</v>
      </c>
      <c r="E10" s="53">
        <f t="shared" si="1"/>
        <v>2</v>
      </c>
      <c r="F10" s="48">
        <v>863.2</v>
      </c>
      <c r="G10" s="56">
        <f t="shared" si="2"/>
        <v>431.6</v>
      </c>
      <c r="L10" s="56">
        <v>386.6583333333333</v>
      </c>
    </row>
    <row r="11" spans="1:15" ht="14.4" x14ac:dyDescent="0.25">
      <c r="A11" s="1">
        <v>395</v>
      </c>
      <c r="B11" s="9">
        <v>93321</v>
      </c>
      <c r="C11" s="9" t="s">
        <v>323</v>
      </c>
      <c r="D11" s="9">
        <v>1</v>
      </c>
      <c r="E11" s="53">
        <f t="shared" si="1"/>
        <v>2</v>
      </c>
      <c r="F11" s="48">
        <v>1430.6</v>
      </c>
      <c r="G11" s="56">
        <f t="shared" si="2"/>
        <v>715.3</v>
      </c>
      <c r="L11" s="56">
        <v>386.6583333333333</v>
      </c>
    </row>
    <row r="12" spans="1:15" ht="14.4" x14ac:dyDescent="0.25">
      <c r="A12" s="41">
        <v>397</v>
      </c>
      <c r="B12" s="47">
        <v>284858</v>
      </c>
      <c r="C12" s="47" t="s">
        <v>334</v>
      </c>
      <c r="D12" s="47">
        <v>2</v>
      </c>
      <c r="E12" s="53">
        <f t="shared" si="1"/>
        <v>3</v>
      </c>
      <c r="F12" s="48">
        <v>3409.4500000000003</v>
      </c>
      <c r="G12" s="56">
        <f t="shared" si="2"/>
        <v>1136.4833333333333</v>
      </c>
      <c r="L12" s="56">
        <v>536.42499999999995</v>
      </c>
    </row>
    <row r="13" spans="1:15" ht="14.4" x14ac:dyDescent="0.25">
      <c r="A13" s="1">
        <v>414</v>
      </c>
      <c r="B13" s="9">
        <v>284937</v>
      </c>
      <c r="C13" s="9" t="s">
        <v>337</v>
      </c>
      <c r="D13" s="9">
        <v>1</v>
      </c>
      <c r="E13" s="53">
        <f t="shared" si="1"/>
        <v>2</v>
      </c>
      <c r="F13" s="48">
        <v>1403.5</v>
      </c>
      <c r="G13" s="56">
        <f t="shared" si="2"/>
        <v>701.75</v>
      </c>
      <c r="L13" s="56">
        <v>536.42499999999995</v>
      </c>
    </row>
    <row r="14" spans="1:15" ht="14.4" x14ac:dyDescent="0.25">
      <c r="A14" s="41">
        <v>419</v>
      </c>
      <c r="B14" s="47">
        <v>227289</v>
      </c>
      <c r="C14" s="47" t="s">
        <v>345</v>
      </c>
      <c r="D14" s="47">
        <v>1</v>
      </c>
      <c r="E14" s="53">
        <f t="shared" si="1"/>
        <v>2</v>
      </c>
      <c r="F14" s="48">
        <v>1476.15</v>
      </c>
      <c r="G14" s="56">
        <f t="shared" si="2"/>
        <v>738.07500000000005</v>
      </c>
      <c r="L14" s="56">
        <v>737.5</v>
      </c>
    </row>
    <row r="15" spans="1:15" ht="14.4" x14ac:dyDescent="0.25">
      <c r="A15" s="1">
        <v>421</v>
      </c>
      <c r="B15" s="9">
        <v>270979</v>
      </c>
      <c r="C15" s="9" t="s">
        <v>329</v>
      </c>
      <c r="D15" s="9">
        <v>1</v>
      </c>
      <c r="E15" s="53">
        <f t="shared" si="1"/>
        <v>2</v>
      </c>
      <c r="F15" s="48">
        <v>1540.5</v>
      </c>
      <c r="G15" s="56">
        <f t="shared" si="2"/>
        <v>770.25</v>
      </c>
      <c r="L15" s="56">
        <v>737.5</v>
      </c>
    </row>
    <row r="16" spans="1:15" ht="14.4" x14ac:dyDescent="0.25">
      <c r="A16" s="41">
        <v>424</v>
      </c>
      <c r="B16" s="49">
        <v>270263</v>
      </c>
      <c r="C16" s="49" t="s">
        <v>318</v>
      </c>
      <c r="D16" s="49">
        <v>2</v>
      </c>
      <c r="E16" s="53">
        <f t="shared" si="1"/>
        <v>3</v>
      </c>
      <c r="F16" s="14">
        <v>3185.64</v>
      </c>
      <c r="G16" s="56">
        <f t="shared" si="2"/>
        <v>1061.8799999999999</v>
      </c>
      <c r="L16" s="56">
        <v>680.84999999999991</v>
      </c>
    </row>
    <row r="17" spans="1:12" ht="14.4" x14ac:dyDescent="0.25">
      <c r="A17" s="1">
        <v>425</v>
      </c>
      <c r="B17" s="51">
        <v>330596</v>
      </c>
      <c r="C17" s="51" t="s">
        <v>341</v>
      </c>
      <c r="D17" s="51">
        <v>3</v>
      </c>
      <c r="E17" s="53">
        <f t="shared" si="1"/>
        <v>4</v>
      </c>
      <c r="F17" s="14">
        <v>2303.7449999999999</v>
      </c>
      <c r="G17" s="56">
        <f t="shared" si="2"/>
        <v>575.93624999999997</v>
      </c>
      <c r="L17" s="56">
        <v>680.84999999999991</v>
      </c>
    </row>
    <row r="18" spans="1:12" ht="14.4" x14ac:dyDescent="0.25">
      <c r="A18" s="41">
        <v>436</v>
      </c>
      <c r="B18" s="47">
        <v>247457</v>
      </c>
      <c r="C18" s="47" t="s">
        <v>313</v>
      </c>
      <c r="D18" s="47">
        <v>1</v>
      </c>
      <c r="E18" s="53">
        <f t="shared" si="1"/>
        <v>2</v>
      </c>
      <c r="F18" s="48">
        <v>1670.8</v>
      </c>
      <c r="G18" s="56">
        <f t="shared" si="2"/>
        <v>835.4</v>
      </c>
      <c r="L18" s="56">
        <v>310.072</v>
      </c>
    </row>
    <row r="19" spans="1:12" ht="14.4" x14ac:dyDescent="0.25">
      <c r="E19" s="55">
        <f>SUM(E2:E18)</f>
        <v>45</v>
      </c>
      <c r="F19" s="52">
        <f>SUM(F2:F18)</f>
        <v>30740.544999999998</v>
      </c>
      <c r="L19" s="56">
        <v>310.072</v>
      </c>
    </row>
    <row r="20" spans="1:12" x14ac:dyDescent="0.25">
      <c r="L20" s="56">
        <v>310.072</v>
      </c>
    </row>
    <row r="21" spans="1:12" x14ac:dyDescent="0.25">
      <c r="L21" s="56">
        <v>310.072</v>
      </c>
    </row>
    <row r="22" spans="1:12" x14ac:dyDescent="0.25">
      <c r="L22" s="56">
        <v>310.072</v>
      </c>
    </row>
    <row r="23" spans="1:12" x14ac:dyDescent="0.25">
      <c r="L23" s="56">
        <v>859.4</v>
      </c>
    </row>
    <row r="24" spans="1:12" x14ac:dyDescent="0.25">
      <c r="L24" s="56">
        <v>859.4</v>
      </c>
    </row>
    <row r="25" spans="1:12" x14ac:dyDescent="0.25">
      <c r="L25" s="56">
        <v>431.6</v>
      </c>
    </row>
    <row r="26" spans="1:12" x14ac:dyDescent="0.25">
      <c r="L26" s="56">
        <v>431.6</v>
      </c>
    </row>
    <row r="27" spans="1:12" x14ac:dyDescent="0.25">
      <c r="L27" s="56">
        <v>715.3</v>
      </c>
    </row>
    <row r="28" spans="1:12" x14ac:dyDescent="0.25">
      <c r="L28" s="56">
        <v>715.3</v>
      </c>
    </row>
    <row r="29" spans="1:12" x14ac:dyDescent="0.25">
      <c r="L29" s="56">
        <v>1136.4833333333333</v>
      </c>
    </row>
    <row r="30" spans="1:12" x14ac:dyDescent="0.25">
      <c r="L30" s="56">
        <v>1136.4833333333333</v>
      </c>
    </row>
    <row r="31" spans="1:12" x14ac:dyDescent="0.25">
      <c r="L31" s="56">
        <v>1136.4833333333333</v>
      </c>
    </row>
    <row r="32" spans="1:12" x14ac:dyDescent="0.25">
      <c r="L32" s="56">
        <v>701.75</v>
      </c>
    </row>
    <row r="33" spans="12:12" x14ac:dyDescent="0.25">
      <c r="L33" s="56">
        <v>701.75</v>
      </c>
    </row>
    <row r="34" spans="12:12" x14ac:dyDescent="0.25">
      <c r="L34" s="56">
        <v>738.07500000000005</v>
      </c>
    </row>
    <row r="35" spans="12:12" x14ac:dyDescent="0.25">
      <c r="L35" s="56">
        <v>738.07500000000005</v>
      </c>
    </row>
    <row r="36" spans="12:12" x14ac:dyDescent="0.25">
      <c r="L36" s="56">
        <v>770.25</v>
      </c>
    </row>
    <row r="37" spans="12:12" x14ac:dyDescent="0.25">
      <c r="L37" s="56">
        <v>770.25</v>
      </c>
    </row>
    <row r="38" spans="12:12" x14ac:dyDescent="0.25">
      <c r="L38" s="56">
        <v>1061.8799999999999</v>
      </c>
    </row>
    <row r="39" spans="12:12" x14ac:dyDescent="0.25">
      <c r="L39" s="56">
        <v>1061.8799999999999</v>
      </c>
    </row>
    <row r="40" spans="12:12" x14ac:dyDescent="0.25">
      <c r="L40" s="56">
        <v>1061.8799999999999</v>
      </c>
    </row>
    <row r="41" spans="12:12" x14ac:dyDescent="0.25">
      <c r="L41" s="56">
        <v>575.93624999999997</v>
      </c>
    </row>
    <row r="42" spans="12:12" x14ac:dyDescent="0.25">
      <c r="L42" s="56">
        <v>575.93624999999997</v>
      </c>
    </row>
    <row r="43" spans="12:12" x14ac:dyDescent="0.25">
      <c r="L43" s="56">
        <v>575.93624999999997</v>
      </c>
    </row>
    <row r="44" spans="12:12" x14ac:dyDescent="0.25">
      <c r="L44" s="56">
        <v>575.93624999999997</v>
      </c>
    </row>
    <row r="45" spans="12:12" x14ac:dyDescent="0.25">
      <c r="L45" s="56">
        <v>835.4</v>
      </c>
    </row>
    <row r="46" spans="12:12" x14ac:dyDescent="0.25">
      <c r="L46" s="56">
        <v>835.4</v>
      </c>
    </row>
    <row r="84" spans="3:3" x14ac:dyDescent="0.25">
      <c r="C84" s="52"/>
    </row>
    <row r="92" spans="3:3" x14ac:dyDescent="0.25">
      <c r="C92" s="52"/>
    </row>
  </sheetData>
  <conditionalFormatting sqref="F2:F18">
    <cfRule type="cellIs" dxfId="3" priority="1" operator="lessThan">
      <formula>400</formula>
    </cfRule>
    <cfRule type="cellIs" dxfId="2" priority="2" operator="greaterThan">
      <formula>1200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07AC-1EFC-4E73-8AC5-B5BEB12B2B0B}">
  <dimension ref="A1:I468"/>
  <sheetViews>
    <sheetView topLeftCell="A430" workbookViewId="0">
      <selection activeCell="I448" sqref="A1:XFD1048576"/>
    </sheetView>
  </sheetViews>
  <sheetFormatPr defaultRowHeight="13.8" x14ac:dyDescent="0.25"/>
  <cols>
    <col min="4" max="4" width="9.59765625" bestFit="1" customWidth="1"/>
    <col min="6" max="6" width="13.09765625" bestFit="1" customWidth="1"/>
    <col min="9" max="9" width="9.59765625" bestFit="1" customWidth="1"/>
  </cols>
  <sheetData>
    <row r="1" spans="1:7" ht="83.4" x14ac:dyDescent="0.25">
      <c r="A1" s="45" t="s">
        <v>128</v>
      </c>
      <c r="B1" s="45" t="s">
        <v>129</v>
      </c>
      <c r="C1" s="45" t="s">
        <v>1389</v>
      </c>
      <c r="D1" s="46" t="s">
        <v>269</v>
      </c>
    </row>
    <row r="2" spans="1:7" ht="14.4" x14ac:dyDescent="0.25">
      <c r="A2" s="1">
        <v>262</v>
      </c>
      <c r="B2" s="9">
        <v>26922</v>
      </c>
      <c r="C2" s="54">
        <v>1</v>
      </c>
      <c r="D2" s="3">
        <v>340.34999999999997</v>
      </c>
    </row>
    <row r="3" spans="1:7" ht="14.4" x14ac:dyDescent="0.25">
      <c r="A3" s="41">
        <v>197</v>
      </c>
      <c r="B3" s="47">
        <v>224970</v>
      </c>
      <c r="C3" s="54">
        <v>1</v>
      </c>
      <c r="D3" s="3">
        <v>349.70000000000005</v>
      </c>
    </row>
    <row r="4" spans="1:7" ht="15" thickBot="1" x14ac:dyDescent="0.3">
      <c r="A4" s="41">
        <v>352</v>
      </c>
      <c r="B4" s="47">
        <v>229045</v>
      </c>
      <c r="C4" s="54">
        <v>1</v>
      </c>
      <c r="D4" s="3">
        <v>355.8</v>
      </c>
    </row>
    <row r="5" spans="1:7" ht="15" thickBot="1" x14ac:dyDescent="0.3">
      <c r="A5" s="1">
        <v>114</v>
      </c>
      <c r="B5" s="9">
        <v>284915</v>
      </c>
      <c r="C5" s="54">
        <v>1</v>
      </c>
      <c r="D5" s="3">
        <v>396.9</v>
      </c>
      <c r="F5" s="63"/>
    </row>
    <row r="6" spans="1:7" ht="14.4" x14ac:dyDescent="0.25">
      <c r="A6" s="1">
        <v>329</v>
      </c>
      <c r="B6" s="9">
        <v>222838</v>
      </c>
      <c r="C6" s="54">
        <v>1</v>
      </c>
      <c r="D6" s="3">
        <v>401.5</v>
      </c>
    </row>
    <row r="7" spans="1:7" ht="14.4" x14ac:dyDescent="0.25">
      <c r="A7" s="1">
        <v>10</v>
      </c>
      <c r="B7" s="11">
        <v>282361</v>
      </c>
      <c r="C7" s="54">
        <v>1</v>
      </c>
      <c r="D7" s="3">
        <v>403.2</v>
      </c>
    </row>
    <row r="8" spans="1:7" ht="14.4" x14ac:dyDescent="0.25">
      <c r="A8" s="41">
        <v>332</v>
      </c>
      <c r="B8" s="47">
        <v>41990</v>
      </c>
      <c r="C8" s="54">
        <v>1</v>
      </c>
      <c r="D8" s="3">
        <v>408</v>
      </c>
    </row>
    <row r="9" spans="1:7" ht="14.4" x14ac:dyDescent="0.25">
      <c r="A9" s="41">
        <v>21</v>
      </c>
      <c r="B9" s="47">
        <v>101541</v>
      </c>
      <c r="C9" s="54">
        <v>1</v>
      </c>
      <c r="D9" s="3">
        <v>414.55</v>
      </c>
    </row>
    <row r="10" spans="1:7" ht="14.4" x14ac:dyDescent="0.25">
      <c r="A10" s="41">
        <v>259</v>
      </c>
      <c r="B10" s="47">
        <v>22938</v>
      </c>
      <c r="C10" s="54">
        <v>1</v>
      </c>
      <c r="D10" s="3">
        <v>421</v>
      </c>
    </row>
    <row r="11" spans="1:7" ht="14.4" x14ac:dyDescent="0.25">
      <c r="A11" s="41">
        <v>269</v>
      </c>
      <c r="B11" s="47">
        <v>17944</v>
      </c>
      <c r="C11" s="54">
        <v>1</v>
      </c>
      <c r="D11" s="3">
        <v>421.55</v>
      </c>
    </row>
    <row r="12" spans="1:7" ht="14.4" x14ac:dyDescent="0.25">
      <c r="A12" s="41">
        <v>97</v>
      </c>
      <c r="B12" s="47">
        <v>30885</v>
      </c>
      <c r="C12" s="54">
        <v>1</v>
      </c>
      <c r="D12" s="3">
        <v>423.1</v>
      </c>
    </row>
    <row r="13" spans="1:7" ht="14.4" x14ac:dyDescent="0.25">
      <c r="A13" s="1">
        <v>162</v>
      </c>
      <c r="B13" s="9">
        <v>31169</v>
      </c>
      <c r="C13" s="54">
        <v>1</v>
      </c>
      <c r="D13" s="3">
        <v>424.1</v>
      </c>
    </row>
    <row r="14" spans="1:7" ht="14.4" x14ac:dyDescent="0.25">
      <c r="A14" s="1">
        <v>12</v>
      </c>
      <c r="B14" s="11">
        <v>95194</v>
      </c>
      <c r="C14" s="54">
        <v>1</v>
      </c>
      <c r="D14" s="3">
        <v>425</v>
      </c>
      <c r="G14" s="2" t="s">
        <v>1393</v>
      </c>
    </row>
    <row r="15" spans="1:7" ht="14.4" x14ac:dyDescent="0.25">
      <c r="A15" s="1">
        <v>242</v>
      </c>
      <c r="B15" s="9">
        <v>20392</v>
      </c>
      <c r="C15" s="54">
        <v>1</v>
      </c>
      <c r="D15" s="3">
        <v>426.29999999999995</v>
      </c>
    </row>
    <row r="16" spans="1:7" ht="14.4" x14ac:dyDescent="0.25">
      <c r="A16" s="41">
        <v>446</v>
      </c>
      <c r="B16" s="47">
        <v>257681</v>
      </c>
      <c r="C16" s="54">
        <v>1</v>
      </c>
      <c r="D16" s="3">
        <v>427.2</v>
      </c>
    </row>
    <row r="17" spans="1:4" ht="14.4" x14ac:dyDescent="0.25">
      <c r="A17" s="1">
        <v>216</v>
      </c>
      <c r="B17" s="9">
        <v>19627</v>
      </c>
      <c r="C17" s="54">
        <v>1</v>
      </c>
      <c r="D17" s="3">
        <v>438.4</v>
      </c>
    </row>
    <row r="18" spans="1:4" ht="14.4" x14ac:dyDescent="0.25">
      <c r="A18" s="1">
        <v>315</v>
      </c>
      <c r="B18" s="9">
        <v>303553</v>
      </c>
      <c r="C18" s="54">
        <v>1</v>
      </c>
      <c r="D18" s="3">
        <v>439.8</v>
      </c>
    </row>
    <row r="19" spans="1:4" ht="14.4" x14ac:dyDescent="0.25">
      <c r="A19" s="41">
        <v>249</v>
      </c>
      <c r="B19" s="47">
        <v>259029</v>
      </c>
      <c r="C19" s="54">
        <v>1</v>
      </c>
      <c r="D19" s="3">
        <v>441.1</v>
      </c>
    </row>
    <row r="20" spans="1:4" ht="14.4" x14ac:dyDescent="0.25">
      <c r="A20" s="1">
        <v>434</v>
      </c>
      <c r="B20" s="9">
        <v>272684</v>
      </c>
      <c r="C20" s="54">
        <v>1</v>
      </c>
      <c r="D20" s="3">
        <v>441.84999999999997</v>
      </c>
    </row>
    <row r="21" spans="1:4" ht="14.4" x14ac:dyDescent="0.25">
      <c r="A21" s="41">
        <v>33</v>
      </c>
      <c r="B21" s="47">
        <v>281463</v>
      </c>
      <c r="C21" s="54">
        <v>1</v>
      </c>
      <c r="D21" s="3">
        <v>447.79999999999995</v>
      </c>
    </row>
    <row r="22" spans="1:4" ht="14.4" x14ac:dyDescent="0.25">
      <c r="A22" s="41">
        <v>378</v>
      </c>
      <c r="B22" s="47">
        <v>158859</v>
      </c>
      <c r="C22" s="54">
        <v>1</v>
      </c>
      <c r="D22" s="3">
        <v>451.75</v>
      </c>
    </row>
    <row r="23" spans="1:4" ht="14.4" x14ac:dyDescent="0.25">
      <c r="A23" s="41">
        <v>153</v>
      </c>
      <c r="B23" s="47">
        <v>31175</v>
      </c>
      <c r="C23" s="54">
        <v>1</v>
      </c>
      <c r="D23" s="3">
        <v>462.3</v>
      </c>
    </row>
    <row r="24" spans="1:4" ht="14.4" x14ac:dyDescent="0.25">
      <c r="A24" s="41">
        <v>215</v>
      </c>
      <c r="B24" s="47">
        <v>253303</v>
      </c>
      <c r="C24" s="54">
        <v>1</v>
      </c>
      <c r="D24" s="3">
        <v>466.9</v>
      </c>
    </row>
    <row r="25" spans="1:4" ht="14.4" x14ac:dyDescent="0.25">
      <c r="A25" s="1">
        <v>206</v>
      </c>
      <c r="B25" s="9">
        <v>283474</v>
      </c>
      <c r="C25" s="54">
        <v>1</v>
      </c>
      <c r="D25" s="3">
        <v>468.2</v>
      </c>
    </row>
    <row r="26" spans="1:4" ht="14.4" x14ac:dyDescent="0.25">
      <c r="A26" s="1">
        <v>439</v>
      </c>
      <c r="B26" s="9">
        <v>295385</v>
      </c>
      <c r="C26" s="54">
        <v>1</v>
      </c>
      <c r="D26" s="3">
        <v>473.2</v>
      </c>
    </row>
    <row r="27" spans="1:4" ht="14.4" x14ac:dyDescent="0.25">
      <c r="A27" s="41">
        <v>468</v>
      </c>
      <c r="B27" s="47">
        <v>193132</v>
      </c>
      <c r="C27" s="54">
        <v>1</v>
      </c>
      <c r="D27" s="3">
        <v>479.05</v>
      </c>
    </row>
    <row r="28" spans="1:4" ht="14.4" x14ac:dyDescent="0.25">
      <c r="A28" s="41">
        <v>191</v>
      </c>
      <c r="B28" s="47">
        <v>26782</v>
      </c>
      <c r="C28" s="54">
        <v>1</v>
      </c>
      <c r="D28" s="3">
        <v>481.6</v>
      </c>
    </row>
    <row r="29" spans="1:4" ht="14.4" x14ac:dyDescent="0.25">
      <c r="A29" s="1">
        <v>307</v>
      </c>
      <c r="B29" s="9">
        <v>29980</v>
      </c>
      <c r="C29" s="54">
        <v>1</v>
      </c>
      <c r="D29" s="3">
        <v>489.3</v>
      </c>
    </row>
    <row r="30" spans="1:4" ht="14.4" x14ac:dyDescent="0.25">
      <c r="A30" s="1">
        <v>60</v>
      </c>
      <c r="B30" s="9">
        <v>12277</v>
      </c>
      <c r="C30" s="54">
        <v>1</v>
      </c>
      <c r="D30" s="3">
        <v>490.09999999999997</v>
      </c>
    </row>
    <row r="31" spans="1:4" ht="14.4" x14ac:dyDescent="0.25">
      <c r="A31" s="1">
        <v>150</v>
      </c>
      <c r="B31" s="9">
        <v>28340</v>
      </c>
      <c r="C31" s="54">
        <v>1</v>
      </c>
      <c r="D31" s="3">
        <v>498.1</v>
      </c>
    </row>
    <row r="32" spans="1:4" ht="14.4" x14ac:dyDescent="0.25">
      <c r="A32" s="1">
        <v>278</v>
      </c>
      <c r="B32" s="9">
        <v>249209</v>
      </c>
      <c r="C32" s="54">
        <v>1</v>
      </c>
      <c r="D32" s="3">
        <v>498.95</v>
      </c>
    </row>
    <row r="33" spans="1:4" ht="14.4" x14ac:dyDescent="0.25">
      <c r="A33" s="1">
        <v>220</v>
      </c>
      <c r="B33" s="9">
        <v>291723</v>
      </c>
      <c r="C33" s="54">
        <v>1</v>
      </c>
      <c r="D33" s="3">
        <v>512.79999999999995</v>
      </c>
    </row>
    <row r="34" spans="1:4" ht="14.4" x14ac:dyDescent="0.25">
      <c r="A34" s="41">
        <v>181</v>
      </c>
      <c r="B34" s="47">
        <v>267025</v>
      </c>
      <c r="C34" s="54">
        <v>1</v>
      </c>
      <c r="D34" s="3">
        <v>514</v>
      </c>
    </row>
    <row r="35" spans="1:4" ht="14.4" x14ac:dyDescent="0.25">
      <c r="A35" s="1">
        <v>202</v>
      </c>
      <c r="B35" s="9">
        <v>89950</v>
      </c>
      <c r="C35" s="54">
        <v>1</v>
      </c>
      <c r="D35" s="3">
        <v>518.07999999999993</v>
      </c>
    </row>
    <row r="36" spans="1:4" ht="14.4" x14ac:dyDescent="0.25">
      <c r="A36" s="1">
        <v>148</v>
      </c>
      <c r="B36" s="9">
        <v>6242</v>
      </c>
      <c r="C36" s="54">
        <v>1</v>
      </c>
      <c r="D36" s="3">
        <v>518.6</v>
      </c>
    </row>
    <row r="37" spans="1:4" ht="14.4" x14ac:dyDescent="0.25">
      <c r="A37" s="1">
        <v>355</v>
      </c>
      <c r="B37" s="9">
        <v>255444</v>
      </c>
      <c r="C37" s="54">
        <v>1</v>
      </c>
      <c r="D37" s="3">
        <v>520.6</v>
      </c>
    </row>
    <row r="38" spans="1:4" ht="14.4" x14ac:dyDescent="0.25">
      <c r="A38" s="41">
        <v>219</v>
      </c>
      <c r="B38" s="47">
        <v>179343</v>
      </c>
      <c r="C38" s="54">
        <v>1</v>
      </c>
      <c r="D38" s="3">
        <v>523</v>
      </c>
    </row>
    <row r="39" spans="1:4" ht="14.4" x14ac:dyDescent="0.25">
      <c r="A39" s="41">
        <v>27</v>
      </c>
      <c r="B39" s="47">
        <v>250651</v>
      </c>
      <c r="C39" s="54">
        <v>1</v>
      </c>
      <c r="D39" s="3">
        <v>524.178</v>
      </c>
    </row>
    <row r="40" spans="1:4" ht="14.4" x14ac:dyDescent="0.25">
      <c r="A40" s="1">
        <v>299</v>
      </c>
      <c r="B40" s="9">
        <v>304486</v>
      </c>
      <c r="C40" s="54">
        <v>1</v>
      </c>
      <c r="D40" s="3">
        <v>532.35</v>
      </c>
    </row>
    <row r="41" spans="1:4" ht="14.4" x14ac:dyDescent="0.25">
      <c r="A41" s="1">
        <v>401</v>
      </c>
      <c r="B41" s="9">
        <v>134987</v>
      </c>
      <c r="C41" s="54">
        <v>1</v>
      </c>
      <c r="D41" s="3">
        <v>535.4</v>
      </c>
    </row>
    <row r="42" spans="1:4" ht="14.4" x14ac:dyDescent="0.25">
      <c r="A42" s="41">
        <v>189</v>
      </c>
      <c r="B42" s="47">
        <v>267107</v>
      </c>
      <c r="C42" s="54">
        <v>1</v>
      </c>
      <c r="D42" s="3">
        <v>537.9</v>
      </c>
    </row>
    <row r="43" spans="1:4" ht="14.4" x14ac:dyDescent="0.25">
      <c r="A43" s="1">
        <v>212</v>
      </c>
      <c r="B43" s="9">
        <v>217274</v>
      </c>
      <c r="C43" s="54">
        <v>1</v>
      </c>
      <c r="D43" s="3">
        <v>541.79999999999995</v>
      </c>
    </row>
    <row r="44" spans="1:4" ht="14.4" x14ac:dyDescent="0.25">
      <c r="A44" s="41">
        <v>5</v>
      </c>
      <c r="B44" s="57">
        <v>304366</v>
      </c>
      <c r="C44" s="54">
        <v>1</v>
      </c>
      <c r="D44" s="3">
        <v>542.4</v>
      </c>
    </row>
    <row r="45" spans="1:4" ht="14.4" x14ac:dyDescent="0.25">
      <c r="A45" s="41">
        <v>183</v>
      </c>
      <c r="B45" s="47">
        <v>209192</v>
      </c>
      <c r="C45" s="54">
        <v>1</v>
      </c>
      <c r="D45" s="3">
        <v>543</v>
      </c>
    </row>
    <row r="46" spans="1:4" ht="14.4" x14ac:dyDescent="0.25">
      <c r="A46" s="41">
        <v>400</v>
      </c>
      <c r="B46" s="47">
        <v>219821</v>
      </c>
      <c r="C46" s="54">
        <v>1</v>
      </c>
      <c r="D46" s="3">
        <v>545</v>
      </c>
    </row>
    <row r="47" spans="1:4" ht="14.4" x14ac:dyDescent="0.25">
      <c r="A47" s="41">
        <v>177</v>
      </c>
      <c r="B47" s="47">
        <v>281732</v>
      </c>
      <c r="C47" s="54">
        <v>1</v>
      </c>
      <c r="D47" s="3">
        <v>548.1</v>
      </c>
    </row>
    <row r="48" spans="1:4" ht="14.4" x14ac:dyDescent="0.25">
      <c r="A48" s="41">
        <v>312</v>
      </c>
      <c r="B48" s="47">
        <v>29662</v>
      </c>
      <c r="C48" s="54">
        <v>1</v>
      </c>
      <c r="D48" s="3">
        <v>548.20000000000005</v>
      </c>
    </row>
    <row r="49" spans="1:4" ht="14.4" x14ac:dyDescent="0.25">
      <c r="A49" s="1">
        <v>264</v>
      </c>
      <c r="B49" s="9">
        <v>222937</v>
      </c>
      <c r="C49" s="54">
        <v>1</v>
      </c>
      <c r="D49" s="3">
        <v>550.29999999999995</v>
      </c>
    </row>
    <row r="50" spans="1:4" ht="14.4" x14ac:dyDescent="0.25">
      <c r="A50" s="41">
        <v>304</v>
      </c>
      <c r="B50" s="47">
        <v>22086</v>
      </c>
      <c r="C50" s="54">
        <v>1</v>
      </c>
      <c r="D50" s="3">
        <v>555.6</v>
      </c>
    </row>
    <row r="51" spans="1:4" ht="14.4" x14ac:dyDescent="0.25">
      <c r="A51" s="1">
        <v>2</v>
      </c>
      <c r="B51" s="11">
        <v>334288</v>
      </c>
      <c r="C51" s="54">
        <v>1</v>
      </c>
      <c r="D51" s="3">
        <v>557.5</v>
      </c>
    </row>
    <row r="52" spans="1:4" ht="14.4" x14ac:dyDescent="0.25">
      <c r="A52" s="1">
        <v>46</v>
      </c>
      <c r="B52" s="9">
        <v>284877</v>
      </c>
      <c r="C52" s="54">
        <v>1</v>
      </c>
      <c r="D52" s="3">
        <v>557.59999999999991</v>
      </c>
    </row>
    <row r="53" spans="1:4" ht="14.4" x14ac:dyDescent="0.25">
      <c r="A53" s="1">
        <v>122</v>
      </c>
      <c r="B53" s="9">
        <v>552</v>
      </c>
      <c r="C53" s="54">
        <v>1</v>
      </c>
      <c r="D53" s="3">
        <v>559.4</v>
      </c>
    </row>
    <row r="54" spans="1:4" ht="14.4" x14ac:dyDescent="0.25">
      <c r="A54" s="41">
        <v>159</v>
      </c>
      <c r="B54" s="47">
        <v>24134</v>
      </c>
      <c r="C54" s="54">
        <v>1</v>
      </c>
      <c r="D54" s="3">
        <v>560.4</v>
      </c>
    </row>
    <row r="55" spans="1:4" ht="14.4" x14ac:dyDescent="0.25">
      <c r="A55" s="1">
        <v>80</v>
      </c>
      <c r="B55" s="9">
        <v>241948</v>
      </c>
      <c r="C55" s="54">
        <v>1</v>
      </c>
      <c r="D55" s="3">
        <v>562.09999999999991</v>
      </c>
    </row>
    <row r="56" spans="1:4" ht="14.4" x14ac:dyDescent="0.25">
      <c r="A56" s="1">
        <v>443</v>
      </c>
      <c r="B56" s="9">
        <v>257746</v>
      </c>
      <c r="C56" s="54">
        <v>1</v>
      </c>
      <c r="D56" s="3">
        <v>563.9</v>
      </c>
    </row>
    <row r="57" spans="1:4" ht="14.4" x14ac:dyDescent="0.25">
      <c r="A57" s="41">
        <v>9</v>
      </c>
      <c r="B57" s="57">
        <v>275012</v>
      </c>
      <c r="C57" s="54">
        <v>1</v>
      </c>
      <c r="D57" s="3">
        <v>567.4</v>
      </c>
    </row>
    <row r="58" spans="1:4" ht="14.4" x14ac:dyDescent="0.25">
      <c r="A58" s="1">
        <v>224</v>
      </c>
      <c r="B58" s="9">
        <v>91106</v>
      </c>
      <c r="C58" s="54">
        <v>1</v>
      </c>
      <c r="D58" s="3">
        <v>571.79999999999995</v>
      </c>
    </row>
    <row r="59" spans="1:4" ht="14.4" x14ac:dyDescent="0.25">
      <c r="A59" s="1">
        <v>409</v>
      </c>
      <c r="B59" s="9">
        <v>206283</v>
      </c>
      <c r="C59" s="54">
        <v>1</v>
      </c>
      <c r="D59" s="3">
        <v>572.29999999999995</v>
      </c>
    </row>
    <row r="60" spans="1:4" ht="14.4" x14ac:dyDescent="0.25">
      <c r="A60" s="1">
        <v>369</v>
      </c>
      <c r="B60" s="9">
        <v>276405</v>
      </c>
      <c r="C60" s="54">
        <v>1</v>
      </c>
      <c r="D60" s="3">
        <v>574.9</v>
      </c>
    </row>
    <row r="61" spans="1:4" ht="14.4" x14ac:dyDescent="0.25">
      <c r="A61" s="41">
        <v>131</v>
      </c>
      <c r="B61" s="47">
        <v>148276</v>
      </c>
      <c r="C61" s="54">
        <v>1</v>
      </c>
      <c r="D61" s="3">
        <v>575</v>
      </c>
    </row>
    <row r="62" spans="1:4" ht="14.4" x14ac:dyDescent="0.25">
      <c r="A62" s="41">
        <v>117</v>
      </c>
      <c r="B62" s="47">
        <v>284813</v>
      </c>
      <c r="C62" s="54">
        <v>1</v>
      </c>
      <c r="D62" s="3">
        <v>575.20000000000005</v>
      </c>
    </row>
    <row r="63" spans="1:4" ht="14.4" x14ac:dyDescent="0.25">
      <c r="A63" s="1">
        <v>313</v>
      </c>
      <c r="B63" s="9">
        <v>31062</v>
      </c>
      <c r="C63" s="54">
        <v>1</v>
      </c>
      <c r="D63" s="3">
        <v>583.4</v>
      </c>
    </row>
    <row r="64" spans="1:4" ht="14.4" x14ac:dyDescent="0.25">
      <c r="A64" s="1">
        <v>210</v>
      </c>
      <c r="B64" s="9">
        <v>227450</v>
      </c>
      <c r="C64" s="54">
        <v>1</v>
      </c>
      <c r="D64" s="3">
        <v>584.9</v>
      </c>
    </row>
    <row r="65" spans="1:4" ht="14.4" x14ac:dyDescent="0.25">
      <c r="A65" s="41">
        <v>171</v>
      </c>
      <c r="B65" s="47">
        <v>17869</v>
      </c>
      <c r="C65" s="54">
        <v>1</v>
      </c>
      <c r="D65" s="3">
        <v>585.4</v>
      </c>
    </row>
    <row r="66" spans="1:4" ht="14.4" x14ac:dyDescent="0.25">
      <c r="A66" s="1">
        <v>74</v>
      </c>
      <c r="B66" s="9">
        <v>23767</v>
      </c>
      <c r="C66" s="54">
        <v>1</v>
      </c>
      <c r="D66" s="3">
        <v>587</v>
      </c>
    </row>
    <row r="67" spans="1:4" ht="14.4" x14ac:dyDescent="0.25">
      <c r="A67" s="1">
        <v>238</v>
      </c>
      <c r="B67" s="9">
        <v>295401</v>
      </c>
      <c r="C67" s="54">
        <v>1</v>
      </c>
      <c r="D67" s="3">
        <v>590.4</v>
      </c>
    </row>
    <row r="68" spans="1:4" ht="14.4" x14ac:dyDescent="0.25">
      <c r="A68" s="41">
        <v>237</v>
      </c>
      <c r="B68" s="47">
        <v>1840</v>
      </c>
      <c r="C68" s="54">
        <v>1</v>
      </c>
      <c r="D68" s="3">
        <v>591.4</v>
      </c>
    </row>
    <row r="69" spans="1:4" ht="14.4" x14ac:dyDescent="0.25">
      <c r="A69" s="41">
        <v>179</v>
      </c>
      <c r="B69" s="47">
        <v>224258</v>
      </c>
      <c r="C69" s="54">
        <v>1</v>
      </c>
      <c r="D69" s="3">
        <v>598.29999999999995</v>
      </c>
    </row>
    <row r="70" spans="1:4" ht="14.4" x14ac:dyDescent="0.25">
      <c r="A70" s="1">
        <v>22</v>
      </c>
      <c r="B70" s="9">
        <v>23492</v>
      </c>
      <c r="C70" s="54">
        <v>1</v>
      </c>
      <c r="D70" s="3">
        <v>598.4799999999999</v>
      </c>
    </row>
    <row r="71" spans="1:4" ht="14.4" x14ac:dyDescent="0.25">
      <c r="A71" s="41">
        <v>119</v>
      </c>
      <c r="B71" s="47">
        <v>282496</v>
      </c>
      <c r="C71" s="54">
        <v>1</v>
      </c>
      <c r="D71" s="3">
        <v>600.59999999999991</v>
      </c>
    </row>
    <row r="72" spans="1:4" ht="14.4" x14ac:dyDescent="0.25">
      <c r="A72" s="1">
        <v>377</v>
      </c>
      <c r="B72" s="9">
        <v>50058</v>
      </c>
      <c r="C72" s="54">
        <v>1</v>
      </c>
      <c r="D72" s="3">
        <v>601.85</v>
      </c>
    </row>
    <row r="73" spans="1:4" ht="14.4" x14ac:dyDescent="0.25">
      <c r="A73" s="41">
        <v>169</v>
      </c>
      <c r="B73" s="47">
        <v>20911</v>
      </c>
      <c r="C73" s="54">
        <v>1</v>
      </c>
      <c r="D73" s="3">
        <v>605.29999999999995</v>
      </c>
    </row>
    <row r="74" spans="1:4" ht="14.4" x14ac:dyDescent="0.25">
      <c r="A74" s="1">
        <v>160</v>
      </c>
      <c r="B74" s="9">
        <v>304393</v>
      </c>
      <c r="C74" s="54">
        <v>1</v>
      </c>
      <c r="D74" s="3">
        <v>607.59999999999991</v>
      </c>
    </row>
    <row r="75" spans="1:4" ht="14.4" x14ac:dyDescent="0.25">
      <c r="A75" s="41">
        <v>335</v>
      </c>
      <c r="B75" s="47">
        <v>33626</v>
      </c>
      <c r="C75" s="54">
        <v>1</v>
      </c>
      <c r="D75" s="3">
        <v>615.54999999999995</v>
      </c>
    </row>
    <row r="76" spans="1:4" ht="14.4" x14ac:dyDescent="0.25">
      <c r="A76" s="41">
        <v>448</v>
      </c>
      <c r="B76" s="47">
        <v>230490</v>
      </c>
      <c r="C76" s="54">
        <v>1</v>
      </c>
      <c r="D76" s="3">
        <v>616.9</v>
      </c>
    </row>
    <row r="77" spans="1:4" ht="14.4" x14ac:dyDescent="0.25">
      <c r="A77" s="41">
        <v>392</v>
      </c>
      <c r="B77" s="47">
        <v>321677</v>
      </c>
      <c r="C77" s="54">
        <v>1</v>
      </c>
      <c r="D77" s="3">
        <v>617.35</v>
      </c>
    </row>
    <row r="78" spans="1:4" ht="14.4" x14ac:dyDescent="0.25">
      <c r="A78" s="41">
        <v>251</v>
      </c>
      <c r="B78" s="47">
        <v>22308</v>
      </c>
      <c r="C78" s="54">
        <v>1</v>
      </c>
      <c r="D78" s="3">
        <v>619.4</v>
      </c>
    </row>
    <row r="79" spans="1:4" ht="14.4" x14ac:dyDescent="0.25">
      <c r="A79" s="1">
        <v>196</v>
      </c>
      <c r="B79" s="9">
        <v>90552</v>
      </c>
      <c r="C79" s="54">
        <v>1</v>
      </c>
      <c r="D79" s="3">
        <v>621.4</v>
      </c>
    </row>
    <row r="80" spans="1:4" ht="14.4" x14ac:dyDescent="0.25">
      <c r="A80" s="41">
        <v>195</v>
      </c>
      <c r="B80" s="47">
        <v>253056</v>
      </c>
      <c r="C80" s="54">
        <v>1</v>
      </c>
      <c r="D80" s="3">
        <v>622.90000000000009</v>
      </c>
    </row>
    <row r="81" spans="1:4" ht="14.4" x14ac:dyDescent="0.25">
      <c r="A81" s="1">
        <v>268</v>
      </c>
      <c r="B81" s="9">
        <v>229335</v>
      </c>
      <c r="C81" s="54">
        <v>1</v>
      </c>
      <c r="D81" s="3">
        <v>625.65</v>
      </c>
    </row>
    <row r="82" spans="1:4" ht="14.4" x14ac:dyDescent="0.25">
      <c r="A82" s="41">
        <v>343</v>
      </c>
      <c r="B82" s="47">
        <v>320482</v>
      </c>
      <c r="C82" s="54">
        <v>1</v>
      </c>
      <c r="D82" s="3">
        <v>631.05000000000007</v>
      </c>
    </row>
    <row r="83" spans="1:4" ht="14.4" x14ac:dyDescent="0.25">
      <c r="A83" s="41">
        <v>47</v>
      </c>
      <c r="B83" s="47">
        <v>11066</v>
      </c>
      <c r="C83" s="54">
        <v>1</v>
      </c>
      <c r="D83" s="3">
        <v>634.4</v>
      </c>
    </row>
    <row r="84" spans="1:4" ht="14.4" x14ac:dyDescent="0.25">
      <c r="A84" s="41">
        <v>7</v>
      </c>
      <c r="B84" s="57">
        <v>207644</v>
      </c>
      <c r="C84" s="54">
        <v>1</v>
      </c>
      <c r="D84" s="3">
        <v>635.59999999999991</v>
      </c>
    </row>
    <row r="85" spans="1:4" ht="14.4" x14ac:dyDescent="0.25">
      <c r="A85" s="41">
        <v>433</v>
      </c>
      <c r="B85" s="47">
        <v>230324</v>
      </c>
      <c r="C85" s="54">
        <v>1</v>
      </c>
      <c r="D85" s="3">
        <v>637.9</v>
      </c>
    </row>
    <row r="86" spans="1:4" ht="14.4" x14ac:dyDescent="0.25">
      <c r="A86" s="41">
        <v>281</v>
      </c>
      <c r="B86" s="47">
        <v>249199</v>
      </c>
      <c r="C86" s="54">
        <v>1</v>
      </c>
      <c r="D86" s="3">
        <v>638.18000000000006</v>
      </c>
    </row>
    <row r="87" spans="1:4" ht="14.4" x14ac:dyDescent="0.25">
      <c r="A87" s="1">
        <v>72</v>
      </c>
      <c r="B87" s="9">
        <v>230242</v>
      </c>
      <c r="C87" s="54">
        <v>1</v>
      </c>
      <c r="D87" s="3">
        <v>638.79999999999995</v>
      </c>
    </row>
    <row r="88" spans="1:4" ht="14.4" x14ac:dyDescent="0.25">
      <c r="A88" s="41">
        <v>261</v>
      </c>
      <c r="B88" s="47">
        <v>6339</v>
      </c>
      <c r="C88" s="54">
        <v>1</v>
      </c>
      <c r="D88" s="3">
        <v>641.70000000000005</v>
      </c>
    </row>
    <row r="89" spans="1:4" ht="14.4" x14ac:dyDescent="0.25">
      <c r="A89" s="1">
        <v>128</v>
      </c>
      <c r="B89" s="9">
        <v>218152</v>
      </c>
      <c r="C89" s="54">
        <v>1</v>
      </c>
      <c r="D89" s="3">
        <v>645.25</v>
      </c>
    </row>
    <row r="90" spans="1:4" ht="14.4" x14ac:dyDescent="0.25">
      <c r="A90" s="1">
        <v>447</v>
      </c>
      <c r="B90" s="9">
        <v>257620</v>
      </c>
      <c r="C90" s="54">
        <v>1</v>
      </c>
      <c r="D90" s="3">
        <v>646</v>
      </c>
    </row>
    <row r="91" spans="1:4" ht="14.4" x14ac:dyDescent="0.25">
      <c r="A91" s="41">
        <v>330</v>
      </c>
      <c r="B91" s="47">
        <v>319440</v>
      </c>
      <c r="C91" s="54">
        <v>1</v>
      </c>
      <c r="D91" s="3">
        <v>646.29999999999995</v>
      </c>
    </row>
    <row r="92" spans="1:4" ht="14.4" x14ac:dyDescent="0.25">
      <c r="A92" s="1">
        <v>6</v>
      </c>
      <c r="B92" s="61">
        <v>95690</v>
      </c>
      <c r="C92" s="54">
        <v>1</v>
      </c>
      <c r="D92" s="14">
        <v>650.09999999999991</v>
      </c>
    </row>
    <row r="93" spans="1:4" ht="14.4" x14ac:dyDescent="0.25">
      <c r="A93" s="1">
        <v>403</v>
      </c>
      <c r="B93" s="9">
        <v>44794</v>
      </c>
      <c r="C93" s="54">
        <v>1</v>
      </c>
      <c r="D93" s="3">
        <v>651.52</v>
      </c>
    </row>
    <row r="94" spans="1:4" ht="14.4" x14ac:dyDescent="0.25">
      <c r="A94" s="41">
        <v>464</v>
      </c>
      <c r="B94" s="47">
        <v>55938</v>
      </c>
      <c r="C94" s="54">
        <v>1</v>
      </c>
      <c r="D94" s="3">
        <v>651.6</v>
      </c>
    </row>
    <row r="95" spans="1:4" ht="14.4" x14ac:dyDescent="0.25">
      <c r="A95" s="1">
        <v>28</v>
      </c>
      <c r="B95" s="9">
        <v>11936</v>
      </c>
      <c r="C95" s="54">
        <v>1</v>
      </c>
      <c r="D95" s="3">
        <v>651.90399999999988</v>
      </c>
    </row>
    <row r="96" spans="1:4" ht="14.4" x14ac:dyDescent="0.25">
      <c r="A96" s="41">
        <v>1</v>
      </c>
      <c r="B96" s="57">
        <v>95609</v>
      </c>
      <c r="C96" s="54">
        <v>1</v>
      </c>
      <c r="D96" s="3">
        <v>655.4</v>
      </c>
    </row>
    <row r="97" spans="1:4" ht="14.4" x14ac:dyDescent="0.25">
      <c r="A97" s="41">
        <v>284</v>
      </c>
      <c r="B97" s="47">
        <v>181658</v>
      </c>
      <c r="C97" s="54">
        <v>1</v>
      </c>
      <c r="D97" s="3">
        <v>658</v>
      </c>
    </row>
    <row r="98" spans="1:4" ht="14.4" x14ac:dyDescent="0.25">
      <c r="A98" s="41">
        <v>121</v>
      </c>
      <c r="B98" s="47">
        <v>302343</v>
      </c>
      <c r="C98" s="54">
        <v>1</v>
      </c>
      <c r="D98" s="3">
        <v>663.34999999999991</v>
      </c>
    </row>
    <row r="99" spans="1:4" ht="14.4" x14ac:dyDescent="0.25">
      <c r="A99" s="1">
        <v>102</v>
      </c>
      <c r="B99" s="9">
        <v>14676</v>
      </c>
      <c r="C99" s="54">
        <v>1</v>
      </c>
      <c r="D99" s="3">
        <v>663.5</v>
      </c>
    </row>
    <row r="100" spans="1:4" ht="14.4" x14ac:dyDescent="0.25">
      <c r="A100" s="41">
        <v>71</v>
      </c>
      <c r="B100" s="47">
        <v>250747</v>
      </c>
      <c r="C100" s="54">
        <v>1</v>
      </c>
      <c r="D100" s="3">
        <v>664.2</v>
      </c>
    </row>
    <row r="101" spans="1:4" ht="14.4" x14ac:dyDescent="0.25">
      <c r="A101" s="41">
        <v>254</v>
      </c>
      <c r="B101" s="47">
        <v>10681</v>
      </c>
      <c r="C101" s="54">
        <v>1</v>
      </c>
      <c r="D101" s="3">
        <v>664.7</v>
      </c>
    </row>
    <row r="102" spans="1:4" ht="14.4" x14ac:dyDescent="0.25">
      <c r="A102" s="41">
        <v>103</v>
      </c>
      <c r="B102" s="47">
        <v>278114</v>
      </c>
      <c r="C102" s="54">
        <v>1</v>
      </c>
      <c r="D102" s="3">
        <v>669.9</v>
      </c>
    </row>
    <row r="103" spans="1:4" ht="14.4" x14ac:dyDescent="0.25">
      <c r="A103" s="1">
        <v>445</v>
      </c>
      <c r="B103" s="9">
        <v>230496</v>
      </c>
      <c r="C103" s="54">
        <v>1</v>
      </c>
      <c r="D103" s="3">
        <v>673</v>
      </c>
    </row>
    <row r="104" spans="1:4" ht="14.4" x14ac:dyDescent="0.25">
      <c r="A104" s="1">
        <v>234</v>
      </c>
      <c r="B104" s="9">
        <v>229674</v>
      </c>
      <c r="C104" s="54">
        <v>1</v>
      </c>
      <c r="D104" s="3">
        <v>673.28</v>
      </c>
    </row>
    <row r="105" spans="1:4" ht="14.4" x14ac:dyDescent="0.25">
      <c r="A105" s="1">
        <v>66</v>
      </c>
      <c r="B105" s="9">
        <v>250702</v>
      </c>
      <c r="C105" s="54">
        <v>1</v>
      </c>
      <c r="D105" s="3">
        <v>675.6</v>
      </c>
    </row>
    <row r="106" spans="1:4" ht="14.4" x14ac:dyDescent="0.25">
      <c r="A106" s="1">
        <v>321</v>
      </c>
      <c r="B106" s="9">
        <v>128656</v>
      </c>
      <c r="C106" s="54">
        <v>1</v>
      </c>
      <c r="D106" s="3">
        <v>675.6</v>
      </c>
    </row>
    <row r="107" spans="1:4" ht="14.4" x14ac:dyDescent="0.25">
      <c r="A107" s="1">
        <v>152</v>
      </c>
      <c r="B107" s="9">
        <v>19924</v>
      </c>
      <c r="C107" s="54">
        <v>1</v>
      </c>
      <c r="D107" s="3">
        <v>676.2</v>
      </c>
    </row>
    <row r="108" spans="1:4" ht="14.4" x14ac:dyDescent="0.25">
      <c r="A108" s="1">
        <v>118</v>
      </c>
      <c r="B108" s="9">
        <v>285373</v>
      </c>
      <c r="C108" s="54">
        <v>1</v>
      </c>
      <c r="D108" s="3">
        <v>679.9</v>
      </c>
    </row>
    <row r="109" spans="1:4" ht="14.4" x14ac:dyDescent="0.25">
      <c r="A109" s="1">
        <v>270</v>
      </c>
      <c r="B109" s="9">
        <v>30125</v>
      </c>
      <c r="C109" s="54">
        <v>1</v>
      </c>
      <c r="D109" s="3">
        <v>683.5</v>
      </c>
    </row>
    <row r="110" spans="1:4" ht="14.4" x14ac:dyDescent="0.25">
      <c r="A110" s="41">
        <v>354</v>
      </c>
      <c r="B110" s="47">
        <v>320480</v>
      </c>
      <c r="C110" s="54">
        <v>1</v>
      </c>
      <c r="D110" s="3">
        <v>686.6</v>
      </c>
    </row>
    <row r="111" spans="1:4" ht="14.4" x14ac:dyDescent="0.25">
      <c r="A111" s="1">
        <v>255</v>
      </c>
      <c r="B111" s="9">
        <v>186693</v>
      </c>
      <c r="C111" s="54">
        <v>1</v>
      </c>
      <c r="D111" s="3">
        <v>688.45</v>
      </c>
    </row>
    <row r="112" spans="1:4" ht="14.4" x14ac:dyDescent="0.25">
      <c r="A112" s="1">
        <v>385</v>
      </c>
      <c r="B112" s="9">
        <v>227745</v>
      </c>
      <c r="C112" s="54">
        <v>1</v>
      </c>
      <c r="D112" s="3">
        <v>689.7</v>
      </c>
    </row>
    <row r="113" spans="1:4" ht="14.4" x14ac:dyDescent="0.25">
      <c r="A113" s="1">
        <v>413</v>
      </c>
      <c r="B113" s="9">
        <v>285259</v>
      </c>
      <c r="C113" s="54">
        <v>1</v>
      </c>
      <c r="D113" s="3">
        <v>690.3</v>
      </c>
    </row>
    <row r="114" spans="1:4" ht="14.4" x14ac:dyDescent="0.25">
      <c r="A114" s="1">
        <v>34</v>
      </c>
      <c r="B114" s="9">
        <v>280112</v>
      </c>
      <c r="C114" s="54">
        <v>1</v>
      </c>
      <c r="D114" s="3">
        <v>693</v>
      </c>
    </row>
    <row r="115" spans="1:4" ht="14.4" x14ac:dyDescent="0.25">
      <c r="A115" s="41">
        <v>155</v>
      </c>
      <c r="B115" s="47">
        <v>20163</v>
      </c>
      <c r="C115" s="54">
        <v>1</v>
      </c>
      <c r="D115" s="3">
        <v>694.54</v>
      </c>
    </row>
    <row r="116" spans="1:4" ht="14.4" x14ac:dyDescent="0.25">
      <c r="A116" s="1">
        <v>461</v>
      </c>
      <c r="B116" s="9">
        <v>60138</v>
      </c>
      <c r="C116" s="54">
        <v>1</v>
      </c>
      <c r="D116" s="3">
        <v>696.6</v>
      </c>
    </row>
    <row r="117" spans="1:4" ht="14.4" x14ac:dyDescent="0.25">
      <c r="A117" s="1">
        <v>84</v>
      </c>
      <c r="B117" s="9">
        <v>250705</v>
      </c>
      <c r="C117" s="54">
        <v>1</v>
      </c>
      <c r="D117" s="3">
        <v>696.7</v>
      </c>
    </row>
    <row r="118" spans="1:4" ht="14.4" x14ac:dyDescent="0.25">
      <c r="A118" s="1">
        <v>283</v>
      </c>
      <c r="B118" s="9">
        <v>8929</v>
      </c>
      <c r="C118" s="54">
        <v>1</v>
      </c>
      <c r="D118" s="3">
        <v>696.80000000000007</v>
      </c>
    </row>
    <row r="119" spans="1:4" ht="14.4" x14ac:dyDescent="0.25">
      <c r="A119" s="41">
        <v>298</v>
      </c>
      <c r="B119" s="47">
        <v>28068</v>
      </c>
      <c r="C119" s="54">
        <v>1</v>
      </c>
      <c r="D119" s="3">
        <v>700.9</v>
      </c>
    </row>
    <row r="120" spans="1:4" ht="14.4" x14ac:dyDescent="0.25">
      <c r="A120" s="41">
        <v>129</v>
      </c>
      <c r="B120" s="47">
        <v>279911</v>
      </c>
      <c r="C120" s="54">
        <v>1</v>
      </c>
      <c r="D120" s="3">
        <v>705.59999999999991</v>
      </c>
    </row>
    <row r="121" spans="1:4" ht="14.4" x14ac:dyDescent="0.25">
      <c r="A121" s="1">
        <v>180</v>
      </c>
      <c r="B121" s="9">
        <v>267083</v>
      </c>
      <c r="C121" s="54">
        <v>1</v>
      </c>
      <c r="D121" s="3">
        <v>706.59999999999991</v>
      </c>
    </row>
    <row r="122" spans="1:4" ht="14.4" x14ac:dyDescent="0.25">
      <c r="A122" s="41">
        <v>23</v>
      </c>
      <c r="B122" s="47">
        <v>281058</v>
      </c>
      <c r="C122" s="54">
        <v>1</v>
      </c>
      <c r="D122" s="3">
        <v>707.4</v>
      </c>
    </row>
    <row r="123" spans="1:4" ht="14.4" x14ac:dyDescent="0.25">
      <c r="A123" s="41">
        <v>412</v>
      </c>
      <c r="B123" s="47">
        <v>214794</v>
      </c>
      <c r="C123" s="54">
        <v>1</v>
      </c>
      <c r="D123" s="3">
        <v>710.4</v>
      </c>
    </row>
    <row r="124" spans="1:4" ht="14.4" x14ac:dyDescent="0.25">
      <c r="A124" s="1">
        <v>198</v>
      </c>
      <c r="B124" s="9">
        <v>90928</v>
      </c>
      <c r="C124" s="54">
        <v>1</v>
      </c>
      <c r="D124" s="3">
        <v>710.6</v>
      </c>
    </row>
    <row r="125" spans="1:4" ht="14.4" x14ac:dyDescent="0.25">
      <c r="A125" s="41">
        <v>95</v>
      </c>
      <c r="B125" s="47">
        <v>168132</v>
      </c>
      <c r="C125" s="54">
        <v>1</v>
      </c>
      <c r="D125" s="3">
        <v>711.05</v>
      </c>
    </row>
    <row r="126" spans="1:4" ht="14.4" x14ac:dyDescent="0.25">
      <c r="A126" s="1">
        <v>188</v>
      </c>
      <c r="B126" s="9">
        <v>19467</v>
      </c>
      <c r="C126" s="54">
        <v>1</v>
      </c>
      <c r="D126" s="3">
        <v>711.59999999999991</v>
      </c>
    </row>
    <row r="127" spans="1:4" ht="14.4" x14ac:dyDescent="0.25">
      <c r="A127" s="1">
        <v>92</v>
      </c>
      <c r="B127" s="9">
        <v>25493</v>
      </c>
      <c r="C127" s="54">
        <v>1</v>
      </c>
      <c r="D127" s="3">
        <v>713.6</v>
      </c>
    </row>
    <row r="128" spans="1:4" ht="14.4" x14ac:dyDescent="0.25">
      <c r="A128" s="1">
        <v>40</v>
      </c>
      <c r="B128" s="9">
        <v>29428</v>
      </c>
      <c r="C128" s="54">
        <v>1</v>
      </c>
      <c r="D128" s="3">
        <v>719.2</v>
      </c>
    </row>
    <row r="129" spans="1:4" ht="14.4" x14ac:dyDescent="0.25">
      <c r="A129" s="1">
        <v>226</v>
      </c>
      <c r="B129" s="9">
        <v>28699</v>
      </c>
      <c r="C129" s="54">
        <v>1</v>
      </c>
      <c r="D129" s="3">
        <v>722</v>
      </c>
    </row>
    <row r="130" spans="1:4" ht="14.4" x14ac:dyDescent="0.25">
      <c r="A130" s="1">
        <v>432</v>
      </c>
      <c r="B130" s="9">
        <v>257664</v>
      </c>
      <c r="C130" s="54">
        <v>1</v>
      </c>
      <c r="D130" s="3">
        <v>722.4</v>
      </c>
    </row>
    <row r="131" spans="1:4" ht="14.4" x14ac:dyDescent="0.25">
      <c r="A131" s="41">
        <v>390</v>
      </c>
      <c r="B131" s="47">
        <v>297696</v>
      </c>
      <c r="C131" s="54">
        <v>1</v>
      </c>
      <c r="D131" s="3">
        <v>723.5</v>
      </c>
    </row>
    <row r="132" spans="1:4" ht="14.4" x14ac:dyDescent="0.25">
      <c r="A132" s="1">
        <v>184</v>
      </c>
      <c r="B132" s="9">
        <v>313890</v>
      </c>
      <c r="C132" s="54">
        <v>1</v>
      </c>
      <c r="D132" s="3">
        <v>723.9</v>
      </c>
    </row>
    <row r="133" spans="1:4" ht="14.4" x14ac:dyDescent="0.25">
      <c r="A133" s="41">
        <v>67</v>
      </c>
      <c r="B133" s="47">
        <v>4518</v>
      </c>
      <c r="C133" s="54">
        <v>1</v>
      </c>
      <c r="D133" s="3">
        <v>726</v>
      </c>
    </row>
    <row r="134" spans="1:4" ht="14.4" x14ac:dyDescent="0.25">
      <c r="A134" s="41">
        <v>101</v>
      </c>
      <c r="B134" s="47">
        <v>304540</v>
      </c>
      <c r="C134" s="54">
        <v>1</v>
      </c>
      <c r="D134" s="3">
        <v>726.8</v>
      </c>
    </row>
    <row r="135" spans="1:4" ht="14.4" x14ac:dyDescent="0.25">
      <c r="A135" s="41">
        <v>296</v>
      </c>
      <c r="B135" s="47">
        <v>224293</v>
      </c>
      <c r="C135" s="54">
        <v>1</v>
      </c>
      <c r="D135" s="3">
        <v>730.9</v>
      </c>
    </row>
    <row r="136" spans="1:4" ht="14.4" x14ac:dyDescent="0.25">
      <c r="A136" s="41">
        <v>135</v>
      </c>
      <c r="B136" s="47">
        <v>284696</v>
      </c>
      <c r="C136" s="54">
        <v>1</v>
      </c>
      <c r="D136" s="3">
        <v>731</v>
      </c>
    </row>
    <row r="137" spans="1:4" ht="14.4" x14ac:dyDescent="0.25">
      <c r="A137" s="1">
        <v>297</v>
      </c>
      <c r="B137" s="9">
        <v>4291</v>
      </c>
      <c r="C137" s="54">
        <v>1</v>
      </c>
      <c r="D137" s="3">
        <v>731.1</v>
      </c>
    </row>
    <row r="138" spans="1:4" ht="14.4" x14ac:dyDescent="0.25">
      <c r="A138" s="41">
        <v>205</v>
      </c>
      <c r="B138" s="47">
        <v>210091</v>
      </c>
      <c r="C138" s="54">
        <v>1</v>
      </c>
      <c r="D138" s="3">
        <v>735.59999999999991</v>
      </c>
    </row>
    <row r="139" spans="1:4" ht="14.4" x14ac:dyDescent="0.25">
      <c r="A139" s="41">
        <v>187</v>
      </c>
      <c r="B139" s="47">
        <v>26987</v>
      </c>
      <c r="C139" s="54">
        <v>1</v>
      </c>
      <c r="D139" s="3">
        <v>739.5</v>
      </c>
    </row>
    <row r="140" spans="1:4" ht="14.4" x14ac:dyDescent="0.25">
      <c r="A140" s="1">
        <v>407</v>
      </c>
      <c r="B140" s="9">
        <v>45626</v>
      </c>
      <c r="C140" s="54">
        <v>1</v>
      </c>
      <c r="D140" s="3">
        <v>741.6</v>
      </c>
    </row>
    <row r="141" spans="1:4" ht="14.4" x14ac:dyDescent="0.25">
      <c r="A141" s="1">
        <v>325</v>
      </c>
      <c r="B141" s="9">
        <v>256069</v>
      </c>
      <c r="C141" s="54">
        <v>1</v>
      </c>
      <c r="D141" s="3">
        <v>741.8</v>
      </c>
    </row>
    <row r="142" spans="1:4" ht="14.4" x14ac:dyDescent="0.25">
      <c r="A142" s="41">
        <v>113</v>
      </c>
      <c r="B142" s="47">
        <v>459</v>
      </c>
      <c r="C142" s="54">
        <v>1</v>
      </c>
      <c r="D142" s="3">
        <v>741.95</v>
      </c>
    </row>
    <row r="143" spans="1:4" ht="14.4" x14ac:dyDescent="0.25">
      <c r="A143" s="41">
        <v>199</v>
      </c>
      <c r="B143" s="47">
        <v>224998</v>
      </c>
      <c r="C143" s="54">
        <v>1</v>
      </c>
      <c r="D143" s="3">
        <v>742.5</v>
      </c>
    </row>
    <row r="144" spans="1:4" ht="14.4" x14ac:dyDescent="0.25">
      <c r="A144" s="1">
        <v>58</v>
      </c>
      <c r="B144" s="9">
        <v>3254</v>
      </c>
      <c r="C144" s="54">
        <v>1</v>
      </c>
      <c r="D144" s="3">
        <v>743.3</v>
      </c>
    </row>
    <row r="145" spans="1:4" ht="14.4" x14ac:dyDescent="0.25">
      <c r="A145" s="1">
        <v>200</v>
      </c>
      <c r="B145" s="9">
        <v>91160</v>
      </c>
      <c r="C145" s="54">
        <v>1</v>
      </c>
      <c r="D145" s="3">
        <v>744.7</v>
      </c>
    </row>
    <row r="146" spans="1:4" ht="14.4" x14ac:dyDescent="0.25">
      <c r="A146" s="41">
        <v>370</v>
      </c>
      <c r="B146" s="47">
        <v>280705</v>
      </c>
      <c r="C146" s="54">
        <v>1</v>
      </c>
      <c r="D146" s="3">
        <v>746.7</v>
      </c>
    </row>
    <row r="147" spans="1:4" ht="14.4" x14ac:dyDescent="0.25">
      <c r="A147" s="41">
        <v>267</v>
      </c>
      <c r="B147" s="47">
        <v>216956</v>
      </c>
      <c r="C147" s="54">
        <v>1</v>
      </c>
      <c r="D147" s="3">
        <v>747.45</v>
      </c>
    </row>
    <row r="148" spans="1:4" ht="14.4" x14ac:dyDescent="0.25">
      <c r="A148" s="41">
        <v>137</v>
      </c>
      <c r="B148" s="47">
        <v>27426</v>
      </c>
      <c r="C148" s="54">
        <v>1</v>
      </c>
      <c r="D148" s="3">
        <v>747.65</v>
      </c>
    </row>
    <row r="149" spans="1:4" ht="14.4" x14ac:dyDescent="0.25">
      <c r="A149" s="41">
        <v>300</v>
      </c>
      <c r="B149" s="47">
        <v>257132</v>
      </c>
      <c r="C149" s="54">
        <v>1</v>
      </c>
      <c r="D149" s="3">
        <v>748.6</v>
      </c>
    </row>
    <row r="150" spans="1:4" ht="14.4" x14ac:dyDescent="0.25">
      <c r="A150" s="41">
        <v>105</v>
      </c>
      <c r="B150" s="47">
        <v>230567</v>
      </c>
      <c r="C150" s="54">
        <v>1</v>
      </c>
      <c r="D150" s="3">
        <v>750.34999999999991</v>
      </c>
    </row>
    <row r="151" spans="1:4" ht="14.4" x14ac:dyDescent="0.25">
      <c r="A151" s="41">
        <v>81</v>
      </c>
      <c r="B151" s="47">
        <v>101545</v>
      </c>
      <c r="C151" s="54">
        <v>1</v>
      </c>
      <c r="D151" s="3">
        <v>751.8</v>
      </c>
    </row>
    <row r="152" spans="1:4" ht="14.4" x14ac:dyDescent="0.25">
      <c r="A152" s="41">
        <v>207</v>
      </c>
      <c r="B152" s="47">
        <v>89921</v>
      </c>
      <c r="C152" s="54">
        <v>1</v>
      </c>
      <c r="D152" s="3">
        <v>754.25</v>
      </c>
    </row>
    <row r="153" spans="1:4" ht="14.4" x14ac:dyDescent="0.25">
      <c r="A153" s="41">
        <v>127</v>
      </c>
      <c r="B153" s="47">
        <v>170951</v>
      </c>
      <c r="C153" s="54">
        <v>1</v>
      </c>
      <c r="D153" s="3">
        <v>756.34999999999991</v>
      </c>
    </row>
    <row r="154" spans="1:4" ht="14.4" x14ac:dyDescent="0.25">
      <c r="A154" s="41">
        <v>157</v>
      </c>
      <c r="B154" s="47">
        <v>3001</v>
      </c>
      <c r="C154" s="54">
        <v>1</v>
      </c>
      <c r="D154" s="3">
        <v>756.8</v>
      </c>
    </row>
    <row r="155" spans="1:4" ht="14.4" x14ac:dyDescent="0.25">
      <c r="A155" s="1">
        <v>14</v>
      </c>
      <c r="B155" s="11">
        <v>276062</v>
      </c>
      <c r="C155" s="54">
        <v>1</v>
      </c>
      <c r="D155" s="3">
        <v>760.5</v>
      </c>
    </row>
    <row r="156" spans="1:4" ht="14.4" x14ac:dyDescent="0.25">
      <c r="A156" s="41">
        <v>173</v>
      </c>
      <c r="B156" s="47">
        <v>224215</v>
      </c>
      <c r="C156" s="54">
        <v>1</v>
      </c>
      <c r="D156" s="3">
        <v>761.39999999999986</v>
      </c>
    </row>
    <row r="157" spans="1:4" ht="14.4" x14ac:dyDescent="0.25">
      <c r="A157" s="41">
        <v>115</v>
      </c>
      <c r="B157" s="47">
        <v>218140</v>
      </c>
      <c r="C157" s="54">
        <v>1</v>
      </c>
      <c r="D157" s="3">
        <v>762</v>
      </c>
    </row>
    <row r="158" spans="1:4" ht="14.4" x14ac:dyDescent="0.25">
      <c r="A158" s="1">
        <v>272</v>
      </c>
      <c r="B158" s="9">
        <v>24276</v>
      </c>
      <c r="C158" s="54">
        <v>1</v>
      </c>
      <c r="D158" s="3">
        <v>762.57999999999993</v>
      </c>
    </row>
    <row r="159" spans="1:4" ht="14.4" x14ac:dyDescent="0.25">
      <c r="A159" s="1">
        <v>18</v>
      </c>
      <c r="B159" s="9">
        <v>21676</v>
      </c>
      <c r="C159" s="54">
        <v>1</v>
      </c>
      <c r="D159" s="3">
        <v>764.55</v>
      </c>
    </row>
    <row r="160" spans="1:4" ht="14.4" x14ac:dyDescent="0.25">
      <c r="A160" s="41">
        <v>431</v>
      </c>
      <c r="B160" s="47">
        <v>45381</v>
      </c>
      <c r="C160" s="54">
        <v>1</v>
      </c>
      <c r="D160" s="3">
        <v>767.8</v>
      </c>
    </row>
    <row r="161" spans="1:4" ht="14.4" x14ac:dyDescent="0.25">
      <c r="A161" s="41">
        <v>73</v>
      </c>
      <c r="B161" s="47">
        <v>152128</v>
      </c>
      <c r="C161" s="54">
        <v>1</v>
      </c>
      <c r="D161" s="3">
        <v>770</v>
      </c>
    </row>
    <row r="162" spans="1:4" ht="14.4" x14ac:dyDescent="0.25">
      <c r="A162" s="1">
        <v>459</v>
      </c>
      <c r="B162" s="9">
        <v>98701</v>
      </c>
      <c r="C162" s="54">
        <v>1</v>
      </c>
      <c r="D162" s="3">
        <v>772.25</v>
      </c>
    </row>
    <row r="163" spans="1:4" ht="14.4" x14ac:dyDescent="0.25">
      <c r="A163" s="41">
        <v>294</v>
      </c>
      <c r="B163" s="49">
        <v>23734</v>
      </c>
      <c r="C163" s="54">
        <v>1</v>
      </c>
      <c r="D163" s="14">
        <v>775.84999999999991</v>
      </c>
    </row>
    <row r="164" spans="1:4" ht="14.4" x14ac:dyDescent="0.25">
      <c r="A164" s="1">
        <v>463</v>
      </c>
      <c r="B164" s="9">
        <v>98692</v>
      </c>
      <c r="C164" s="54">
        <v>1</v>
      </c>
      <c r="D164" s="3">
        <v>776.85</v>
      </c>
    </row>
    <row r="165" spans="1:4" ht="14.4" x14ac:dyDescent="0.25">
      <c r="A165" s="41">
        <v>25</v>
      </c>
      <c r="B165" s="47">
        <v>11904</v>
      </c>
      <c r="C165" s="54">
        <v>1</v>
      </c>
      <c r="D165" s="3">
        <v>780.06799999999998</v>
      </c>
    </row>
    <row r="166" spans="1:4" ht="14.4" x14ac:dyDescent="0.25">
      <c r="A166" s="1">
        <v>232</v>
      </c>
      <c r="B166" s="9">
        <v>91143</v>
      </c>
      <c r="C166" s="54">
        <v>1</v>
      </c>
      <c r="D166" s="3">
        <v>781.85</v>
      </c>
    </row>
    <row r="167" spans="1:4" ht="14.4" x14ac:dyDescent="0.25">
      <c r="A167" s="1">
        <v>274</v>
      </c>
      <c r="B167" s="9">
        <v>313330</v>
      </c>
      <c r="C167" s="54">
        <v>1</v>
      </c>
      <c r="D167" s="3">
        <v>783</v>
      </c>
    </row>
    <row r="168" spans="1:4" ht="14.4" x14ac:dyDescent="0.25">
      <c r="A168" s="1">
        <v>136</v>
      </c>
      <c r="B168" s="9">
        <v>209694</v>
      </c>
      <c r="C168" s="54">
        <v>1</v>
      </c>
      <c r="D168" s="3">
        <v>784.75</v>
      </c>
    </row>
    <row r="169" spans="1:4" ht="14.4" x14ac:dyDescent="0.25">
      <c r="A169" s="41">
        <v>193</v>
      </c>
      <c r="B169" s="47">
        <v>7581</v>
      </c>
      <c r="C169" s="54">
        <v>1</v>
      </c>
      <c r="D169" s="3">
        <v>784.8</v>
      </c>
    </row>
    <row r="170" spans="1:4" ht="14.4" x14ac:dyDescent="0.25">
      <c r="A170" s="1">
        <v>455</v>
      </c>
      <c r="B170" s="9">
        <v>342789</v>
      </c>
      <c r="C170" s="54">
        <v>1</v>
      </c>
      <c r="D170" s="3">
        <v>785.55</v>
      </c>
    </row>
    <row r="171" spans="1:4" ht="14.4" x14ac:dyDescent="0.25">
      <c r="A171" s="41">
        <v>444</v>
      </c>
      <c r="B171" s="47">
        <v>223665</v>
      </c>
      <c r="C171" s="54">
        <v>1</v>
      </c>
      <c r="D171" s="3">
        <v>787</v>
      </c>
    </row>
    <row r="172" spans="1:4" ht="14.4" x14ac:dyDescent="0.25">
      <c r="A172" s="1">
        <v>266</v>
      </c>
      <c r="B172" s="9">
        <v>14728</v>
      </c>
      <c r="C172" s="54">
        <v>1</v>
      </c>
      <c r="D172" s="3">
        <v>791.05</v>
      </c>
    </row>
    <row r="173" spans="1:4" ht="14.4" x14ac:dyDescent="0.25">
      <c r="A173" s="41">
        <v>89</v>
      </c>
      <c r="B173" s="47">
        <v>7284</v>
      </c>
      <c r="C173" s="54">
        <v>1</v>
      </c>
      <c r="D173" s="3">
        <v>794.09999999999991</v>
      </c>
    </row>
    <row r="174" spans="1:4" ht="14.4" x14ac:dyDescent="0.25">
      <c r="A174" s="41">
        <v>349</v>
      </c>
      <c r="B174" s="47">
        <v>280206</v>
      </c>
      <c r="C174" s="54">
        <v>1</v>
      </c>
      <c r="D174" s="3">
        <v>798.8</v>
      </c>
    </row>
    <row r="175" spans="1:4" ht="14.4" x14ac:dyDescent="0.25">
      <c r="A175" s="1">
        <v>396</v>
      </c>
      <c r="B175" s="9">
        <v>94422</v>
      </c>
      <c r="C175" s="54">
        <v>1</v>
      </c>
      <c r="D175" s="3">
        <v>799.45</v>
      </c>
    </row>
    <row r="176" spans="1:4" ht="14.4" x14ac:dyDescent="0.25">
      <c r="A176" s="41">
        <v>111</v>
      </c>
      <c r="B176" s="47">
        <v>11364</v>
      </c>
      <c r="C176" s="54">
        <v>1</v>
      </c>
      <c r="D176" s="3">
        <v>799.9</v>
      </c>
    </row>
    <row r="177" spans="1:4" ht="14.4" x14ac:dyDescent="0.25">
      <c r="A177" s="1">
        <v>399</v>
      </c>
      <c r="B177" s="9">
        <v>230387</v>
      </c>
      <c r="C177" s="54">
        <v>1</v>
      </c>
      <c r="D177" s="3">
        <v>801.9</v>
      </c>
    </row>
    <row r="178" spans="1:4" ht="14.4" x14ac:dyDescent="0.25">
      <c r="A178" s="41">
        <v>417</v>
      </c>
      <c r="B178" s="47">
        <v>48756</v>
      </c>
      <c r="C178" s="54">
        <v>1</v>
      </c>
      <c r="D178" s="3">
        <v>802.19999999999982</v>
      </c>
    </row>
    <row r="179" spans="1:4" ht="14.4" x14ac:dyDescent="0.25">
      <c r="A179" s="1">
        <v>449</v>
      </c>
      <c r="B179" s="9">
        <v>230497</v>
      </c>
      <c r="C179" s="54">
        <v>1</v>
      </c>
      <c r="D179" s="3">
        <v>805.75</v>
      </c>
    </row>
    <row r="180" spans="1:4" ht="14.4" x14ac:dyDescent="0.25">
      <c r="A180" s="1">
        <v>453</v>
      </c>
      <c r="B180" s="9">
        <v>223546</v>
      </c>
      <c r="C180" s="54">
        <v>1</v>
      </c>
      <c r="D180" s="3">
        <v>809.05</v>
      </c>
    </row>
    <row r="181" spans="1:4" ht="14.4" x14ac:dyDescent="0.25">
      <c r="A181" s="1">
        <v>287</v>
      </c>
      <c r="B181" s="9">
        <v>296522</v>
      </c>
      <c r="C181" s="54">
        <v>1</v>
      </c>
      <c r="D181" s="3">
        <v>809.05000000000007</v>
      </c>
    </row>
    <row r="182" spans="1:4" ht="14.4" x14ac:dyDescent="0.25">
      <c r="A182" s="41">
        <v>318</v>
      </c>
      <c r="B182" s="47">
        <v>15248</v>
      </c>
      <c r="C182" s="54">
        <v>1</v>
      </c>
      <c r="D182" s="3">
        <v>810.6</v>
      </c>
    </row>
    <row r="183" spans="1:4" ht="14.4" x14ac:dyDescent="0.25">
      <c r="A183" s="41">
        <v>326</v>
      </c>
      <c r="B183" s="47">
        <v>252469</v>
      </c>
      <c r="C183" s="54">
        <v>1</v>
      </c>
      <c r="D183" s="3">
        <v>811.32</v>
      </c>
    </row>
    <row r="184" spans="1:4" ht="14.4" x14ac:dyDescent="0.25">
      <c r="A184" s="41">
        <v>376</v>
      </c>
      <c r="B184" s="47">
        <v>50259</v>
      </c>
      <c r="C184" s="54">
        <v>1</v>
      </c>
      <c r="D184" s="3">
        <v>813.3</v>
      </c>
    </row>
    <row r="185" spans="1:4" ht="14.4" x14ac:dyDescent="0.25">
      <c r="A185" s="41">
        <v>275</v>
      </c>
      <c r="B185" s="47">
        <v>6368</v>
      </c>
      <c r="C185" s="54">
        <v>1</v>
      </c>
      <c r="D185" s="3">
        <v>814.9799999999999</v>
      </c>
    </row>
    <row r="186" spans="1:4" ht="14.4" x14ac:dyDescent="0.25">
      <c r="A186" s="41">
        <v>83</v>
      </c>
      <c r="B186" s="47">
        <v>143708</v>
      </c>
      <c r="C186" s="54">
        <v>1</v>
      </c>
      <c r="D186" s="3">
        <v>816.69999999999993</v>
      </c>
    </row>
    <row r="187" spans="1:4" ht="14.4" x14ac:dyDescent="0.25">
      <c r="A187" s="41">
        <v>364</v>
      </c>
      <c r="B187" s="47">
        <v>216009</v>
      </c>
      <c r="C187" s="54">
        <v>1</v>
      </c>
      <c r="D187" s="3">
        <v>819.85</v>
      </c>
    </row>
    <row r="188" spans="1:4" ht="14.4" x14ac:dyDescent="0.25">
      <c r="A188" s="41">
        <v>123</v>
      </c>
      <c r="B188" s="47">
        <v>22431</v>
      </c>
      <c r="C188" s="54">
        <v>1</v>
      </c>
      <c r="D188" s="3">
        <v>820.4</v>
      </c>
    </row>
    <row r="189" spans="1:4" ht="14.4" x14ac:dyDescent="0.25">
      <c r="A189" s="1">
        <v>208</v>
      </c>
      <c r="B189" s="9">
        <v>187296</v>
      </c>
      <c r="C189" s="54">
        <v>1</v>
      </c>
      <c r="D189" s="3">
        <v>820.8</v>
      </c>
    </row>
    <row r="190" spans="1:4" ht="14.4" x14ac:dyDescent="0.25">
      <c r="A190" s="41">
        <v>320</v>
      </c>
      <c r="B190" s="47">
        <v>27283</v>
      </c>
      <c r="C190" s="54">
        <v>1</v>
      </c>
      <c r="D190" s="3">
        <v>821</v>
      </c>
    </row>
    <row r="191" spans="1:4" ht="14.4" x14ac:dyDescent="0.25">
      <c r="A191" s="41">
        <v>93</v>
      </c>
      <c r="B191" s="47">
        <v>24064</v>
      </c>
      <c r="C191" s="54">
        <v>1</v>
      </c>
      <c r="D191" s="3">
        <v>821.80000000000007</v>
      </c>
    </row>
    <row r="192" spans="1:4" ht="14.4" x14ac:dyDescent="0.25">
      <c r="A192" s="1">
        <v>186</v>
      </c>
      <c r="B192" s="9">
        <v>26868</v>
      </c>
      <c r="C192" s="54">
        <v>1</v>
      </c>
      <c r="D192" s="3">
        <v>824.44999999999993</v>
      </c>
    </row>
    <row r="193" spans="1:4" ht="14.4" x14ac:dyDescent="0.25">
      <c r="A193" s="1">
        <v>353</v>
      </c>
      <c r="B193" s="9">
        <v>249294</v>
      </c>
      <c r="C193" s="54">
        <v>1</v>
      </c>
      <c r="D193" s="3">
        <v>824.9</v>
      </c>
    </row>
    <row r="194" spans="1:4" ht="14.4" x14ac:dyDescent="0.25">
      <c r="A194" s="41">
        <v>265</v>
      </c>
      <c r="B194" s="49">
        <v>313290</v>
      </c>
      <c r="C194" s="54">
        <v>1</v>
      </c>
      <c r="D194" s="14">
        <v>826.4</v>
      </c>
    </row>
    <row r="195" spans="1:4" ht="14.4" x14ac:dyDescent="0.25">
      <c r="A195" s="1">
        <v>295</v>
      </c>
      <c r="B195" s="9">
        <v>25631</v>
      </c>
      <c r="C195" s="54">
        <v>1</v>
      </c>
      <c r="D195" s="3">
        <v>828.6</v>
      </c>
    </row>
    <row r="196" spans="1:4" ht="14.4" x14ac:dyDescent="0.25">
      <c r="A196" s="41">
        <v>229</v>
      </c>
      <c r="B196" s="47">
        <v>91079</v>
      </c>
      <c r="C196" s="54">
        <v>1</v>
      </c>
      <c r="D196" s="3">
        <v>828.9</v>
      </c>
    </row>
    <row r="197" spans="1:4" ht="14.4" x14ac:dyDescent="0.25">
      <c r="A197" s="41">
        <v>442</v>
      </c>
      <c r="B197" s="47">
        <v>230487</v>
      </c>
      <c r="C197" s="54">
        <v>1</v>
      </c>
      <c r="D197" s="3">
        <v>828.94999999999993</v>
      </c>
    </row>
    <row r="198" spans="1:4" ht="14.4" x14ac:dyDescent="0.25">
      <c r="A198" s="41">
        <v>324</v>
      </c>
      <c r="B198" s="47">
        <v>233188</v>
      </c>
      <c r="C198" s="54">
        <v>1</v>
      </c>
      <c r="D198" s="3">
        <v>830.3</v>
      </c>
    </row>
    <row r="199" spans="1:4" ht="14.4" x14ac:dyDescent="0.25">
      <c r="A199" s="1">
        <v>126</v>
      </c>
      <c r="B199" s="9">
        <v>2321</v>
      </c>
      <c r="C199" s="54">
        <v>1</v>
      </c>
      <c r="D199" s="3">
        <v>830.55</v>
      </c>
    </row>
    <row r="200" spans="1:4" ht="14.4" x14ac:dyDescent="0.25">
      <c r="A200" s="1">
        <v>142</v>
      </c>
      <c r="B200" s="9">
        <v>128867</v>
      </c>
      <c r="C200" s="54">
        <v>1</v>
      </c>
      <c r="D200" s="3">
        <v>835.15000000000009</v>
      </c>
    </row>
    <row r="201" spans="1:4" ht="14.4" x14ac:dyDescent="0.25">
      <c r="A201" s="1">
        <v>62</v>
      </c>
      <c r="B201" s="9">
        <v>230175</v>
      </c>
      <c r="C201" s="54">
        <v>1</v>
      </c>
      <c r="D201" s="3">
        <v>835.35</v>
      </c>
    </row>
    <row r="202" spans="1:4" ht="14.4" x14ac:dyDescent="0.25">
      <c r="A202" s="1">
        <v>144</v>
      </c>
      <c r="B202" s="9">
        <v>4148</v>
      </c>
      <c r="C202" s="54">
        <v>1</v>
      </c>
      <c r="D202" s="3">
        <v>839.7</v>
      </c>
    </row>
    <row r="203" spans="1:4" ht="14.4" x14ac:dyDescent="0.25">
      <c r="A203" s="1">
        <v>172</v>
      </c>
      <c r="B203" s="9">
        <v>155678</v>
      </c>
      <c r="C203" s="54">
        <v>1</v>
      </c>
      <c r="D203" s="3">
        <v>840.4</v>
      </c>
    </row>
    <row r="204" spans="1:4" ht="14.4" x14ac:dyDescent="0.25">
      <c r="A204" s="1">
        <v>331</v>
      </c>
      <c r="B204" s="9">
        <v>63030</v>
      </c>
      <c r="C204" s="54">
        <v>1</v>
      </c>
      <c r="D204" s="3">
        <v>840.9</v>
      </c>
    </row>
    <row r="205" spans="1:4" ht="14.4" x14ac:dyDescent="0.25">
      <c r="A205" s="41">
        <v>161</v>
      </c>
      <c r="B205" s="47">
        <v>218158</v>
      </c>
      <c r="C205" s="54">
        <v>1</v>
      </c>
      <c r="D205" s="3">
        <v>845.2</v>
      </c>
    </row>
    <row r="206" spans="1:4" ht="14.4" x14ac:dyDescent="0.25">
      <c r="A206" s="1">
        <v>20</v>
      </c>
      <c r="B206" s="9">
        <v>7185</v>
      </c>
      <c r="C206" s="54">
        <v>1</v>
      </c>
      <c r="D206" s="3">
        <v>846.06999999999994</v>
      </c>
    </row>
    <row r="207" spans="1:4" ht="14.4" x14ac:dyDescent="0.25">
      <c r="A207" s="1">
        <v>422</v>
      </c>
      <c r="B207" s="9">
        <v>249551</v>
      </c>
      <c r="C207" s="54">
        <v>1</v>
      </c>
      <c r="D207" s="3">
        <v>848.18</v>
      </c>
    </row>
    <row r="208" spans="1:4" ht="14.4" x14ac:dyDescent="0.25">
      <c r="A208" s="41">
        <v>147</v>
      </c>
      <c r="B208" s="47">
        <v>15836</v>
      </c>
      <c r="C208" s="54">
        <v>1</v>
      </c>
      <c r="D208" s="3">
        <v>849.45</v>
      </c>
    </row>
    <row r="209" spans="1:7" ht="14.4" x14ac:dyDescent="0.25">
      <c r="A209" s="1">
        <v>441</v>
      </c>
      <c r="B209" s="9">
        <v>227544</v>
      </c>
      <c r="C209" s="54">
        <v>1</v>
      </c>
      <c r="D209" s="3">
        <v>851.4</v>
      </c>
    </row>
    <row r="210" spans="1:7" ht="14.4" x14ac:dyDescent="0.25">
      <c r="A210" s="1">
        <v>405</v>
      </c>
      <c r="B210" s="9">
        <v>62517</v>
      </c>
      <c r="C210" s="54">
        <v>1</v>
      </c>
      <c r="D210" s="3">
        <v>851.45</v>
      </c>
    </row>
    <row r="211" spans="1:7" ht="14.4" x14ac:dyDescent="0.25">
      <c r="A211" s="41">
        <v>209</v>
      </c>
      <c r="B211" s="47">
        <v>227901</v>
      </c>
      <c r="C211" s="54">
        <v>1</v>
      </c>
      <c r="D211" s="3">
        <v>851.7</v>
      </c>
    </row>
    <row r="212" spans="1:7" ht="14.4" x14ac:dyDescent="0.25">
      <c r="A212" s="1">
        <v>4</v>
      </c>
      <c r="B212" s="11">
        <v>334606</v>
      </c>
      <c r="C212" s="54">
        <v>1</v>
      </c>
      <c r="D212" s="3">
        <v>852.89999999999986</v>
      </c>
      <c r="F212" s="62" t="s">
        <v>1394</v>
      </c>
      <c r="G212" s="52">
        <f>AVERAGE(D209:D659)</f>
        <v>2748.4477714285722</v>
      </c>
    </row>
    <row r="213" spans="1:7" ht="14.4" x14ac:dyDescent="0.25">
      <c r="A213" s="1">
        <v>467</v>
      </c>
      <c r="B213" s="9">
        <v>41664</v>
      </c>
      <c r="C213" s="54">
        <v>1</v>
      </c>
      <c r="D213" s="3">
        <v>855.9</v>
      </c>
    </row>
    <row r="214" spans="1:7" ht="14.4" x14ac:dyDescent="0.25">
      <c r="A214" s="1">
        <v>182</v>
      </c>
      <c r="B214" s="9">
        <v>209154</v>
      </c>
      <c r="C214" s="54">
        <v>1</v>
      </c>
      <c r="D214" s="3">
        <v>857.65</v>
      </c>
    </row>
    <row r="215" spans="1:7" ht="14.4" x14ac:dyDescent="0.25">
      <c r="A215" s="1">
        <v>112</v>
      </c>
      <c r="B215" s="9">
        <v>98482</v>
      </c>
      <c r="C215" s="54">
        <v>1</v>
      </c>
      <c r="D215" s="3">
        <v>860.35</v>
      </c>
    </row>
    <row r="216" spans="1:7" ht="14.4" x14ac:dyDescent="0.25">
      <c r="A216" s="1">
        <v>130</v>
      </c>
      <c r="B216" s="9">
        <v>29432</v>
      </c>
      <c r="C216" s="54">
        <v>1</v>
      </c>
      <c r="D216" s="3">
        <v>862.8</v>
      </c>
    </row>
    <row r="217" spans="1:7" ht="14.4" x14ac:dyDescent="0.25">
      <c r="A217" s="1">
        <v>178</v>
      </c>
      <c r="B217" s="9">
        <v>209130</v>
      </c>
      <c r="C217" s="54">
        <v>1</v>
      </c>
      <c r="D217" s="3">
        <v>864.2</v>
      </c>
    </row>
    <row r="218" spans="1:7" ht="14.4" x14ac:dyDescent="0.25">
      <c r="A218" s="1">
        <v>426</v>
      </c>
      <c r="B218" s="9">
        <v>256332</v>
      </c>
      <c r="C218" s="54">
        <v>1</v>
      </c>
      <c r="D218" s="3">
        <v>865.69</v>
      </c>
    </row>
    <row r="219" spans="1:7" ht="14.4" x14ac:dyDescent="0.25">
      <c r="A219" s="41">
        <v>435</v>
      </c>
      <c r="B219" s="47">
        <v>230336</v>
      </c>
      <c r="C219" s="54">
        <v>1</v>
      </c>
      <c r="D219" s="3">
        <v>868.2</v>
      </c>
    </row>
    <row r="220" spans="1:7" ht="14.4" x14ac:dyDescent="0.25">
      <c r="A220" s="1">
        <v>98</v>
      </c>
      <c r="B220" s="9">
        <v>312436</v>
      </c>
      <c r="C220" s="54">
        <v>1</v>
      </c>
      <c r="D220" s="3">
        <v>868.7</v>
      </c>
    </row>
    <row r="221" spans="1:7" ht="14.4" x14ac:dyDescent="0.25">
      <c r="A221" s="41">
        <v>77</v>
      </c>
      <c r="B221" s="47">
        <v>104746</v>
      </c>
      <c r="C221" s="54">
        <v>1</v>
      </c>
      <c r="D221" s="3">
        <v>868.99999999999977</v>
      </c>
    </row>
    <row r="222" spans="1:7" ht="14.4" x14ac:dyDescent="0.25">
      <c r="A222" s="1">
        <v>120</v>
      </c>
      <c r="B222" s="9">
        <v>25331</v>
      </c>
      <c r="C222" s="54">
        <v>1</v>
      </c>
      <c r="D222" s="3">
        <v>870</v>
      </c>
    </row>
    <row r="223" spans="1:7" ht="14.4" x14ac:dyDescent="0.25">
      <c r="A223" s="1">
        <v>214</v>
      </c>
      <c r="B223" s="9">
        <v>224975</v>
      </c>
      <c r="C223" s="54">
        <v>1</v>
      </c>
      <c r="D223" s="3">
        <v>870.19999999999993</v>
      </c>
    </row>
    <row r="224" spans="1:7" ht="14.4" x14ac:dyDescent="0.25">
      <c r="A224" s="1">
        <v>411</v>
      </c>
      <c r="B224" s="9">
        <v>321690</v>
      </c>
      <c r="C224" s="54">
        <v>1</v>
      </c>
      <c r="D224" s="3">
        <v>871.8</v>
      </c>
    </row>
    <row r="225" spans="1:4" ht="14.4" x14ac:dyDescent="0.25">
      <c r="A225" s="41">
        <v>372</v>
      </c>
      <c r="B225" s="47">
        <v>273090</v>
      </c>
      <c r="C225" s="54">
        <v>1</v>
      </c>
      <c r="D225" s="3">
        <v>874.9</v>
      </c>
    </row>
    <row r="226" spans="1:4" ht="14.4" x14ac:dyDescent="0.25">
      <c r="A226" s="41">
        <v>368</v>
      </c>
      <c r="B226" s="47">
        <v>287835</v>
      </c>
      <c r="C226" s="54">
        <v>1</v>
      </c>
      <c r="D226" s="3">
        <v>876.1</v>
      </c>
    </row>
    <row r="227" spans="1:4" ht="14.4" x14ac:dyDescent="0.25">
      <c r="A227" s="1">
        <v>104</v>
      </c>
      <c r="B227" s="9">
        <v>303988</v>
      </c>
      <c r="C227" s="54">
        <v>1</v>
      </c>
      <c r="D227" s="3">
        <v>878.63999999999987</v>
      </c>
    </row>
    <row r="228" spans="1:4" ht="14.4" x14ac:dyDescent="0.25">
      <c r="A228" s="1">
        <v>64</v>
      </c>
      <c r="B228" s="9">
        <v>16145</v>
      </c>
      <c r="C228" s="54">
        <v>1</v>
      </c>
      <c r="D228" s="3">
        <v>878.7</v>
      </c>
    </row>
    <row r="229" spans="1:4" ht="14.4" x14ac:dyDescent="0.25">
      <c r="A229" s="41">
        <v>175</v>
      </c>
      <c r="B229" s="47">
        <v>250890</v>
      </c>
      <c r="C229" s="54">
        <v>1</v>
      </c>
      <c r="D229" s="3">
        <v>880.1</v>
      </c>
    </row>
    <row r="230" spans="1:4" ht="14.4" x14ac:dyDescent="0.25">
      <c r="A230" s="41">
        <v>143</v>
      </c>
      <c r="B230" s="47">
        <v>2740</v>
      </c>
      <c r="C230" s="54">
        <v>1</v>
      </c>
      <c r="D230" s="3">
        <v>883.84999999999991</v>
      </c>
    </row>
    <row r="231" spans="1:4" ht="14.4" x14ac:dyDescent="0.25">
      <c r="A231" s="1">
        <v>204</v>
      </c>
      <c r="B231" s="9">
        <v>112077</v>
      </c>
      <c r="C231" s="54">
        <v>1</v>
      </c>
      <c r="D231" s="3">
        <v>885.8</v>
      </c>
    </row>
    <row r="232" spans="1:4" ht="14.4" x14ac:dyDescent="0.25">
      <c r="A232" s="1">
        <v>323</v>
      </c>
      <c r="B232" s="9">
        <v>61302</v>
      </c>
      <c r="C232" s="54">
        <v>1</v>
      </c>
      <c r="D232" s="3">
        <v>885.8</v>
      </c>
    </row>
    <row r="233" spans="1:4" ht="14.4" x14ac:dyDescent="0.25">
      <c r="A233" s="1">
        <v>190</v>
      </c>
      <c r="B233" s="51">
        <v>267042</v>
      </c>
      <c r="C233" s="54">
        <v>1</v>
      </c>
      <c r="D233" s="14">
        <v>886.3</v>
      </c>
    </row>
    <row r="234" spans="1:4" ht="14.4" x14ac:dyDescent="0.25">
      <c r="A234" s="41">
        <v>213</v>
      </c>
      <c r="B234" s="47">
        <v>314266</v>
      </c>
      <c r="C234" s="54">
        <v>1</v>
      </c>
      <c r="D234" s="3">
        <v>890.59999999999991</v>
      </c>
    </row>
    <row r="235" spans="1:4" ht="14.4" x14ac:dyDescent="0.25">
      <c r="A235" s="41">
        <v>339</v>
      </c>
      <c r="B235" s="47">
        <v>39349</v>
      </c>
      <c r="C235" s="54">
        <v>1</v>
      </c>
      <c r="D235" s="3">
        <v>892.35</v>
      </c>
    </row>
    <row r="236" spans="1:4" ht="14.4" x14ac:dyDescent="0.25">
      <c r="A236" s="1">
        <v>361</v>
      </c>
      <c r="B236" s="9">
        <v>322985</v>
      </c>
      <c r="C236" s="54">
        <v>1</v>
      </c>
      <c r="D236" s="3">
        <v>893.82000000000016</v>
      </c>
    </row>
    <row r="237" spans="1:4" ht="14.4" x14ac:dyDescent="0.25">
      <c r="A237" s="41">
        <v>466</v>
      </c>
      <c r="B237" s="47">
        <v>56516</v>
      </c>
      <c r="C237" s="54">
        <v>1</v>
      </c>
      <c r="D237" s="3">
        <v>894.5</v>
      </c>
    </row>
    <row r="238" spans="1:4" ht="14.4" x14ac:dyDescent="0.25">
      <c r="A238" s="1">
        <v>391</v>
      </c>
      <c r="B238" s="9">
        <v>214702</v>
      </c>
      <c r="C238" s="54">
        <v>1</v>
      </c>
      <c r="D238" s="3">
        <v>898.1</v>
      </c>
    </row>
    <row r="239" spans="1:4" ht="14.4" x14ac:dyDescent="0.25">
      <c r="A239" s="41">
        <v>167</v>
      </c>
      <c r="B239" s="47">
        <v>223120</v>
      </c>
      <c r="C239" s="54">
        <v>1</v>
      </c>
      <c r="D239" s="3">
        <v>898.19999999999982</v>
      </c>
    </row>
    <row r="240" spans="1:4" ht="14.4" x14ac:dyDescent="0.25">
      <c r="A240" s="41">
        <v>288</v>
      </c>
      <c r="B240" s="47">
        <v>152060</v>
      </c>
      <c r="C240" s="54">
        <v>1</v>
      </c>
      <c r="D240" s="3">
        <v>898.65</v>
      </c>
    </row>
    <row r="241" spans="1:4" ht="14.4" x14ac:dyDescent="0.25">
      <c r="A241" s="1">
        <v>56</v>
      </c>
      <c r="B241" s="9">
        <v>230054</v>
      </c>
      <c r="C241" s="54">
        <v>1</v>
      </c>
      <c r="D241" s="3">
        <v>898.8</v>
      </c>
    </row>
    <row r="242" spans="1:4" ht="14.4" x14ac:dyDescent="0.25">
      <c r="A242" s="1">
        <v>373</v>
      </c>
      <c r="B242" s="9">
        <v>194168</v>
      </c>
      <c r="C242" s="54">
        <v>1</v>
      </c>
      <c r="D242" s="3">
        <v>901.06000000000006</v>
      </c>
    </row>
    <row r="243" spans="1:4" ht="14.4" x14ac:dyDescent="0.25">
      <c r="A243" s="1">
        <v>174</v>
      </c>
      <c r="B243" s="9">
        <v>278213</v>
      </c>
      <c r="C243" s="54">
        <v>1</v>
      </c>
      <c r="D243" s="3">
        <v>903.15</v>
      </c>
    </row>
    <row r="244" spans="1:4" ht="14.4" x14ac:dyDescent="0.25">
      <c r="A244" s="1">
        <v>70</v>
      </c>
      <c r="B244" s="9">
        <v>11498</v>
      </c>
      <c r="C244" s="54">
        <v>1</v>
      </c>
      <c r="D244" s="3">
        <v>903.5</v>
      </c>
    </row>
    <row r="245" spans="1:4" ht="14.4" x14ac:dyDescent="0.25">
      <c r="A245" s="41">
        <v>87</v>
      </c>
      <c r="B245" s="47">
        <v>17407</v>
      </c>
      <c r="C245" s="54">
        <v>1</v>
      </c>
      <c r="D245" s="3">
        <v>905.1</v>
      </c>
    </row>
    <row r="246" spans="1:4" ht="14.4" x14ac:dyDescent="0.25">
      <c r="A246" s="41">
        <v>302</v>
      </c>
      <c r="B246" s="47">
        <v>10031</v>
      </c>
      <c r="C246" s="54">
        <v>1</v>
      </c>
      <c r="D246" s="3">
        <v>906</v>
      </c>
    </row>
    <row r="247" spans="1:4" ht="14.4" x14ac:dyDescent="0.25">
      <c r="A247" s="41">
        <v>337</v>
      </c>
      <c r="B247" s="47">
        <v>137824</v>
      </c>
      <c r="C247" s="54">
        <v>1</v>
      </c>
      <c r="D247" s="3">
        <v>906.5</v>
      </c>
    </row>
    <row r="248" spans="1:4" ht="14.4" x14ac:dyDescent="0.25">
      <c r="A248" s="41">
        <v>454</v>
      </c>
      <c r="B248" s="47">
        <v>215245</v>
      </c>
      <c r="C248" s="54">
        <v>1</v>
      </c>
      <c r="D248" s="3">
        <v>906.59999999999991</v>
      </c>
    </row>
    <row r="249" spans="1:4" ht="14.4" x14ac:dyDescent="0.25">
      <c r="A249" s="1">
        <v>457</v>
      </c>
      <c r="B249" s="9">
        <v>58595</v>
      </c>
      <c r="C249" s="54">
        <v>1</v>
      </c>
      <c r="D249" s="3">
        <v>907</v>
      </c>
    </row>
    <row r="250" spans="1:4" ht="14.4" x14ac:dyDescent="0.25">
      <c r="A250" s="1">
        <v>303</v>
      </c>
      <c r="B250" s="9">
        <v>25618</v>
      </c>
      <c r="C250" s="54">
        <v>1</v>
      </c>
      <c r="D250" s="3">
        <v>907.6</v>
      </c>
    </row>
    <row r="251" spans="1:4" ht="14.4" x14ac:dyDescent="0.25">
      <c r="A251" s="1">
        <v>78</v>
      </c>
      <c r="B251" s="9">
        <v>12841</v>
      </c>
      <c r="C251" s="54">
        <v>1</v>
      </c>
      <c r="D251" s="3">
        <v>908.4</v>
      </c>
    </row>
    <row r="252" spans="1:4" ht="14.4" x14ac:dyDescent="0.25">
      <c r="A252" s="1">
        <v>194</v>
      </c>
      <c r="B252" s="9">
        <v>224952</v>
      </c>
      <c r="C252" s="54">
        <v>1</v>
      </c>
      <c r="D252" s="3">
        <v>908.90000000000009</v>
      </c>
    </row>
    <row r="253" spans="1:4" ht="14.4" x14ac:dyDescent="0.25">
      <c r="A253" s="41">
        <v>51</v>
      </c>
      <c r="B253" s="47">
        <v>250634</v>
      </c>
      <c r="C253" s="54">
        <v>1</v>
      </c>
      <c r="D253" s="3">
        <v>909</v>
      </c>
    </row>
    <row r="254" spans="1:4" ht="14.4" x14ac:dyDescent="0.25">
      <c r="A254" s="41">
        <v>362</v>
      </c>
      <c r="B254" s="47">
        <v>273690</v>
      </c>
      <c r="C254" s="54">
        <v>1</v>
      </c>
      <c r="D254" s="3">
        <v>910.6</v>
      </c>
    </row>
    <row r="255" spans="1:4" ht="14.4" x14ac:dyDescent="0.25">
      <c r="A255" s="41">
        <v>99</v>
      </c>
      <c r="B255" s="47">
        <v>216957</v>
      </c>
      <c r="C255" s="54">
        <v>1</v>
      </c>
      <c r="D255" s="3">
        <v>915.59</v>
      </c>
    </row>
    <row r="256" spans="1:4" ht="14.4" x14ac:dyDescent="0.25">
      <c r="A256" s="41">
        <v>65</v>
      </c>
      <c r="B256" s="47">
        <v>18442</v>
      </c>
      <c r="C256" s="54">
        <v>1</v>
      </c>
      <c r="D256" s="3">
        <v>916.5</v>
      </c>
    </row>
    <row r="257" spans="1:4" ht="14.4" x14ac:dyDescent="0.25">
      <c r="A257" s="1">
        <v>166</v>
      </c>
      <c r="B257" s="9">
        <v>141133</v>
      </c>
      <c r="C257" s="54">
        <v>1</v>
      </c>
      <c r="D257" s="3">
        <v>918.3</v>
      </c>
    </row>
    <row r="258" spans="1:4" ht="14.4" x14ac:dyDescent="0.25">
      <c r="A258" s="41">
        <v>322</v>
      </c>
      <c r="B258" s="47">
        <v>39122</v>
      </c>
      <c r="C258" s="54">
        <v>1</v>
      </c>
      <c r="D258" s="3">
        <v>920.40000000000009</v>
      </c>
    </row>
    <row r="259" spans="1:4" ht="14.4" x14ac:dyDescent="0.25">
      <c r="A259" s="41">
        <v>139</v>
      </c>
      <c r="B259" s="47">
        <v>174734</v>
      </c>
      <c r="C259" s="54">
        <v>1</v>
      </c>
      <c r="D259" s="3">
        <v>924.3</v>
      </c>
    </row>
    <row r="260" spans="1:4" ht="14.4" x14ac:dyDescent="0.25">
      <c r="A260" s="41">
        <v>316</v>
      </c>
      <c r="B260" s="47">
        <v>27022</v>
      </c>
      <c r="C260" s="54">
        <v>1</v>
      </c>
      <c r="D260" s="3">
        <v>927.45</v>
      </c>
    </row>
    <row r="261" spans="1:4" ht="14.4" x14ac:dyDescent="0.25">
      <c r="A261" s="1">
        <v>327</v>
      </c>
      <c r="B261" s="9">
        <v>41272</v>
      </c>
      <c r="C261" s="54">
        <v>1</v>
      </c>
      <c r="D261" s="3">
        <v>928.4</v>
      </c>
    </row>
    <row r="262" spans="1:4" ht="14.4" x14ac:dyDescent="0.25">
      <c r="A262" s="1">
        <v>52</v>
      </c>
      <c r="B262" s="9">
        <v>224156</v>
      </c>
      <c r="C262" s="54">
        <v>1</v>
      </c>
      <c r="D262" s="3">
        <v>929.15</v>
      </c>
    </row>
    <row r="263" spans="1:4" ht="14.4" x14ac:dyDescent="0.25">
      <c r="A263" s="1">
        <v>375</v>
      </c>
      <c r="B263" s="9">
        <v>280221</v>
      </c>
      <c r="C263" s="54">
        <v>1</v>
      </c>
      <c r="D263" s="3">
        <v>933.56</v>
      </c>
    </row>
    <row r="264" spans="1:4" ht="14.4" x14ac:dyDescent="0.25">
      <c r="A264" s="41">
        <v>292</v>
      </c>
      <c r="B264" s="47">
        <v>21483</v>
      </c>
      <c r="C264" s="54">
        <v>1</v>
      </c>
      <c r="D264" s="3">
        <v>933.6</v>
      </c>
    </row>
    <row r="265" spans="1:4" ht="14.4" x14ac:dyDescent="0.25">
      <c r="A265" s="1">
        <v>140</v>
      </c>
      <c r="B265" s="9">
        <v>209669</v>
      </c>
      <c r="C265" s="54">
        <v>1</v>
      </c>
      <c r="D265" s="3">
        <v>933.9</v>
      </c>
    </row>
    <row r="266" spans="1:4" ht="14.4" x14ac:dyDescent="0.25">
      <c r="A266" s="41">
        <v>243</v>
      </c>
      <c r="B266" s="47">
        <v>206094</v>
      </c>
      <c r="C266" s="54">
        <v>1</v>
      </c>
      <c r="D266" s="3">
        <v>934.2</v>
      </c>
    </row>
    <row r="267" spans="1:4" ht="14.4" x14ac:dyDescent="0.25">
      <c r="A267" s="41">
        <v>15</v>
      </c>
      <c r="B267" s="47">
        <v>286778</v>
      </c>
      <c r="C267" s="54">
        <v>1</v>
      </c>
      <c r="D267" s="3">
        <v>937.34999999999991</v>
      </c>
    </row>
    <row r="268" spans="1:4" ht="14.4" x14ac:dyDescent="0.25">
      <c r="A268" s="41">
        <v>356</v>
      </c>
      <c r="B268" s="47">
        <v>255456</v>
      </c>
      <c r="C268" s="54">
        <v>1</v>
      </c>
      <c r="D268" s="3">
        <v>938.4</v>
      </c>
    </row>
    <row r="269" spans="1:4" ht="14.4" x14ac:dyDescent="0.25">
      <c r="A269" s="41">
        <v>310</v>
      </c>
      <c r="B269" s="47">
        <v>22264</v>
      </c>
      <c r="C269" s="54">
        <v>1</v>
      </c>
      <c r="D269" s="3">
        <v>943.2</v>
      </c>
    </row>
    <row r="270" spans="1:4" ht="14.4" x14ac:dyDescent="0.25">
      <c r="A270" s="41">
        <v>462</v>
      </c>
      <c r="B270" s="47">
        <v>50687</v>
      </c>
      <c r="C270" s="54">
        <v>1</v>
      </c>
      <c r="D270" s="3">
        <v>951.9</v>
      </c>
    </row>
    <row r="271" spans="1:4" ht="14.4" x14ac:dyDescent="0.25">
      <c r="A271" s="41">
        <v>13</v>
      </c>
      <c r="B271" s="57">
        <v>207618</v>
      </c>
      <c r="C271" s="54">
        <v>1</v>
      </c>
      <c r="D271" s="3">
        <v>952.8</v>
      </c>
    </row>
    <row r="272" spans="1:4" ht="14.4" x14ac:dyDescent="0.25">
      <c r="A272" s="41">
        <v>404</v>
      </c>
      <c r="B272" s="47">
        <v>227924</v>
      </c>
      <c r="C272" s="54">
        <v>1</v>
      </c>
      <c r="D272" s="3">
        <v>954.95</v>
      </c>
    </row>
    <row r="273" spans="1:4" ht="14.4" x14ac:dyDescent="0.25">
      <c r="A273" s="41">
        <v>211</v>
      </c>
      <c r="B273" s="47">
        <v>283505</v>
      </c>
      <c r="C273" s="54">
        <v>1</v>
      </c>
      <c r="D273" s="3">
        <v>957.3</v>
      </c>
    </row>
    <row r="274" spans="1:4" ht="14.4" x14ac:dyDescent="0.25">
      <c r="A274" s="41">
        <v>43</v>
      </c>
      <c r="B274" s="47">
        <v>1729</v>
      </c>
      <c r="C274" s="54">
        <v>1</v>
      </c>
      <c r="D274" s="3">
        <v>957.45</v>
      </c>
    </row>
    <row r="275" spans="1:4" ht="14.4" x14ac:dyDescent="0.25">
      <c r="A275" s="41">
        <v>125</v>
      </c>
      <c r="B275" s="47">
        <v>2425</v>
      </c>
      <c r="C275" s="54">
        <v>1</v>
      </c>
      <c r="D275" s="3">
        <v>958.05</v>
      </c>
    </row>
    <row r="276" spans="1:4" ht="14.4" x14ac:dyDescent="0.25">
      <c r="A276" s="1">
        <v>176</v>
      </c>
      <c r="B276" s="9">
        <v>209134</v>
      </c>
      <c r="C276" s="54">
        <v>1</v>
      </c>
      <c r="D276" s="3">
        <v>959.05000000000007</v>
      </c>
    </row>
    <row r="277" spans="1:4" ht="14.4" x14ac:dyDescent="0.25">
      <c r="A277" s="1">
        <v>94</v>
      </c>
      <c r="B277" s="9">
        <v>284432</v>
      </c>
      <c r="C277" s="54">
        <v>1</v>
      </c>
      <c r="D277" s="3">
        <v>961.3</v>
      </c>
    </row>
    <row r="278" spans="1:4" ht="14.4" x14ac:dyDescent="0.25">
      <c r="A278" s="41">
        <v>345</v>
      </c>
      <c r="B278" s="47">
        <v>57865</v>
      </c>
      <c r="C278" s="54">
        <v>1</v>
      </c>
      <c r="D278" s="3">
        <v>962.4</v>
      </c>
    </row>
    <row r="279" spans="1:4" ht="14.4" x14ac:dyDescent="0.25">
      <c r="A279" s="1">
        <v>32</v>
      </c>
      <c r="B279" s="9">
        <v>18975</v>
      </c>
      <c r="C279" s="54">
        <v>1</v>
      </c>
      <c r="D279" s="3">
        <v>964.1</v>
      </c>
    </row>
    <row r="280" spans="1:4" ht="14.4" x14ac:dyDescent="0.25">
      <c r="A280" s="41">
        <v>328</v>
      </c>
      <c r="B280" s="47">
        <v>280791</v>
      </c>
      <c r="C280" s="54">
        <v>1</v>
      </c>
      <c r="D280" s="3">
        <v>965.1</v>
      </c>
    </row>
    <row r="281" spans="1:4" ht="14.4" x14ac:dyDescent="0.25">
      <c r="A281" s="41">
        <v>221</v>
      </c>
      <c r="B281" s="47">
        <v>253042</v>
      </c>
      <c r="C281" s="54">
        <v>1</v>
      </c>
      <c r="D281" s="3">
        <v>967.34999999999991</v>
      </c>
    </row>
    <row r="282" spans="1:4" ht="14.4" x14ac:dyDescent="0.25">
      <c r="A282" s="1">
        <v>8</v>
      </c>
      <c r="B282" s="61">
        <v>234623</v>
      </c>
      <c r="C282" s="54">
        <v>1</v>
      </c>
      <c r="D282" s="14">
        <v>967.99999999999989</v>
      </c>
    </row>
    <row r="283" spans="1:4" ht="14.4" x14ac:dyDescent="0.25">
      <c r="A283" s="41">
        <v>314</v>
      </c>
      <c r="B283" s="47">
        <v>25258</v>
      </c>
      <c r="C283" s="54">
        <v>1</v>
      </c>
      <c r="D283" s="3">
        <v>968.8</v>
      </c>
    </row>
    <row r="284" spans="1:4" ht="14.4" x14ac:dyDescent="0.25">
      <c r="A284" s="41">
        <v>406</v>
      </c>
      <c r="B284" s="47">
        <v>214664</v>
      </c>
      <c r="C284" s="54">
        <v>1</v>
      </c>
      <c r="D284" s="3">
        <v>969.39999999999986</v>
      </c>
    </row>
    <row r="285" spans="1:4" ht="14.4" x14ac:dyDescent="0.25">
      <c r="A285" s="41">
        <v>452</v>
      </c>
      <c r="B285" s="47">
        <v>91395</v>
      </c>
      <c r="C285" s="54">
        <v>1</v>
      </c>
      <c r="D285" s="3">
        <v>969.69999999999993</v>
      </c>
    </row>
    <row r="286" spans="1:4" ht="14.4" x14ac:dyDescent="0.25">
      <c r="A286" s="1">
        <v>289</v>
      </c>
      <c r="B286" s="9">
        <v>257115</v>
      </c>
      <c r="C286" s="54">
        <v>1</v>
      </c>
      <c r="D286" s="3">
        <v>970.3</v>
      </c>
    </row>
    <row r="287" spans="1:4" ht="14.4" x14ac:dyDescent="0.25">
      <c r="A287" s="1">
        <v>54</v>
      </c>
      <c r="B287" s="9">
        <v>285673</v>
      </c>
      <c r="C287" s="54">
        <v>1</v>
      </c>
      <c r="D287" s="3">
        <v>970.4</v>
      </c>
    </row>
    <row r="288" spans="1:4" ht="14.4" x14ac:dyDescent="0.25">
      <c r="A288" s="41">
        <v>185</v>
      </c>
      <c r="B288" s="47">
        <v>7273</v>
      </c>
      <c r="C288" s="54">
        <v>1</v>
      </c>
      <c r="D288" s="3">
        <v>970.7</v>
      </c>
    </row>
    <row r="289" spans="1:4" ht="14.4" x14ac:dyDescent="0.25">
      <c r="A289" s="1">
        <v>301</v>
      </c>
      <c r="B289" s="9">
        <v>7871</v>
      </c>
      <c r="C289" s="54">
        <v>1</v>
      </c>
      <c r="D289" s="3">
        <v>972.4</v>
      </c>
    </row>
    <row r="290" spans="1:4" ht="14.4" x14ac:dyDescent="0.25">
      <c r="A290" s="41">
        <v>109</v>
      </c>
      <c r="B290" s="47">
        <v>229988</v>
      </c>
      <c r="C290" s="54">
        <v>1</v>
      </c>
      <c r="D290" s="3">
        <v>973.59999999999991</v>
      </c>
    </row>
    <row r="291" spans="1:4" ht="14.4" x14ac:dyDescent="0.25">
      <c r="A291" s="1">
        <v>222</v>
      </c>
      <c r="B291" s="9">
        <v>91035</v>
      </c>
      <c r="C291" s="54">
        <v>1</v>
      </c>
      <c r="D291" s="3">
        <v>975.7</v>
      </c>
    </row>
    <row r="292" spans="1:4" ht="14.4" x14ac:dyDescent="0.25">
      <c r="A292" s="1">
        <v>252</v>
      </c>
      <c r="B292" s="9">
        <v>259677</v>
      </c>
      <c r="C292" s="54">
        <v>1</v>
      </c>
      <c r="D292" s="3">
        <v>975.9</v>
      </c>
    </row>
    <row r="293" spans="1:4" ht="14.4" x14ac:dyDescent="0.25">
      <c r="A293" s="1">
        <v>344</v>
      </c>
      <c r="B293" s="9">
        <v>312824</v>
      </c>
      <c r="C293" s="54">
        <v>1</v>
      </c>
      <c r="D293" s="3">
        <v>977.8</v>
      </c>
    </row>
    <row r="294" spans="1:4" ht="14.4" x14ac:dyDescent="0.25">
      <c r="A294" s="1">
        <v>106</v>
      </c>
      <c r="B294" s="9">
        <v>282792</v>
      </c>
      <c r="C294" s="54">
        <v>1</v>
      </c>
      <c r="D294" s="3">
        <v>980.4</v>
      </c>
    </row>
    <row r="295" spans="1:4" ht="14.4" x14ac:dyDescent="0.25">
      <c r="A295" s="41">
        <v>49</v>
      </c>
      <c r="B295" s="47">
        <v>140409</v>
      </c>
      <c r="C295" s="54">
        <v>1</v>
      </c>
      <c r="D295" s="3">
        <v>981.09999999999991</v>
      </c>
    </row>
    <row r="296" spans="1:4" ht="14.4" x14ac:dyDescent="0.25">
      <c r="A296" s="41">
        <v>415</v>
      </c>
      <c r="B296" s="47">
        <v>137962</v>
      </c>
      <c r="C296" s="54">
        <v>1</v>
      </c>
      <c r="D296" s="3">
        <v>991.65</v>
      </c>
    </row>
    <row r="297" spans="1:4" ht="14.4" x14ac:dyDescent="0.25">
      <c r="A297" s="41">
        <v>347</v>
      </c>
      <c r="B297" s="47">
        <v>101119</v>
      </c>
      <c r="C297" s="54">
        <v>1</v>
      </c>
      <c r="D297" s="3">
        <v>992.4</v>
      </c>
    </row>
    <row r="298" spans="1:4" ht="14.4" x14ac:dyDescent="0.25">
      <c r="A298" s="1">
        <v>291</v>
      </c>
      <c r="B298" s="9">
        <v>302363</v>
      </c>
      <c r="C298" s="54">
        <v>1</v>
      </c>
      <c r="D298" s="3">
        <v>1001.9</v>
      </c>
    </row>
    <row r="299" spans="1:4" ht="14.4" x14ac:dyDescent="0.25">
      <c r="A299" s="41">
        <v>273</v>
      </c>
      <c r="B299" s="47">
        <v>283144</v>
      </c>
      <c r="C299" s="54">
        <v>1</v>
      </c>
      <c r="D299" s="3">
        <v>1003.8999999999999</v>
      </c>
    </row>
    <row r="300" spans="1:4" ht="14.4" x14ac:dyDescent="0.25">
      <c r="A300" s="41">
        <v>460</v>
      </c>
      <c r="B300" s="47">
        <v>50930</v>
      </c>
      <c r="C300" s="54">
        <v>1</v>
      </c>
      <c r="D300" s="3">
        <v>1006</v>
      </c>
    </row>
    <row r="301" spans="1:4" ht="14.4" x14ac:dyDescent="0.25">
      <c r="A301" s="1">
        <v>317</v>
      </c>
      <c r="B301" s="9">
        <v>300541</v>
      </c>
      <c r="C301" s="54">
        <v>1</v>
      </c>
      <c r="D301" s="3">
        <v>1006.0999999999999</v>
      </c>
    </row>
    <row r="302" spans="1:4" ht="14.4" x14ac:dyDescent="0.25">
      <c r="A302" s="41">
        <v>201</v>
      </c>
      <c r="B302" s="47">
        <v>174872</v>
      </c>
      <c r="C302" s="54">
        <v>1</v>
      </c>
      <c r="D302" s="3">
        <v>1007.225</v>
      </c>
    </row>
    <row r="303" spans="1:4" ht="14.4" x14ac:dyDescent="0.25">
      <c r="A303" s="1">
        <v>228</v>
      </c>
      <c r="B303" s="9">
        <v>91161</v>
      </c>
      <c r="C303" s="54">
        <v>1</v>
      </c>
      <c r="D303" s="3">
        <v>1007.3</v>
      </c>
    </row>
    <row r="304" spans="1:4" ht="14.4" x14ac:dyDescent="0.25">
      <c r="A304" s="1">
        <v>451</v>
      </c>
      <c r="B304" s="9">
        <v>91271</v>
      </c>
      <c r="C304" s="54">
        <v>1</v>
      </c>
      <c r="D304" s="3">
        <v>1008.8</v>
      </c>
    </row>
    <row r="305" spans="1:4" ht="14.4" x14ac:dyDescent="0.25">
      <c r="A305" s="1">
        <v>44</v>
      </c>
      <c r="B305" s="9">
        <v>146983</v>
      </c>
      <c r="C305" s="54">
        <v>1</v>
      </c>
      <c r="D305" s="3">
        <v>1010.8999999999999</v>
      </c>
    </row>
    <row r="306" spans="1:4" ht="14.4" x14ac:dyDescent="0.25">
      <c r="A306" s="41">
        <v>231</v>
      </c>
      <c r="B306" s="47">
        <v>90294</v>
      </c>
      <c r="C306" s="54">
        <v>1</v>
      </c>
      <c r="D306" s="3">
        <v>1015.3</v>
      </c>
    </row>
    <row r="307" spans="1:4" ht="14.4" x14ac:dyDescent="0.25">
      <c r="A307" s="1">
        <v>359</v>
      </c>
      <c r="B307" s="9">
        <v>123315</v>
      </c>
      <c r="C307" s="54">
        <v>1</v>
      </c>
      <c r="D307" s="3">
        <v>1020.7000000000002</v>
      </c>
    </row>
    <row r="308" spans="1:4" ht="14.4" x14ac:dyDescent="0.25">
      <c r="A308" s="1">
        <v>336</v>
      </c>
      <c r="B308" s="9">
        <v>139835</v>
      </c>
      <c r="C308" s="54">
        <v>1</v>
      </c>
      <c r="D308" s="3">
        <v>1020.9</v>
      </c>
    </row>
    <row r="309" spans="1:4" ht="14.4" x14ac:dyDescent="0.25">
      <c r="A309" s="41">
        <v>203</v>
      </c>
      <c r="B309" s="47">
        <v>212348</v>
      </c>
      <c r="C309" s="54">
        <v>1</v>
      </c>
      <c r="D309" s="3">
        <v>1021.2</v>
      </c>
    </row>
    <row r="310" spans="1:4" ht="14.4" x14ac:dyDescent="0.25">
      <c r="A310" s="41">
        <v>271</v>
      </c>
      <c r="B310" s="47">
        <v>19048</v>
      </c>
      <c r="C310" s="54">
        <v>1</v>
      </c>
      <c r="D310" s="3">
        <v>1023.8999999999999</v>
      </c>
    </row>
    <row r="311" spans="1:4" ht="14.4" x14ac:dyDescent="0.25">
      <c r="A311" s="1">
        <v>90</v>
      </c>
      <c r="B311" s="9">
        <v>17590</v>
      </c>
      <c r="C311" s="54">
        <v>1</v>
      </c>
      <c r="D311" s="3">
        <v>1024.8</v>
      </c>
    </row>
    <row r="312" spans="1:4" ht="14.4" x14ac:dyDescent="0.25">
      <c r="A312" s="1">
        <v>465</v>
      </c>
      <c r="B312" s="9">
        <v>98691</v>
      </c>
      <c r="C312" s="54">
        <v>1</v>
      </c>
      <c r="D312" s="3">
        <v>1026.6500000000001</v>
      </c>
    </row>
    <row r="313" spans="1:4" ht="14.4" x14ac:dyDescent="0.25">
      <c r="A313" s="1">
        <v>437</v>
      </c>
      <c r="B313" s="9">
        <v>254790</v>
      </c>
      <c r="C313" s="54">
        <v>1</v>
      </c>
      <c r="D313" s="3">
        <v>1026.9000000000001</v>
      </c>
    </row>
    <row r="314" spans="1:4" ht="14.4" x14ac:dyDescent="0.25">
      <c r="A314" s="1">
        <v>350</v>
      </c>
      <c r="B314" s="9">
        <v>320490</v>
      </c>
      <c r="C314" s="54">
        <v>1</v>
      </c>
      <c r="D314" s="3">
        <v>1027.1999999999998</v>
      </c>
    </row>
    <row r="315" spans="1:4" ht="14.4" x14ac:dyDescent="0.25">
      <c r="A315" s="41">
        <v>17</v>
      </c>
      <c r="B315" s="47">
        <v>21069</v>
      </c>
      <c r="C315" s="54">
        <v>1</v>
      </c>
      <c r="D315" s="3">
        <v>1030.9499999999998</v>
      </c>
    </row>
    <row r="316" spans="1:4" ht="14.4" x14ac:dyDescent="0.25">
      <c r="A316" s="1">
        <v>309</v>
      </c>
      <c r="B316" s="9">
        <v>303966</v>
      </c>
      <c r="C316" s="54">
        <v>1</v>
      </c>
      <c r="D316" s="3">
        <v>1031</v>
      </c>
    </row>
    <row r="317" spans="1:4" ht="14.4" x14ac:dyDescent="0.25">
      <c r="A317" s="41">
        <v>366</v>
      </c>
      <c r="B317" s="49">
        <v>263739</v>
      </c>
      <c r="C317" s="54">
        <v>1</v>
      </c>
      <c r="D317" s="14">
        <v>1031.5999999999999</v>
      </c>
    </row>
    <row r="318" spans="1:4" ht="14.4" x14ac:dyDescent="0.25">
      <c r="A318" s="1">
        <v>96</v>
      </c>
      <c r="B318" s="9">
        <v>303706</v>
      </c>
      <c r="C318" s="54">
        <v>1</v>
      </c>
      <c r="D318" s="3">
        <v>1032.4499999999998</v>
      </c>
    </row>
    <row r="319" spans="1:4" ht="14.4" x14ac:dyDescent="0.25">
      <c r="A319" s="41">
        <v>256</v>
      </c>
      <c r="B319" s="47">
        <v>149779</v>
      </c>
      <c r="C319" s="54">
        <v>1</v>
      </c>
      <c r="D319" s="3">
        <v>1033.5999999999999</v>
      </c>
    </row>
    <row r="320" spans="1:4" ht="14.4" x14ac:dyDescent="0.25">
      <c r="A320" s="41">
        <v>420</v>
      </c>
      <c r="B320" s="47">
        <v>286821</v>
      </c>
      <c r="C320" s="54">
        <v>1</v>
      </c>
      <c r="D320" s="3">
        <v>1034.0999999999999</v>
      </c>
    </row>
    <row r="321" spans="1:4" ht="14.4" x14ac:dyDescent="0.25">
      <c r="A321" s="1">
        <v>248</v>
      </c>
      <c r="B321" s="9">
        <v>15033</v>
      </c>
      <c r="C321" s="54">
        <v>1</v>
      </c>
      <c r="D321" s="3">
        <v>1037</v>
      </c>
    </row>
    <row r="322" spans="1:4" ht="14.4" x14ac:dyDescent="0.25">
      <c r="A322" s="41">
        <v>217</v>
      </c>
      <c r="B322" s="47">
        <v>224984</v>
      </c>
      <c r="C322" s="54">
        <v>1</v>
      </c>
      <c r="D322" s="3">
        <v>1037.5999999999999</v>
      </c>
    </row>
    <row r="323" spans="1:4" ht="14.4" x14ac:dyDescent="0.25">
      <c r="A323" s="41">
        <v>35</v>
      </c>
      <c r="B323" s="47">
        <v>285496</v>
      </c>
      <c r="C323" s="54">
        <v>1</v>
      </c>
      <c r="D323" s="3">
        <v>1039.6799999999998</v>
      </c>
    </row>
    <row r="324" spans="1:4" ht="14.4" x14ac:dyDescent="0.25">
      <c r="A324" s="1">
        <v>110</v>
      </c>
      <c r="B324" s="9">
        <v>29306</v>
      </c>
      <c r="C324" s="54">
        <v>1</v>
      </c>
      <c r="D324" s="3">
        <v>1041</v>
      </c>
    </row>
    <row r="325" spans="1:4" ht="14.4" x14ac:dyDescent="0.25">
      <c r="A325" s="41">
        <v>227</v>
      </c>
      <c r="B325" s="47">
        <v>29125</v>
      </c>
      <c r="C325" s="54">
        <v>1</v>
      </c>
      <c r="D325" s="3">
        <v>1045.25</v>
      </c>
    </row>
    <row r="326" spans="1:4" ht="14.4" x14ac:dyDescent="0.25">
      <c r="A326" s="41">
        <v>386</v>
      </c>
      <c r="B326" s="47">
        <v>276469</v>
      </c>
      <c r="C326" s="54">
        <v>1</v>
      </c>
      <c r="D326" s="3">
        <v>1045.4499999999998</v>
      </c>
    </row>
    <row r="327" spans="1:4" ht="14.4" x14ac:dyDescent="0.25">
      <c r="A327" s="1">
        <v>164</v>
      </c>
      <c r="B327" s="9">
        <v>29846</v>
      </c>
      <c r="C327" s="54">
        <v>1</v>
      </c>
      <c r="D327" s="3">
        <v>1049.6680000000001</v>
      </c>
    </row>
    <row r="328" spans="1:4" ht="14.4" x14ac:dyDescent="0.25">
      <c r="A328" s="1">
        <v>218</v>
      </c>
      <c r="B328" s="9">
        <v>90993</v>
      </c>
      <c r="C328" s="54">
        <v>1</v>
      </c>
      <c r="D328" s="3">
        <v>1050.55</v>
      </c>
    </row>
    <row r="329" spans="1:4" ht="14.4" x14ac:dyDescent="0.25">
      <c r="A329" s="1">
        <v>236</v>
      </c>
      <c r="B329" s="9">
        <v>152555</v>
      </c>
      <c r="C329" s="54">
        <v>1</v>
      </c>
      <c r="D329" s="3">
        <v>1054.0999999999999</v>
      </c>
    </row>
    <row r="330" spans="1:4" ht="14.4" x14ac:dyDescent="0.25">
      <c r="A330" s="41">
        <v>247</v>
      </c>
      <c r="B330" s="47">
        <v>12223</v>
      </c>
      <c r="C330" s="54">
        <v>1</v>
      </c>
      <c r="D330" s="3">
        <v>1064.7</v>
      </c>
    </row>
    <row r="331" spans="1:4" ht="14.4" x14ac:dyDescent="0.25">
      <c r="A331" s="1">
        <v>393</v>
      </c>
      <c r="B331" s="9">
        <v>94109</v>
      </c>
      <c r="C331" s="54">
        <v>1</v>
      </c>
      <c r="D331" s="3">
        <v>1065</v>
      </c>
    </row>
    <row r="332" spans="1:4" ht="14.4" x14ac:dyDescent="0.25">
      <c r="A332" s="1">
        <v>276</v>
      </c>
      <c r="B332" s="9">
        <v>283800</v>
      </c>
      <c r="C332" s="54">
        <v>1</v>
      </c>
      <c r="D332" s="3">
        <v>1066.3</v>
      </c>
    </row>
    <row r="333" spans="1:4" ht="14.4" x14ac:dyDescent="0.25">
      <c r="A333" s="41">
        <v>423</v>
      </c>
      <c r="B333" s="47">
        <v>105918</v>
      </c>
      <c r="C333" s="54">
        <v>1</v>
      </c>
      <c r="D333" s="3">
        <v>1066.9000000000001</v>
      </c>
    </row>
    <row r="334" spans="1:4" ht="14.4" x14ac:dyDescent="0.25">
      <c r="A334" s="41">
        <v>394</v>
      </c>
      <c r="B334" s="47">
        <v>129070</v>
      </c>
      <c r="C334" s="54">
        <v>1</v>
      </c>
      <c r="D334" s="3">
        <v>1067.7</v>
      </c>
    </row>
    <row r="335" spans="1:4" ht="14.4" x14ac:dyDescent="0.25">
      <c r="A335" s="41">
        <v>360</v>
      </c>
      <c r="B335" s="47">
        <v>321276</v>
      </c>
      <c r="C335" s="54">
        <v>1</v>
      </c>
      <c r="D335" s="3">
        <v>1070.9000000000001</v>
      </c>
    </row>
    <row r="336" spans="1:4" ht="14.4" x14ac:dyDescent="0.25">
      <c r="A336" s="41">
        <v>69</v>
      </c>
      <c r="B336" s="47">
        <v>30110</v>
      </c>
      <c r="C336" s="54">
        <v>1</v>
      </c>
      <c r="D336" s="3">
        <v>1071</v>
      </c>
    </row>
    <row r="337" spans="1:4" ht="14.4" x14ac:dyDescent="0.25">
      <c r="A337" s="1">
        <v>82</v>
      </c>
      <c r="B337" s="9">
        <v>217882</v>
      </c>
      <c r="C337" s="54">
        <v>1</v>
      </c>
      <c r="D337" s="3">
        <v>1074.1999999999998</v>
      </c>
    </row>
    <row r="338" spans="1:4" ht="14.4" x14ac:dyDescent="0.25">
      <c r="A338" s="41">
        <v>107</v>
      </c>
      <c r="B338" s="47">
        <v>218141</v>
      </c>
      <c r="C338" s="54">
        <v>1</v>
      </c>
      <c r="D338" s="3">
        <v>1075.3</v>
      </c>
    </row>
    <row r="339" spans="1:4" ht="14.4" x14ac:dyDescent="0.25">
      <c r="A339" s="1">
        <v>108</v>
      </c>
      <c r="B339" s="9">
        <v>185962</v>
      </c>
      <c r="C339" s="54">
        <v>1</v>
      </c>
      <c r="D339" s="3">
        <v>1080.2</v>
      </c>
    </row>
    <row r="340" spans="1:4" ht="14.4" x14ac:dyDescent="0.25">
      <c r="A340" s="41">
        <v>223</v>
      </c>
      <c r="B340" s="47">
        <v>253041</v>
      </c>
      <c r="C340" s="54">
        <v>1</v>
      </c>
      <c r="D340" s="3">
        <v>1082.8499999999999</v>
      </c>
    </row>
    <row r="341" spans="1:4" ht="14.4" x14ac:dyDescent="0.25">
      <c r="A341" s="41">
        <v>410</v>
      </c>
      <c r="B341" s="47">
        <v>113587</v>
      </c>
      <c r="C341" s="54">
        <v>1</v>
      </c>
      <c r="D341" s="3">
        <v>1083.1199999999999</v>
      </c>
    </row>
    <row r="342" spans="1:4" ht="14.4" x14ac:dyDescent="0.25">
      <c r="A342" s="1">
        <v>319</v>
      </c>
      <c r="B342" s="9">
        <v>245393</v>
      </c>
      <c r="C342" s="54">
        <v>1</v>
      </c>
      <c r="D342" s="3">
        <v>1089.2</v>
      </c>
    </row>
    <row r="343" spans="1:4" ht="14.4" x14ac:dyDescent="0.25">
      <c r="A343" s="41">
        <v>235</v>
      </c>
      <c r="B343" s="47">
        <v>12747</v>
      </c>
      <c r="C343" s="54">
        <v>1</v>
      </c>
      <c r="D343" s="3">
        <v>1089.6949999999999</v>
      </c>
    </row>
    <row r="344" spans="1:4" ht="14.4" x14ac:dyDescent="0.25">
      <c r="A344" s="1">
        <v>76</v>
      </c>
      <c r="B344" s="9">
        <v>1663</v>
      </c>
      <c r="C344" s="54">
        <v>1</v>
      </c>
      <c r="D344" s="3">
        <v>1091.5</v>
      </c>
    </row>
    <row r="345" spans="1:4" ht="14.4" x14ac:dyDescent="0.25">
      <c r="A345" s="41">
        <v>440</v>
      </c>
      <c r="B345" s="47">
        <v>321211</v>
      </c>
      <c r="C345" s="54">
        <v>1</v>
      </c>
      <c r="D345" s="3">
        <v>1092.9000000000001</v>
      </c>
    </row>
    <row r="346" spans="1:4" ht="14.4" x14ac:dyDescent="0.25">
      <c r="A346" s="41">
        <v>79</v>
      </c>
      <c r="B346" s="47">
        <v>250659</v>
      </c>
      <c r="C346" s="54">
        <v>1</v>
      </c>
      <c r="D346" s="3">
        <v>1098.25</v>
      </c>
    </row>
    <row r="347" spans="1:4" ht="14.4" x14ac:dyDescent="0.25">
      <c r="A347" s="41">
        <v>225</v>
      </c>
      <c r="B347" s="47">
        <v>90540</v>
      </c>
      <c r="C347" s="54">
        <v>1</v>
      </c>
      <c r="D347" s="3">
        <v>1099.5</v>
      </c>
    </row>
    <row r="348" spans="1:4" ht="14.4" x14ac:dyDescent="0.25">
      <c r="A348" s="1">
        <v>230</v>
      </c>
      <c r="B348" s="9">
        <v>175088</v>
      </c>
      <c r="C348" s="54">
        <v>1</v>
      </c>
      <c r="D348" s="3">
        <v>1102.7</v>
      </c>
    </row>
    <row r="349" spans="1:4" ht="14.4" x14ac:dyDescent="0.25">
      <c r="A349" s="1">
        <v>365</v>
      </c>
      <c r="B349" s="9">
        <v>249047</v>
      </c>
      <c r="C349" s="54">
        <v>1</v>
      </c>
      <c r="D349" s="3">
        <v>1103.3000000000002</v>
      </c>
    </row>
    <row r="350" spans="1:4" ht="14.4" x14ac:dyDescent="0.25">
      <c r="A350" s="1">
        <v>38</v>
      </c>
      <c r="B350" s="9">
        <v>282533</v>
      </c>
      <c r="C350" s="54">
        <v>1</v>
      </c>
      <c r="D350" s="3">
        <v>1111.8</v>
      </c>
    </row>
    <row r="351" spans="1:4" ht="14.4" x14ac:dyDescent="0.25">
      <c r="A351" s="41">
        <v>402</v>
      </c>
      <c r="B351" s="47">
        <v>321683</v>
      </c>
      <c r="C351" s="54">
        <v>1</v>
      </c>
      <c r="D351" s="3">
        <v>1111.8</v>
      </c>
    </row>
    <row r="352" spans="1:4" ht="14.4" x14ac:dyDescent="0.25">
      <c r="A352" s="41">
        <v>59</v>
      </c>
      <c r="B352" s="47">
        <v>207854</v>
      </c>
      <c r="C352" s="54">
        <v>1</v>
      </c>
      <c r="D352" s="3">
        <v>1113</v>
      </c>
    </row>
    <row r="353" spans="1:4" ht="14.4" x14ac:dyDescent="0.25">
      <c r="A353" s="1">
        <v>311</v>
      </c>
      <c r="B353" s="9">
        <v>12957</v>
      </c>
      <c r="C353" s="54">
        <v>1</v>
      </c>
      <c r="D353" s="3">
        <v>1122.0999999999999</v>
      </c>
    </row>
    <row r="354" spans="1:4" ht="14.4" x14ac:dyDescent="0.25">
      <c r="A354" s="1">
        <v>280</v>
      </c>
      <c r="B354" s="9">
        <v>256517</v>
      </c>
      <c r="C354" s="54">
        <v>1</v>
      </c>
      <c r="D354" s="3">
        <v>1122.6500000000001</v>
      </c>
    </row>
    <row r="355" spans="1:4" ht="14.4" x14ac:dyDescent="0.25">
      <c r="A355" s="41">
        <v>53</v>
      </c>
      <c r="B355" s="47">
        <v>29480</v>
      </c>
      <c r="C355" s="54">
        <v>1</v>
      </c>
      <c r="D355" s="3">
        <v>1125.3</v>
      </c>
    </row>
    <row r="356" spans="1:4" ht="14.4" x14ac:dyDescent="0.25">
      <c r="A356" s="1">
        <v>50</v>
      </c>
      <c r="B356" s="9">
        <v>274766</v>
      </c>
      <c r="C356" s="54">
        <v>1</v>
      </c>
      <c r="D356" s="3">
        <v>1127.25</v>
      </c>
    </row>
    <row r="357" spans="1:4" ht="14.4" x14ac:dyDescent="0.25">
      <c r="A357" s="41">
        <v>241</v>
      </c>
      <c r="B357" s="47">
        <v>22073</v>
      </c>
      <c r="C357" s="54">
        <v>1</v>
      </c>
      <c r="D357" s="3">
        <v>1127.5</v>
      </c>
    </row>
    <row r="358" spans="1:4" ht="14.4" x14ac:dyDescent="0.25">
      <c r="A358" s="41">
        <v>458</v>
      </c>
      <c r="B358" s="47">
        <v>52594</v>
      </c>
      <c r="C358" s="54">
        <v>1</v>
      </c>
      <c r="D358" s="3">
        <v>1132.2</v>
      </c>
    </row>
    <row r="359" spans="1:4" ht="14.4" x14ac:dyDescent="0.25">
      <c r="A359" s="1">
        <v>387</v>
      </c>
      <c r="B359" s="9">
        <v>230475</v>
      </c>
      <c r="C359" s="54">
        <v>1</v>
      </c>
      <c r="D359" s="3">
        <v>1136.8</v>
      </c>
    </row>
    <row r="360" spans="1:4" ht="14.4" x14ac:dyDescent="0.25">
      <c r="A360" s="1">
        <v>260</v>
      </c>
      <c r="B360" s="9">
        <v>249198</v>
      </c>
      <c r="C360" s="54">
        <v>1</v>
      </c>
      <c r="D360" s="3">
        <v>1141.1999999999998</v>
      </c>
    </row>
    <row r="361" spans="1:4" ht="14.4" x14ac:dyDescent="0.25">
      <c r="A361" s="41">
        <v>438</v>
      </c>
      <c r="B361" s="47">
        <v>215649</v>
      </c>
      <c r="C361" s="54">
        <v>1</v>
      </c>
      <c r="D361" s="3">
        <v>1143.5999999999999</v>
      </c>
    </row>
    <row r="362" spans="1:4" ht="14.4" x14ac:dyDescent="0.25">
      <c r="A362" s="41">
        <v>384</v>
      </c>
      <c r="B362" s="47">
        <v>35899</v>
      </c>
      <c r="C362" s="54">
        <v>1</v>
      </c>
      <c r="D362" s="3">
        <v>1144</v>
      </c>
    </row>
    <row r="363" spans="1:4" ht="14.4" x14ac:dyDescent="0.25">
      <c r="A363" s="41">
        <v>57</v>
      </c>
      <c r="B363" s="47">
        <v>315620</v>
      </c>
      <c r="C363" s="54">
        <v>1</v>
      </c>
      <c r="D363" s="3">
        <v>1145.3</v>
      </c>
    </row>
    <row r="364" spans="1:4" ht="14.4" x14ac:dyDescent="0.25">
      <c r="A364" s="41">
        <v>277</v>
      </c>
      <c r="B364" s="47">
        <v>175451</v>
      </c>
      <c r="C364" s="54">
        <v>1</v>
      </c>
      <c r="D364" s="3">
        <v>1150.05</v>
      </c>
    </row>
    <row r="365" spans="1:4" ht="14.4" x14ac:dyDescent="0.25">
      <c r="A365" s="41">
        <v>398</v>
      </c>
      <c r="B365" s="47">
        <v>270991</v>
      </c>
      <c r="C365" s="54">
        <v>1</v>
      </c>
      <c r="D365" s="3">
        <v>1151.4000000000001</v>
      </c>
    </row>
    <row r="366" spans="1:4" ht="14.4" x14ac:dyDescent="0.25">
      <c r="A366" s="41">
        <v>306</v>
      </c>
      <c r="B366" s="47">
        <v>15921</v>
      </c>
      <c r="C366" s="54">
        <v>1</v>
      </c>
      <c r="D366" s="3">
        <v>1156.2</v>
      </c>
    </row>
    <row r="367" spans="1:4" ht="14.4" x14ac:dyDescent="0.25">
      <c r="A367" s="41">
        <v>308</v>
      </c>
      <c r="B367" s="47">
        <v>26189</v>
      </c>
      <c r="C367" s="54">
        <v>1</v>
      </c>
      <c r="D367" s="3">
        <v>1159.4000000000001</v>
      </c>
    </row>
    <row r="368" spans="1:4" ht="14.4" x14ac:dyDescent="0.25">
      <c r="A368" s="41">
        <v>233</v>
      </c>
      <c r="B368" s="47">
        <v>20454</v>
      </c>
      <c r="C368" s="54">
        <v>1</v>
      </c>
      <c r="D368" s="3">
        <v>1161.7</v>
      </c>
    </row>
    <row r="369" spans="1:4" ht="14.4" x14ac:dyDescent="0.25">
      <c r="A369" s="1">
        <v>357</v>
      </c>
      <c r="B369" s="9">
        <v>255520</v>
      </c>
      <c r="C369" s="54">
        <v>1</v>
      </c>
      <c r="D369" s="3">
        <v>1162.9000000000001</v>
      </c>
    </row>
    <row r="370" spans="1:4" ht="14.4" x14ac:dyDescent="0.25">
      <c r="A370" s="1">
        <v>68</v>
      </c>
      <c r="B370" s="9">
        <v>245025</v>
      </c>
      <c r="C370" s="54">
        <v>1</v>
      </c>
      <c r="D370" s="3">
        <v>1163.45</v>
      </c>
    </row>
    <row r="371" spans="1:4" ht="14.4" x14ac:dyDescent="0.25">
      <c r="A371" s="41">
        <v>358</v>
      </c>
      <c r="B371" s="47">
        <v>280360</v>
      </c>
      <c r="C371" s="54">
        <v>1</v>
      </c>
      <c r="D371" s="3">
        <v>1166.05</v>
      </c>
    </row>
    <row r="372" spans="1:4" ht="14.4" x14ac:dyDescent="0.25">
      <c r="A372" s="41">
        <v>290</v>
      </c>
      <c r="B372" s="47">
        <v>283359</v>
      </c>
      <c r="C372" s="54">
        <v>1</v>
      </c>
      <c r="D372" s="3">
        <v>1169.3999999999999</v>
      </c>
    </row>
    <row r="373" spans="1:4" ht="14.4" x14ac:dyDescent="0.25">
      <c r="A373" s="41">
        <v>63</v>
      </c>
      <c r="B373" s="47">
        <v>217966</v>
      </c>
      <c r="C373" s="54">
        <v>1</v>
      </c>
      <c r="D373" s="3">
        <v>1169.5999999999999</v>
      </c>
    </row>
    <row r="374" spans="1:4" ht="14.4" x14ac:dyDescent="0.25">
      <c r="A374" s="1">
        <v>30</v>
      </c>
      <c r="B374" s="9">
        <v>3235</v>
      </c>
      <c r="C374" s="54">
        <v>1</v>
      </c>
      <c r="D374" s="3">
        <v>1171.1799999999998</v>
      </c>
    </row>
    <row r="375" spans="1:4" ht="14.4" x14ac:dyDescent="0.25">
      <c r="A375" s="41">
        <v>55</v>
      </c>
      <c r="B375" s="47">
        <v>227555</v>
      </c>
      <c r="C375" s="54">
        <v>1</v>
      </c>
      <c r="D375" s="3">
        <v>1171.5999999999999</v>
      </c>
    </row>
    <row r="376" spans="1:4" ht="14.4" x14ac:dyDescent="0.25">
      <c r="A376" s="1">
        <v>156</v>
      </c>
      <c r="B376" s="9">
        <v>22138</v>
      </c>
      <c r="C376" s="54">
        <v>1</v>
      </c>
      <c r="D376" s="3">
        <v>1174</v>
      </c>
    </row>
    <row r="377" spans="1:4" ht="14.4" x14ac:dyDescent="0.25">
      <c r="A377" s="1">
        <v>26</v>
      </c>
      <c r="B377" s="9">
        <v>250697</v>
      </c>
      <c r="C377" s="54">
        <v>1</v>
      </c>
      <c r="D377" s="3">
        <v>1174.231</v>
      </c>
    </row>
    <row r="378" spans="1:4" ht="14.4" x14ac:dyDescent="0.25">
      <c r="A378" s="41">
        <v>145</v>
      </c>
      <c r="B378" s="49">
        <v>12056</v>
      </c>
      <c r="C378" s="54">
        <v>1</v>
      </c>
      <c r="D378" s="14">
        <v>1180.5</v>
      </c>
    </row>
    <row r="379" spans="1:4" ht="14.4" x14ac:dyDescent="0.25">
      <c r="A379" s="1">
        <v>346</v>
      </c>
      <c r="B379" s="9">
        <v>337519</v>
      </c>
      <c r="C379" s="54">
        <v>1</v>
      </c>
      <c r="D379" s="3">
        <v>1180.9000000000001</v>
      </c>
    </row>
    <row r="380" spans="1:4" ht="14.4" x14ac:dyDescent="0.25">
      <c r="A380" s="1">
        <v>134</v>
      </c>
      <c r="B380" s="9">
        <v>27893</v>
      </c>
      <c r="C380" s="54">
        <v>1</v>
      </c>
      <c r="D380" s="3">
        <v>1191.4000000000001</v>
      </c>
    </row>
    <row r="381" spans="1:4" ht="14.4" x14ac:dyDescent="0.25">
      <c r="A381" s="1">
        <v>338</v>
      </c>
      <c r="B381" s="9">
        <v>255464</v>
      </c>
      <c r="C381" s="54">
        <v>1</v>
      </c>
      <c r="D381" s="3">
        <v>1196.9499999999998</v>
      </c>
    </row>
    <row r="382" spans="1:4" ht="14.4" x14ac:dyDescent="0.25">
      <c r="A382" s="1">
        <v>146</v>
      </c>
      <c r="B382" s="9">
        <v>18890</v>
      </c>
      <c r="C382" s="54">
        <v>1</v>
      </c>
      <c r="D382" s="3">
        <v>1197.4000000000001</v>
      </c>
    </row>
    <row r="383" spans="1:4" ht="14.4" x14ac:dyDescent="0.25">
      <c r="A383" s="41">
        <v>341</v>
      </c>
      <c r="B383" s="47">
        <v>288417</v>
      </c>
      <c r="C383" s="54">
        <v>1</v>
      </c>
      <c r="D383" s="3">
        <v>1197.75</v>
      </c>
    </row>
    <row r="384" spans="1:4" ht="14.4" x14ac:dyDescent="0.25">
      <c r="A384" s="41">
        <v>37</v>
      </c>
      <c r="B384" s="47">
        <v>277783</v>
      </c>
      <c r="C384" s="54">
        <v>1</v>
      </c>
      <c r="D384" s="3">
        <v>1199.0999999999999</v>
      </c>
    </row>
    <row r="385" spans="1:7" ht="14.4" x14ac:dyDescent="0.3">
      <c r="A385" s="41">
        <v>3</v>
      </c>
      <c r="B385" s="57">
        <v>253624</v>
      </c>
      <c r="C385" s="54">
        <v>1</v>
      </c>
      <c r="D385" s="3">
        <v>1203.05</v>
      </c>
      <c r="F385" s="58" t="s">
        <v>1392</v>
      </c>
      <c r="G385" s="52">
        <f>MEDIAN(D383:D833)</f>
        <v>1320.7</v>
      </c>
    </row>
    <row r="386" spans="1:7" ht="14.4" x14ac:dyDescent="0.25">
      <c r="A386" s="41">
        <v>29</v>
      </c>
      <c r="B386" s="47">
        <v>285475</v>
      </c>
      <c r="C386" s="54">
        <v>1</v>
      </c>
      <c r="D386" s="3">
        <v>1208.6100000000001</v>
      </c>
    </row>
    <row r="387" spans="1:7" ht="14.4" x14ac:dyDescent="0.25">
      <c r="A387" s="1">
        <v>48</v>
      </c>
      <c r="B387" s="9">
        <v>217881</v>
      </c>
      <c r="C387" s="54">
        <v>1</v>
      </c>
      <c r="D387" s="48">
        <v>1215.0999999999999</v>
      </c>
    </row>
    <row r="388" spans="1:7" ht="14.4" x14ac:dyDescent="0.25">
      <c r="A388" s="41">
        <v>61</v>
      </c>
      <c r="B388" s="47">
        <v>250753</v>
      </c>
      <c r="C388" s="54">
        <v>1</v>
      </c>
      <c r="D388" s="3">
        <v>1215.2</v>
      </c>
    </row>
    <row r="389" spans="1:7" ht="14.4" x14ac:dyDescent="0.25">
      <c r="A389" s="1">
        <v>124</v>
      </c>
      <c r="B389" s="9">
        <v>6096</v>
      </c>
      <c r="C389" s="54">
        <v>1</v>
      </c>
      <c r="D389" s="3">
        <v>1219.2</v>
      </c>
    </row>
    <row r="390" spans="1:7" ht="14.4" x14ac:dyDescent="0.25">
      <c r="A390" s="1">
        <v>379</v>
      </c>
      <c r="B390" s="9">
        <v>129802</v>
      </c>
      <c r="C390" s="54">
        <v>1</v>
      </c>
      <c r="D390" s="3">
        <v>1223.8999999999999</v>
      </c>
    </row>
    <row r="391" spans="1:7" ht="14.4" x14ac:dyDescent="0.25">
      <c r="A391" s="1">
        <v>342</v>
      </c>
      <c r="B391" s="9">
        <v>50490</v>
      </c>
      <c r="C391" s="54">
        <v>1</v>
      </c>
      <c r="D391" s="3">
        <v>1226.9499999999998</v>
      </c>
    </row>
    <row r="392" spans="1:7" ht="14.4" x14ac:dyDescent="0.25">
      <c r="A392" s="1">
        <v>240</v>
      </c>
      <c r="B392" s="9">
        <v>279892</v>
      </c>
      <c r="C392" s="54">
        <v>1</v>
      </c>
      <c r="D392" s="3">
        <v>1231.3</v>
      </c>
    </row>
    <row r="393" spans="1:7" ht="14.4" x14ac:dyDescent="0.25">
      <c r="A393" s="41">
        <v>41</v>
      </c>
      <c r="B393" s="47">
        <v>287056</v>
      </c>
      <c r="C393" s="54">
        <v>1</v>
      </c>
      <c r="D393" s="3">
        <v>1237.75</v>
      </c>
    </row>
    <row r="394" spans="1:7" ht="14.4" x14ac:dyDescent="0.25">
      <c r="A394" s="41">
        <v>133</v>
      </c>
      <c r="B394" s="47">
        <v>259535</v>
      </c>
      <c r="C394" s="54">
        <v>1</v>
      </c>
      <c r="D394" s="3">
        <v>1240</v>
      </c>
    </row>
    <row r="395" spans="1:7" ht="14.4" x14ac:dyDescent="0.25">
      <c r="A395" s="1">
        <v>418</v>
      </c>
      <c r="B395" s="9">
        <v>271007</v>
      </c>
      <c r="C395" s="54">
        <v>1</v>
      </c>
      <c r="D395" s="3">
        <v>1242.2</v>
      </c>
    </row>
    <row r="396" spans="1:7" ht="14.4" x14ac:dyDescent="0.25">
      <c r="A396" s="1">
        <v>293</v>
      </c>
      <c r="B396" s="9">
        <v>320570</v>
      </c>
      <c r="C396" s="54">
        <v>1</v>
      </c>
      <c r="D396" s="3">
        <v>1247.4000000000001</v>
      </c>
    </row>
    <row r="397" spans="1:7" ht="14.4" x14ac:dyDescent="0.25">
      <c r="A397" s="41">
        <v>45</v>
      </c>
      <c r="B397" s="47">
        <v>295386</v>
      </c>
      <c r="C397" s="54">
        <v>1</v>
      </c>
      <c r="D397" s="3">
        <v>1248.0500000000002</v>
      </c>
    </row>
    <row r="398" spans="1:7" ht="14.4" x14ac:dyDescent="0.25">
      <c r="A398" s="1">
        <v>250</v>
      </c>
      <c r="B398" s="9">
        <v>29162</v>
      </c>
      <c r="C398" s="54">
        <v>1</v>
      </c>
      <c r="D398" s="3">
        <v>1252.7999999999997</v>
      </c>
    </row>
    <row r="399" spans="1:7" ht="14.4" x14ac:dyDescent="0.25">
      <c r="A399" s="41">
        <v>19</v>
      </c>
      <c r="B399" s="47">
        <v>230178</v>
      </c>
      <c r="C399" s="54">
        <v>1</v>
      </c>
      <c r="D399" s="3">
        <v>1254.6299999999999</v>
      </c>
    </row>
    <row r="400" spans="1:7" ht="14.4" x14ac:dyDescent="0.25">
      <c r="A400" s="1">
        <v>132</v>
      </c>
      <c r="B400" s="9">
        <v>313869</v>
      </c>
      <c r="C400" s="54">
        <v>1</v>
      </c>
      <c r="D400" s="3">
        <v>1256.5</v>
      </c>
    </row>
    <row r="401" spans="1:4" ht="14.4" x14ac:dyDescent="0.25">
      <c r="A401" s="41">
        <v>408</v>
      </c>
      <c r="B401" s="47">
        <v>271452</v>
      </c>
      <c r="C401" s="54">
        <v>1</v>
      </c>
      <c r="D401" s="3">
        <v>1262.3</v>
      </c>
    </row>
    <row r="402" spans="1:4" ht="14.4" x14ac:dyDescent="0.25">
      <c r="A402" s="1">
        <v>116</v>
      </c>
      <c r="B402" s="9">
        <v>285068</v>
      </c>
      <c r="C402" s="54">
        <v>1</v>
      </c>
      <c r="D402" s="3">
        <v>1267.25</v>
      </c>
    </row>
    <row r="403" spans="1:4" ht="14.4" x14ac:dyDescent="0.25">
      <c r="A403" s="1">
        <v>333</v>
      </c>
      <c r="B403" s="9">
        <v>282059</v>
      </c>
      <c r="C403" s="54">
        <v>1</v>
      </c>
      <c r="D403" s="3">
        <v>1267.3999999999999</v>
      </c>
    </row>
    <row r="404" spans="1:4" ht="14.4" x14ac:dyDescent="0.25">
      <c r="A404" s="41">
        <v>141</v>
      </c>
      <c r="B404" s="47">
        <v>152986</v>
      </c>
      <c r="C404" s="54">
        <v>1</v>
      </c>
      <c r="D404" s="3">
        <v>1273</v>
      </c>
    </row>
    <row r="405" spans="1:4" ht="14.4" x14ac:dyDescent="0.25">
      <c r="A405" s="41">
        <v>279</v>
      </c>
      <c r="B405" s="47">
        <v>160146</v>
      </c>
      <c r="C405" s="54">
        <v>1</v>
      </c>
      <c r="D405" s="3">
        <v>1277.8</v>
      </c>
    </row>
    <row r="406" spans="1:4" ht="14.4" x14ac:dyDescent="0.25">
      <c r="A406" s="1">
        <v>100</v>
      </c>
      <c r="B406" s="9">
        <v>12980</v>
      </c>
      <c r="C406" s="54">
        <v>1</v>
      </c>
      <c r="D406" s="3">
        <v>1281.5</v>
      </c>
    </row>
    <row r="407" spans="1:4" ht="14.4" x14ac:dyDescent="0.25">
      <c r="A407" s="1">
        <v>158</v>
      </c>
      <c r="B407" s="9">
        <v>218151</v>
      </c>
      <c r="C407" s="54">
        <v>1</v>
      </c>
      <c r="D407" s="3">
        <v>1282.5999999999999</v>
      </c>
    </row>
    <row r="408" spans="1:4" ht="14.4" x14ac:dyDescent="0.25">
      <c r="A408" s="41">
        <v>263</v>
      </c>
      <c r="B408" s="47">
        <v>131891</v>
      </c>
      <c r="C408" s="54">
        <v>1</v>
      </c>
      <c r="D408" s="48">
        <v>1286.1999999999998</v>
      </c>
    </row>
    <row r="409" spans="1:4" ht="14.4" x14ac:dyDescent="0.25">
      <c r="A409" s="1">
        <v>285</v>
      </c>
      <c r="B409" s="9">
        <v>313321</v>
      </c>
      <c r="C409" s="54">
        <v>1</v>
      </c>
      <c r="D409" s="3">
        <v>1289.2499999999998</v>
      </c>
    </row>
    <row r="410" spans="1:4" ht="14.4" x14ac:dyDescent="0.25">
      <c r="A410" s="1">
        <v>88</v>
      </c>
      <c r="B410" s="51">
        <v>98138</v>
      </c>
      <c r="C410" s="54">
        <v>1</v>
      </c>
      <c r="D410" s="14">
        <v>1302.0999999999999</v>
      </c>
    </row>
    <row r="411" spans="1:4" ht="14.4" x14ac:dyDescent="0.25">
      <c r="A411" s="1">
        <v>24</v>
      </c>
      <c r="B411" s="9">
        <v>244586</v>
      </c>
      <c r="C411" s="54">
        <v>1</v>
      </c>
      <c r="D411" s="3">
        <v>1302.48</v>
      </c>
    </row>
    <row r="412" spans="1:4" ht="14.4" x14ac:dyDescent="0.25">
      <c r="A412" s="41">
        <v>151</v>
      </c>
      <c r="B412" s="47">
        <v>15877</v>
      </c>
      <c r="C412" s="54">
        <v>1</v>
      </c>
      <c r="D412" s="3">
        <v>1309.33</v>
      </c>
    </row>
    <row r="413" spans="1:4" ht="14.4" x14ac:dyDescent="0.25">
      <c r="A413" s="1">
        <v>416</v>
      </c>
      <c r="B413" s="9">
        <v>287180</v>
      </c>
      <c r="C413" s="54">
        <v>1</v>
      </c>
      <c r="D413" s="3">
        <v>1310.2</v>
      </c>
    </row>
    <row r="414" spans="1:4" ht="14.4" x14ac:dyDescent="0.25">
      <c r="A414" s="41">
        <v>91</v>
      </c>
      <c r="B414" s="47">
        <v>218024</v>
      </c>
      <c r="C414" s="54">
        <v>1</v>
      </c>
      <c r="D414" s="3">
        <v>1312.9</v>
      </c>
    </row>
    <row r="415" spans="1:4" ht="14.4" x14ac:dyDescent="0.25">
      <c r="A415" s="1">
        <v>16</v>
      </c>
      <c r="B415" s="51">
        <v>281656</v>
      </c>
      <c r="C415" s="54">
        <v>1</v>
      </c>
      <c r="D415" s="14">
        <v>1313.45</v>
      </c>
    </row>
    <row r="416" spans="1:4" ht="14.4" x14ac:dyDescent="0.25">
      <c r="A416" s="41">
        <v>39</v>
      </c>
      <c r="B416" s="47">
        <v>27983</v>
      </c>
      <c r="C416" s="54">
        <v>1</v>
      </c>
      <c r="D416" s="3">
        <v>1315.5</v>
      </c>
    </row>
    <row r="417" spans="1:4" ht="14.4" x14ac:dyDescent="0.25">
      <c r="A417" s="1">
        <v>154</v>
      </c>
      <c r="B417" s="9">
        <v>9032</v>
      </c>
      <c r="C417" s="54">
        <v>1</v>
      </c>
      <c r="D417" s="3">
        <v>1318.1</v>
      </c>
    </row>
    <row r="418" spans="1:4" ht="14.4" x14ac:dyDescent="0.25">
      <c r="A418" s="41">
        <v>75</v>
      </c>
      <c r="B418" s="47">
        <v>287381</v>
      </c>
      <c r="C418" s="54">
        <v>1</v>
      </c>
      <c r="D418" s="3">
        <v>1320.7</v>
      </c>
    </row>
    <row r="419" spans="1:4" ht="14.4" x14ac:dyDescent="0.25">
      <c r="A419" s="1">
        <v>192</v>
      </c>
      <c r="B419" s="9">
        <v>6379</v>
      </c>
      <c r="C419" s="54">
        <v>1</v>
      </c>
      <c r="D419" s="3">
        <v>1328.6</v>
      </c>
    </row>
    <row r="420" spans="1:4" ht="14.4" x14ac:dyDescent="0.25">
      <c r="A420" s="41">
        <v>11</v>
      </c>
      <c r="B420" s="57">
        <v>339624</v>
      </c>
      <c r="C420" s="54">
        <v>1</v>
      </c>
      <c r="D420" s="3">
        <v>1329.6499999999999</v>
      </c>
    </row>
    <row r="421" spans="1:4" ht="14.4" x14ac:dyDescent="0.25">
      <c r="A421" s="1">
        <v>428</v>
      </c>
      <c r="B421" s="9">
        <v>321682</v>
      </c>
      <c r="C421" s="54">
        <v>1</v>
      </c>
      <c r="D421" s="3">
        <v>1334.55</v>
      </c>
    </row>
    <row r="422" spans="1:4" ht="14.4" x14ac:dyDescent="0.25">
      <c r="A422" s="41">
        <v>85</v>
      </c>
      <c r="B422" s="47">
        <v>281432</v>
      </c>
      <c r="C422" s="54">
        <v>1</v>
      </c>
      <c r="D422" s="3">
        <v>1338.55</v>
      </c>
    </row>
    <row r="423" spans="1:4" ht="14.4" x14ac:dyDescent="0.25">
      <c r="A423" s="41">
        <v>239</v>
      </c>
      <c r="B423" s="47">
        <v>259195</v>
      </c>
      <c r="C423" s="54">
        <v>1</v>
      </c>
      <c r="D423" s="3">
        <v>1340.3999999999999</v>
      </c>
    </row>
    <row r="424" spans="1:4" ht="14.4" x14ac:dyDescent="0.25">
      <c r="A424" s="1">
        <v>367</v>
      </c>
      <c r="B424" s="9">
        <v>247543</v>
      </c>
      <c r="C424" s="54">
        <v>1</v>
      </c>
      <c r="D424" s="3">
        <v>1341</v>
      </c>
    </row>
    <row r="425" spans="1:4" ht="14.4" x14ac:dyDescent="0.25">
      <c r="A425" s="1">
        <v>371</v>
      </c>
      <c r="B425" s="9">
        <v>280278</v>
      </c>
      <c r="C425" s="54">
        <v>1</v>
      </c>
      <c r="D425" s="3">
        <v>1341.2</v>
      </c>
    </row>
    <row r="426" spans="1:4" ht="14.4" x14ac:dyDescent="0.25">
      <c r="A426" s="41">
        <v>450</v>
      </c>
      <c r="B426" s="47">
        <v>253261</v>
      </c>
      <c r="C426" s="54">
        <v>1</v>
      </c>
      <c r="D426" s="3">
        <v>1344.4999999999998</v>
      </c>
    </row>
    <row r="427" spans="1:4" ht="14.4" x14ac:dyDescent="0.25">
      <c r="A427" s="41">
        <v>429</v>
      </c>
      <c r="B427" s="47">
        <v>249273</v>
      </c>
      <c r="C427" s="54">
        <v>1</v>
      </c>
      <c r="D427" s="3">
        <v>1346.5500000000002</v>
      </c>
    </row>
    <row r="428" spans="1:4" ht="14.4" x14ac:dyDescent="0.25">
      <c r="A428" s="1">
        <v>305</v>
      </c>
      <c r="B428" s="9">
        <v>100765</v>
      </c>
      <c r="C428" s="54">
        <v>1</v>
      </c>
      <c r="D428" s="3">
        <v>1350.5</v>
      </c>
    </row>
    <row r="429" spans="1:4" ht="14.4" x14ac:dyDescent="0.25">
      <c r="A429" s="1">
        <v>348</v>
      </c>
      <c r="B429" s="9">
        <v>271653</v>
      </c>
      <c r="C429" s="54">
        <v>1</v>
      </c>
      <c r="D429" s="3">
        <v>1363.1999999999998</v>
      </c>
    </row>
    <row r="430" spans="1:4" ht="14.4" x14ac:dyDescent="0.25">
      <c r="A430" s="1">
        <v>86</v>
      </c>
      <c r="B430" s="9">
        <v>217859</v>
      </c>
      <c r="C430" s="54">
        <v>1</v>
      </c>
      <c r="D430" s="3">
        <v>1372.1</v>
      </c>
    </row>
    <row r="431" spans="1:4" ht="14.4" x14ac:dyDescent="0.25">
      <c r="A431" s="41">
        <v>286</v>
      </c>
      <c r="B431" s="47">
        <v>99243</v>
      </c>
      <c r="C431" s="54">
        <v>1</v>
      </c>
      <c r="D431" s="3">
        <v>1372.59</v>
      </c>
    </row>
    <row r="432" spans="1:4" ht="14.4" x14ac:dyDescent="0.25">
      <c r="A432" s="41">
        <v>149</v>
      </c>
      <c r="B432" s="47">
        <v>284436</v>
      </c>
      <c r="C432" s="54">
        <v>1</v>
      </c>
      <c r="D432" s="3">
        <v>1373.3</v>
      </c>
    </row>
    <row r="433" spans="1:9" ht="14.4" x14ac:dyDescent="0.25">
      <c r="A433" s="1">
        <v>382</v>
      </c>
      <c r="B433" s="51">
        <v>303078</v>
      </c>
      <c r="C433" s="54">
        <v>1</v>
      </c>
      <c r="D433" s="14">
        <v>1385.7</v>
      </c>
    </row>
    <row r="434" spans="1:9" ht="14.4" x14ac:dyDescent="0.25">
      <c r="A434" s="1">
        <v>170</v>
      </c>
      <c r="B434" s="9">
        <v>313905</v>
      </c>
      <c r="C434" s="54">
        <v>1</v>
      </c>
      <c r="D434" s="3">
        <v>1390.65</v>
      </c>
    </row>
    <row r="435" spans="1:9" ht="14.4" x14ac:dyDescent="0.25">
      <c r="A435" s="1">
        <v>340</v>
      </c>
      <c r="B435" s="9">
        <v>60676</v>
      </c>
      <c r="C435" s="54">
        <v>1</v>
      </c>
      <c r="D435" s="3">
        <v>1391.14</v>
      </c>
    </row>
    <row r="436" spans="1:9" ht="14.4" x14ac:dyDescent="0.25">
      <c r="A436" s="41">
        <v>163</v>
      </c>
      <c r="B436" s="47">
        <v>22769</v>
      </c>
      <c r="C436" s="54">
        <v>1</v>
      </c>
      <c r="D436" s="3">
        <v>1402.3999999999999</v>
      </c>
    </row>
    <row r="437" spans="1:9" ht="14.4" x14ac:dyDescent="0.25">
      <c r="A437" s="1">
        <v>168</v>
      </c>
      <c r="B437" s="9">
        <v>20197</v>
      </c>
      <c r="C437" s="54">
        <v>1</v>
      </c>
      <c r="D437" s="3">
        <v>1408.3</v>
      </c>
    </row>
    <row r="438" spans="1:9" ht="14.4" x14ac:dyDescent="0.25">
      <c r="A438" s="1">
        <v>36</v>
      </c>
      <c r="B438" s="9">
        <v>284635</v>
      </c>
      <c r="C438" s="54">
        <v>1</v>
      </c>
      <c r="D438" s="3">
        <v>1410.4830000000002</v>
      </c>
    </row>
    <row r="439" spans="1:9" ht="14.4" x14ac:dyDescent="0.25">
      <c r="A439" s="41">
        <v>374</v>
      </c>
      <c r="B439" s="47">
        <v>53628</v>
      </c>
      <c r="C439" s="54">
        <v>1</v>
      </c>
      <c r="D439" s="3">
        <v>1412.4</v>
      </c>
    </row>
    <row r="440" spans="1:9" ht="14.4" x14ac:dyDescent="0.25">
      <c r="A440" s="41">
        <v>456</v>
      </c>
      <c r="B440" s="47">
        <v>92421</v>
      </c>
      <c r="C440" s="54">
        <v>1</v>
      </c>
      <c r="D440" s="3">
        <v>1480.1</v>
      </c>
    </row>
    <row r="441" spans="1:9" ht="14.4" x14ac:dyDescent="0.25">
      <c r="A441" s="1">
        <v>42</v>
      </c>
      <c r="B441" s="9">
        <v>1866</v>
      </c>
      <c r="C441" s="54">
        <v>1</v>
      </c>
      <c r="D441" s="3">
        <v>1496.6</v>
      </c>
    </row>
    <row r="442" spans="1:9" ht="14.4" x14ac:dyDescent="0.25">
      <c r="A442" s="41">
        <v>381</v>
      </c>
      <c r="B442" s="47">
        <v>280350</v>
      </c>
      <c r="C442" s="54">
        <v>1</v>
      </c>
      <c r="D442" s="3">
        <v>1512.3</v>
      </c>
    </row>
    <row r="443" spans="1:9" ht="14.4" x14ac:dyDescent="0.25">
      <c r="A443" s="41">
        <v>388</v>
      </c>
      <c r="B443" s="47">
        <v>223010</v>
      </c>
      <c r="C443" s="54">
        <v>1</v>
      </c>
      <c r="D443" s="3">
        <v>1528.4</v>
      </c>
    </row>
    <row r="444" spans="1:9" ht="14.4" x14ac:dyDescent="0.25">
      <c r="A444" s="1">
        <v>363</v>
      </c>
      <c r="B444" s="9">
        <v>215101</v>
      </c>
      <c r="C444" s="54">
        <v>1</v>
      </c>
      <c r="D444" s="3">
        <v>1532.9</v>
      </c>
    </row>
    <row r="445" spans="1:9" ht="14.4" x14ac:dyDescent="0.25">
      <c r="A445" s="41">
        <v>427</v>
      </c>
      <c r="B445" s="47">
        <v>256563</v>
      </c>
      <c r="C445" s="54">
        <v>1</v>
      </c>
      <c r="D445" s="3">
        <v>1541.3999999999999</v>
      </c>
    </row>
    <row r="446" spans="1:9" ht="14.4" x14ac:dyDescent="0.25">
      <c r="A446" s="41">
        <v>165</v>
      </c>
      <c r="B446" s="47">
        <v>261968</v>
      </c>
      <c r="C446" s="54">
        <v>1</v>
      </c>
      <c r="D446" s="3">
        <v>1541.4</v>
      </c>
    </row>
    <row r="447" spans="1:9" ht="14.4" x14ac:dyDescent="0.25">
      <c r="A447" s="1">
        <v>244</v>
      </c>
      <c r="B447" s="9">
        <v>217877</v>
      </c>
      <c r="C447" s="54">
        <v>1</v>
      </c>
      <c r="D447" s="3">
        <v>1580</v>
      </c>
      <c r="I447" s="52">
        <f>D453+'Shared Shelters'!F19</f>
        <v>435360.42700000032</v>
      </c>
    </row>
    <row r="448" spans="1:9" ht="14.4" x14ac:dyDescent="0.25">
      <c r="A448" s="1">
        <v>430</v>
      </c>
      <c r="B448" s="9">
        <v>230363</v>
      </c>
      <c r="C448" s="54">
        <v>1</v>
      </c>
      <c r="D448" s="3">
        <v>1583</v>
      </c>
    </row>
    <row r="449" spans="1:4" ht="14.4" x14ac:dyDescent="0.25">
      <c r="A449" s="1">
        <v>138</v>
      </c>
      <c r="B449" s="9">
        <v>259923</v>
      </c>
      <c r="C449" s="54">
        <v>1</v>
      </c>
      <c r="D449" s="3">
        <v>1603.75</v>
      </c>
    </row>
    <row r="450" spans="1:4" ht="14.4" x14ac:dyDescent="0.25">
      <c r="A450" s="1">
        <v>389</v>
      </c>
      <c r="B450" s="9">
        <v>287509</v>
      </c>
      <c r="C450" s="54">
        <v>1</v>
      </c>
      <c r="D450" s="3">
        <v>1618.75</v>
      </c>
    </row>
    <row r="451" spans="1:4" ht="14.4" x14ac:dyDescent="0.25">
      <c r="A451" s="1">
        <v>257</v>
      </c>
      <c r="B451" s="9">
        <v>63964</v>
      </c>
      <c r="C451" s="54">
        <v>1</v>
      </c>
      <c r="D451" s="3">
        <v>1637.25</v>
      </c>
    </row>
    <row r="452" spans="1:4" ht="14.4" x14ac:dyDescent="0.25">
      <c r="A452" s="41">
        <v>31</v>
      </c>
      <c r="B452" s="49">
        <v>280804</v>
      </c>
      <c r="C452" s="54">
        <v>1</v>
      </c>
      <c r="D452" s="14">
        <v>1738.1</v>
      </c>
    </row>
    <row r="453" spans="1:4" ht="14.4" x14ac:dyDescent="0.25">
      <c r="A453" s="41"/>
      <c r="D453" s="52">
        <f>SUM(D2:D452)</f>
        <v>404619.88200000033</v>
      </c>
    </row>
    <row r="454" spans="1:4" ht="14.4" x14ac:dyDescent="0.25">
      <c r="A454" s="1"/>
    </row>
    <row r="455" spans="1:4" ht="14.4" x14ac:dyDescent="0.25">
      <c r="A455" s="41"/>
    </row>
    <row r="456" spans="1:4" ht="14.4" x14ac:dyDescent="0.25">
      <c r="A456" s="1"/>
    </row>
    <row r="457" spans="1:4" ht="14.4" x14ac:dyDescent="0.25">
      <c r="A457" s="41"/>
    </row>
    <row r="458" spans="1:4" ht="14.4" x14ac:dyDescent="0.25">
      <c r="A458" s="1"/>
    </row>
    <row r="459" spans="1:4" ht="14.4" x14ac:dyDescent="0.25">
      <c r="A459" s="41"/>
    </row>
    <row r="460" spans="1:4" ht="14.4" x14ac:dyDescent="0.25">
      <c r="A460" s="1"/>
    </row>
    <row r="461" spans="1:4" ht="14.4" x14ac:dyDescent="0.25">
      <c r="A461" s="41"/>
    </row>
    <row r="462" spans="1:4" ht="14.4" x14ac:dyDescent="0.25">
      <c r="A462" s="1"/>
    </row>
    <row r="463" spans="1:4" ht="14.4" x14ac:dyDescent="0.25">
      <c r="A463" s="41"/>
    </row>
    <row r="464" spans="1:4" ht="14.4" x14ac:dyDescent="0.25">
      <c r="A464" s="1"/>
    </row>
    <row r="465" spans="1:1" ht="14.4" x14ac:dyDescent="0.25">
      <c r="A465" s="41"/>
    </row>
    <row r="466" spans="1:1" ht="14.4" x14ac:dyDescent="0.25">
      <c r="A466" s="1"/>
    </row>
    <row r="467" spans="1:1" ht="14.4" x14ac:dyDescent="0.25">
      <c r="A467" s="41"/>
    </row>
    <row r="468" spans="1:1" ht="14.4" x14ac:dyDescent="0.25">
      <c r="A468" s="42"/>
    </row>
  </sheetData>
  <autoFilter ref="A1:G1" xr:uid="{A91D5CFF-BFE6-4946-A050-8C338C3E92E0}">
    <sortState xmlns:xlrd2="http://schemas.microsoft.com/office/spreadsheetml/2017/richdata2" ref="A2:G452">
      <sortCondition ref="D1"/>
    </sortState>
  </autoFilter>
  <conditionalFormatting sqref="D2:D452">
    <cfRule type="cellIs" dxfId="1" priority="1" operator="lessThan">
      <formula>400</formula>
    </cfRule>
    <cfRule type="cellIs" dxfId="0" priority="2" operator="greaterThan">
      <formula>1200</formula>
    </cfRule>
  </conditionalFormatting>
  <dataValidations count="1">
    <dataValidation type="list" allowBlank="1" showInputMessage="1" showErrorMessage="1" sqref="A453:A468" xr:uid="{7EF12EA5-8117-4F24-BE4A-D9A8C25EEB79}">
      <formula1>"resident,Displaced,returnee"</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E9EA6-1391-410A-BC31-5BCC85B8D184}">
  <sheetPr>
    <tabColor rgb="FFFFC000"/>
  </sheetPr>
  <dimension ref="A1:AD1175"/>
  <sheetViews>
    <sheetView workbookViewId="0">
      <selection activeCell="C43" sqref="C43:C290"/>
    </sheetView>
  </sheetViews>
  <sheetFormatPr defaultColWidth="9" defaultRowHeight="13.8" x14ac:dyDescent="0.25"/>
  <cols>
    <col min="1" max="1" width="22.09765625" style="8" customWidth="1"/>
    <col min="2" max="2" width="0" style="8" hidden="1" customWidth="1"/>
    <col min="3" max="3" width="20.59765625" style="8" customWidth="1"/>
    <col min="4" max="4" width="17.59765625" style="8" customWidth="1"/>
    <col min="5" max="5" width="17.59765625" style="8" hidden="1" customWidth="1"/>
    <col min="6" max="6" width="16" style="8" hidden="1" customWidth="1"/>
    <col min="7" max="7" width="12.59765625" style="8" customWidth="1"/>
    <col min="8" max="8" width="12.59765625" style="8" hidden="1" customWidth="1"/>
    <col min="9" max="9" width="15.59765625" style="8" customWidth="1"/>
    <col min="10" max="10" width="11" style="8" hidden="1" customWidth="1"/>
    <col min="11" max="11" width="16.09765625" style="8" customWidth="1"/>
    <col min="12" max="12" width="16.09765625" style="8" hidden="1" customWidth="1"/>
    <col min="13" max="13" width="19.09765625" style="8" customWidth="1"/>
    <col min="14" max="14" width="14.5" style="8" hidden="1" customWidth="1"/>
    <col min="15" max="15" width="22.09765625" style="8" hidden="1" customWidth="1"/>
    <col min="16" max="16" width="22" style="8" customWidth="1"/>
    <col min="17" max="17" width="18.59765625" style="8" customWidth="1"/>
    <col min="18" max="18" width="19.09765625" style="8" hidden="1" customWidth="1"/>
    <col min="19" max="19" width="19" style="8" customWidth="1"/>
    <col min="20" max="20" width="10" style="8" customWidth="1"/>
    <col min="21" max="21" width="11.59765625" style="8" hidden="1" customWidth="1"/>
    <col min="22" max="24" width="0" style="8" hidden="1" customWidth="1"/>
    <col min="25" max="25" width="9.09765625" style="8" hidden="1" customWidth="1"/>
    <col min="26" max="26" width="0" style="8" hidden="1" customWidth="1"/>
    <col min="27" max="27" width="12.09765625" style="8" hidden="1" customWidth="1"/>
    <col min="28" max="28" width="19" style="8" hidden="1" customWidth="1"/>
    <col min="29" max="29" width="19.59765625" style="8" hidden="1" customWidth="1"/>
    <col min="30" max="30" width="17.59765625" style="8" hidden="1" customWidth="1"/>
    <col min="31" max="31" width="20.09765625" style="8" customWidth="1"/>
    <col min="32" max="32" width="17.5" style="8" customWidth="1"/>
    <col min="33" max="16384" width="9" style="8"/>
  </cols>
  <sheetData>
    <row r="1" spans="1:30" x14ac:dyDescent="0.25">
      <c r="A1" s="8" t="s">
        <v>1395</v>
      </c>
      <c r="B1" s="8" t="s">
        <v>1396</v>
      </c>
      <c r="C1" s="8" t="s">
        <v>1397</v>
      </c>
      <c r="D1" s="8" t="s">
        <v>1398</v>
      </c>
      <c r="E1" s="8" t="s">
        <v>1399</v>
      </c>
      <c r="F1" s="8" t="s">
        <v>1400</v>
      </c>
      <c r="G1" s="8" t="s">
        <v>1401</v>
      </c>
      <c r="H1" s="8" t="s">
        <v>1402</v>
      </c>
      <c r="I1" s="8" t="s">
        <v>1403</v>
      </c>
      <c r="J1" s="8" t="s">
        <v>1404</v>
      </c>
      <c r="K1" s="8" t="s">
        <v>1405</v>
      </c>
      <c r="L1" s="8" t="s">
        <v>1406</v>
      </c>
      <c r="M1" s="8" t="s">
        <v>1407</v>
      </c>
      <c r="N1" s="8" t="s">
        <v>1408</v>
      </c>
      <c r="O1" s="8" t="s">
        <v>1409</v>
      </c>
      <c r="P1" s="8" t="s">
        <v>1410</v>
      </c>
      <c r="Q1" s="8" t="s">
        <v>1411</v>
      </c>
      <c r="R1" s="8" t="s">
        <v>1412</v>
      </c>
      <c r="S1" s="8" t="s">
        <v>1413</v>
      </c>
      <c r="T1" s="8" t="s">
        <v>1414</v>
      </c>
      <c r="U1" s="8" t="s">
        <v>1415</v>
      </c>
      <c r="V1" s="8" t="s">
        <v>1416</v>
      </c>
      <c r="W1" s="8" t="s">
        <v>1417</v>
      </c>
      <c r="X1" s="8" t="s">
        <v>1418</v>
      </c>
      <c r="Y1" s="8" t="s">
        <v>1419</v>
      </c>
      <c r="Z1" s="8" t="s">
        <v>1420</v>
      </c>
      <c r="AA1" s="8" t="s">
        <v>1421</v>
      </c>
      <c r="AB1" s="8" t="s">
        <v>1422</v>
      </c>
      <c r="AC1" s="8" t="s">
        <v>1423</v>
      </c>
      <c r="AD1" s="8" t="s">
        <v>1424</v>
      </c>
    </row>
    <row r="2" spans="1:30" hidden="1" x14ac:dyDescent="0.25">
      <c r="A2" s="8" t="s">
        <v>1425</v>
      </c>
      <c r="B2" s="8">
        <v>29</v>
      </c>
      <c r="C2" s="8" t="s">
        <v>1426</v>
      </c>
      <c r="D2" s="8" t="s">
        <v>1427</v>
      </c>
      <c r="E2" s="8" t="s">
        <v>1428</v>
      </c>
      <c r="F2" s="8">
        <v>4</v>
      </c>
      <c r="G2" s="8" t="s">
        <v>1429</v>
      </c>
      <c r="H2" s="8" t="s">
        <v>1430</v>
      </c>
      <c r="I2" s="8" t="s">
        <v>1431</v>
      </c>
      <c r="J2" s="8">
        <v>20</v>
      </c>
      <c r="K2" s="8" t="s">
        <v>1425</v>
      </c>
      <c r="L2" s="8" t="s">
        <v>1432</v>
      </c>
      <c r="M2" s="8" t="s">
        <v>1433</v>
      </c>
      <c r="N2" s="8">
        <v>103</v>
      </c>
      <c r="O2" s="8" t="s">
        <v>1432</v>
      </c>
      <c r="P2" s="8" t="s">
        <v>1434</v>
      </c>
      <c r="Q2" s="8" t="s">
        <v>1425</v>
      </c>
      <c r="R2" s="8" t="s">
        <v>1432</v>
      </c>
      <c r="S2" s="8">
        <v>36.082403999999997</v>
      </c>
      <c r="T2" s="8">
        <v>36.498023000000003</v>
      </c>
      <c r="U2" s="8" t="s">
        <v>1435</v>
      </c>
      <c r="V2" s="8" t="s">
        <v>1436</v>
      </c>
      <c r="W2" s="8">
        <v>18480</v>
      </c>
      <c r="X2" s="8" t="s">
        <v>1437</v>
      </c>
      <c r="Y2" s="8">
        <v>23097</v>
      </c>
      <c r="Z2" s="8">
        <v>1</v>
      </c>
      <c r="AA2" s="8">
        <v>1</v>
      </c>
      <c r="AB2" s="8" t="s">
        <v>1438</v>
      </c>
      <c r="AC2" s="8">
        <v>0</v>
      </c>
      <c r="AD2" s="8">
        <v>1</v>
      </c>
    </row>
    <row r="3" spans="1:30" hidden="1" x14ac:dyDescent="0.25">
      <c r="A3" s="8" t="s">
        <v>1439</v>
      </c>
      <c r="B3" s="8">
        <v>30</v>
      </c>
      <c r="C3" s="8" t="s">
        <v>1426</v>
      </c>
      <c r="D3" s="8" t="s">
        <v>1427</v>
      </c>
      <c r="E3" s="8" t="s">
        <v>1428</v>
      </c>
      <c r="F3" s="8">
        <v>4</v>
      </c>
      <c r="G3" s="8" t="s">
        <v>1429</v>
      </c>
      <c r="H3" s="8" t="s">
        <v>1430</v>
      </c>
      <c r="I3" s="8" t="s">
        <v>1431</v>
      </c>
      <c r="J3" s="8">
        <v>20</v>
      </c>
      <c r="K3" s="8" t="s">
        <v>1425</v>
      </c>
      <c r="L3" s="8" t="s">
        <v>1432</v>
      </c>
      <c r="M3" s="8" t="s">
        <v>1433</v>
      </c>
      <c r="N3" s="8">
        <v>103</v>
      </c>
      <c r="O3" s="8" t="s">
        <v>1440</v>
      </c>
      <c r="P3" s="8" t="s">
        <v>1441</v>
      </c>
      <c r="Q3" s="8" t="s">
        <v>1439</v>
      </c>
      <c r="R3" s="8" t="s">
        <v>1440</v>
      </c>
      <c r="S3" s="8">
        <v>35.973078000000001</v>
      </c>
      <c r="T3" s="8">
        <v>36.494290999999997</v>
      </c>
      <c r="U3" s="8" t="s">
        <v>1435</v>
      </c>
      <c r="V3" s="8" t="s">
        <v>1436</v>
      </c>
      <c r="W3" s="8">
        <v>1325</v>
      </c>
      <c r="X3" s="8" t="s">
        <v>1437</v>
      </c>
      <c r="Y3" s="8">
        <v>2356</v>
      </c>
      <c r="Z3" s="8">
        <v>1</v>
      </c>
      <c r="AA3" s="8">
        <v>1</v>
      </c>
      <c r="AB3" s="8" t="s">
        <v>1438</v>
      </c>
      <c r="AC3" s="8">
        <v>0</v>
      </c>
      <c r="AD3" s="8">
        <v>1</v>
      </c>
    </row>
    <row r="4" spans="1:30" hidden="1" x14ac:dyDescent="0.25">
      <c r="A4" s="8" t="s">
        <v>1442</v>
      </c>
      <c r="B4" s="8">
        <v>31</v>
      </c>
      <c r="C4" s="8" t="s">
        <v>1426</v>
      </c>
      <c r="D4" s="8" t="s">
        <v>1427</v>
      </c>
      <c r="E4" s="8" t="s">
        <v>1428</v>
      </c>
      <c r="F4" s="8">
        <v>4</v>
      </c>
      <c r="G4" s="8" t="s">
        <v>1429</v>
      </c>
      <c r="H4" s="8" t="s">
        <v>1430</v>
      </c>
      <c r="I4" s="8" t="s">
        <v>1431</v>
      </c>
      <c r="J4" s="8">
        <v>20</v>
      </c>
      <c r="K4" s="8" t="s">
        <v>1425</v>
      </c>
      <c r="L4" s="8" t="s">
        <v>1432</v>
      </c>
      <c r="M4" s="8" t="s">
        <v>1433</v>
      </c>
      <c r="N4" s="8">
        <v>103</v>
      </c>
      <c r="O4" s="8" t="s">
        <v>1443</v>
      </c>
      <c r="P4" s="8" t="s">
        <v>1444</v>
      </c>
      <c r="Q4" s="8" t="s">
        <v>1442</v>
      </c>
      <c r="R4" s="8" t="s">
        <v>1443</v>
      </c>
      <c r="S4" s="8">
        <v>36.033284999999999</v>
      </c>
      <c r="T4" s="8">
        <v>36.486080999999999</v>
      </c>
      <c r="U4" s="8" t="s">
        <v>1435</v>
      </c>
      <c r="V4" s="8" t="s">
        <v>1436</v>
      </c>
      <c r="W4" s="8">
        <v>3245</v>
      </c>
      <c r="X4" s="8" t="s">
        <v>1437</v>
      </c>
      <c r="Y4" s="8">
        <v>4498</v>
      </c>
      <c r="Z4" s="8">
        <v>1</v>
      </c>
      <c r="AA4" s="8">
        <v>1</v>
      </c>
      <c r="AB4" s="8" t="s">
        <v>1438</v>
      </c>
      <c r="AC4" s="8">
        <v>0</v>
      </c>
      <c r="AD4" s="8">
        <v>1</v>
      </c>
    </row>
    <row r="5" spans="1:30" hidden="1" x14ac:dyDescent="0.25">
      <c r="A5" s="8" t="s">
        <v>1445</v>
      </c>
      <c r="B5" s="8">
        <v>32</v>
      </c>
      <c r="C5" s="8" t="s">
        <v>1426</v>
      </c>
      <c r="D5" s="8" t="s">
        <v>1427</v>
      </c>
      <c r="E5" s="8" t="s">
        <v>1428</v>
      </c>
      <c r="F5" s="8">
        <v>4</v>
      </c>
      <c r="G5" s="8" t="s">
        <v>1429</v>
      </c>
      <c r="H5" s="8" t="s">
        <v>1430</v>
      </c>
      <c r="I5" s="8" t="s">
        <v>1431</v>
      </c>
      <c r="J5" s="8">
        <v>20</v>
      </c>
      <c r="K5" s="8" t="s">
        <v>1425</v>
      </c>
      <c r="L5" s="8" t="s">
        <v>1432</v>
      </c>
      <c r="M5" s="8" t="s">
        <v>1433</v>
      </c>
      <c r="N5" s="8">
        <v>103</v>
      </c>
      <c r="O5" s="8" t="s">
        <v>1446</v>
      </c>
      <c r="P5" s="8" t="s">
        <v>1447</v>
      </c>
      <c r="Q5" s="8" t="s">
        <v>1445</v>
      </c>
      <c r="R5" s="8" t="s">
        <v>1446</v>
      </c>
      <c r="S5" s="8">
        <v>36.049495</v>
      </c>
      <c r="T5" s="8">
        <v>36.449336000000002</v>
      </c>
      <c r="U5" s="8" t="s">
        <v>1448</v>
      </c>
      <c r="V5" s="8" t="s">
        <v>1448</v>
      </c>
      <c r="W5" s="8">
        <v>730</v>
      </c>
      <c r="X5" s="8" t="s">
        <v>1449</v>
      </c>
      <c r="Y5" s="8">
        <v>1045</v>
      </c>
      <c r="Z5" s="8">
        <v>0</v>
      </c>
      <c r="AA5" s="8">
        <v>0</v>
      </c>
      <c r="AB5" s="8" t="s">
        <v>1449</v>
      </c>
      <c r="AC5" s="8">
        <v>0</v>
      </c>
      <c r="AD5" s="8" t="s">
        <v>1449</v>
      </c>
    </row>
    <row r="6" spans="1:30" hidden="1" x14ac:dyDescent="0.25">
      <c r="A6" s="8" t="s">
        <v>1450</v>
      </c>
      <c r="B6" s="8">
        <v>33</v>
      </c>
      <c r="C6" s="8" t="s">
        <v>1426</v>
      </c>
      <c r="D6" s="8" t="s">
        <v>1427</v>
      </c>
      <c r="E6" s="8" t="s">
        <v>1428</v>
      </c>
      <c r="F6" s="8">
        <v>4</v>
      </c>
      <c r="G6" s="8" t="s">
        <v>1429</v>
      </c>
      <c r="H6" s="8" t="s">
        <v>1430</v>
      </c>
      <c r="I6" s="8" t="s">
        <v>1431</v>
      </c>
      <c r="J6" s="8">
        <v>20</v>
      </c>
      <c r="K6" s="8" t="s">
        <v>1425</v>
      </c>
      <c r="L6" s="8" t="s">
        <v>1432</v>
      </c>
      <c r="M6" s="8" t="s">
        <v>1433</v>
      </c>
      <c r="N6" s="8">
        <v>103</v>
      </c>
      <c r="O6" s="8" t="s">
        <v>1451</v>
      </c>
      <c r="P6" s="8" t="s">
        <v>1452</v>
      </c>
      <c r="Q6" s="8" t="s">
        <v>1450</v>
      </c>
      <c r="R6" s="8" t="s">
        <v>1451</v>
      </c>
      <c r="S6" s="8">
        <v>35.942892000000001</v>
      </c>
      <c r="T6" s="8">
        <v>36.456448999999999</v>
      </c>
      <c r="U6" s="8" t="s">
        <v>1435</v>
      </c>
      <c r="V6" s="8" t="s">
        <v>1436</v>
      </c>
      <c r="W6" s="8">
        <v>2230</v>
      </c>
      <c r="X6" s="8" t="s">
        <v>1437</v>
      </c>
      <c r="Y6" s="8">
        <v>2808</v>
      </c>
      <c r="Z6" s="8">
        <v>1</v>
      </c>
      <c r="AA6" s="8">
        <v>1</v>
      </c>
      <c r="AB6" s="8" t="s">
        <v>1438</v>
      </c>
      <c r="AC6" s="8">
        <v>0</v>
      </c>
      <c r="AD6" s="8">
        <v>1</v>
      </c>
    </row>
    <row r="7" spans="1:30" hidden="1" x14ac:dyDescent="0.25">
      <c r="A7" s="8" t="s">
        <v>1453</v>
      </c>
      <c r="B7" s="8">
        <v>34</v>
      </c>
      <c r="C7" s="8" t="s">
        <v>1426</v>
      </c>
      <c r="D7" s="8" t="s">
        <v>1427</v>
      </c>
      <c r="E7" s="8" t="s">
        <v>1428</v>
      </c>
      <c r="F7" s="8">
        <v>4</v>
      </c>
      <c r="G7" s="8" t="s">
        <v>1429</v>
      </c>
      <c r="H7" s="8" t="s">
        <v>1430</v>
      </c>
      <c r="I7" s="8" t="s">
        <v>1431</v>
      </c>
      <c r="J7" s="8">
        <v>20</v>
      </c>
      <c r="K7" s="8" t="s">
        <v>1425</v>
      </c>
      <c r="L7" s="8" t="s">
        <v>1432</v>
      </c>
      <c r="M7" s="8" t="s">
        <v>1433</v>
      </c>
      <c r="N7" s="8">
        <v>103</v>
      </c>
      <c r="O7" s="8" t="s">
        <v>1454</v>
      </c>
      <c r="P7" s="8" t="s">
        <v>1455</v>
      </c>
      <c r="Q7" s="8" t="s">
        <v>1453</v>
      </c>
      <c r="R7" s="8" t="s">
        <v>1454</v>
      </c>
      <c r="S7" s="8">
        <v>36.019421000000001</v>
      </c>
      <c r="T7" s="8">
        <v>36.527473000000001</v>
      </c>
      <c r="U7" s="8" t="s">
        <v>1435</v>
      </c>
      <c r="V7" s="8" t="s">
        <v>1436</v>
      </c>
      <c r="W7" s="8">
        <v>9300</v>
      </c>
      <c r="X7" s="8" t="s">
        <v>1437</v>
      </c>
      <c r="Y7" s="8">
        <v>9999</v>
      </c>
      <c r="Z7" s="8">
        <v>1</v>
      </c>
      <c r="AA7" s="8">
        <v>1</v>
      </c>
      <c r="AB7" s="8" t="s">
        <v>1438</v>
      </c>
      <c r="AC7" s="8">
        <v>0</v>
      </c>
      <c r="AD7" s="8">
        <v>1</v>
      </c>
    </row>
    <row r="8" spans="1:30" hidden="1" x14ac:dyDescent="0.25">
      <c r="A8" s="8" t="s">
        <v>1456</v>
      </c>
      <c r="B8" s="8">
        <v>35</v>
      </c>
      <c r="C8" s="8" t="s">
        <v>1426</v>
      </c>
      <c r="D8" s="8" t="s">
        <v>1427</v>
      </c>
      <c r="E8" s="8" t="s">
        <v>1428</v>
      </c>
      <c r="F8" s="8">
        <v>4</v>
      </c>
      <c r="G8" s="8" t="s">
        <v>1429</v>
      </c>
      <c r="H8" s="8" t="s">
        <v>1430</v>
      </c>
      <c r="I8" s="8" t="s">
        <v>1431</v>
      </c>
      <c r="J8" s="8">
        <v>20</v>
      </c>
      <c r="K8" s="8" t="s">
        <v>1425</v>
      </c>
      <c r="L8" s="8" t="s">
        <v>1432</v>
      </c>
      <c r="M8" s="8" t="s">
        <v>1433</v>
      </c>
      <c r="N8" s="8">
        <v>103</v>
      </c>
      <c r="O8" s="8" t="s">
        <v>1457</v>
      </c>
      <c r="P8" s="8" t="s">
        <v>1458</v>
      </c>
      <c r="Q8" s="8" t="s">
        <v>1456</v>
      </c>
      <c r="R8" s="8" t="s">
        <v>1457</v>
      </c>
      <c r="S8" s="8">
        <v>35.982869999999998</v>
      </c>
      <c r="T8" s="8">
        <v>36.465167999999998</v>
      </c>
      <c r="U8" s="8" t="s">
        <v>1435</v>
      </c>
      <c r="V8" s="8" t="s">
        <v>1436</v>
      </c>
      <c r="W8" s="8">
        <v>2090</v>
      </c>
      <c r="X8" s="8" t="s">
        <v>1437</v>
      </c>
      <c r="Y8" s="8">
        <v>2820</v>
      </c>
      <c r="Z8" s="8">
        <v>1</v>
      </c>
      <c r="AA8" s="8">
        <v>1</v>
      </c>
      <c r="AB8" s="8" t="s">
        <v>1438</v>
      </c>
      <c r="AC8" s="8">
        <v>0</v>
      </c>
      <c r="AD8" s="8">
        <v>1</v>
      </c>
    </row>
    <row r="9" spans="1:30" hidden="1" x14ac:dyDescent="0.25">
      <c r="A9" s="8" t="s">
        <v>1459</v>
      </c>
      <c r="B9" s="8">
        <v>36</v>
      </c>
      <c r="C9" s="8" t="s">
        <v>1426</v>
      </c>
      <c r="D9" s="8" t="s">
        <v>1427</v>
      </c>
      <c r="E9" s="8" t="s">
        <v>1428</v>
      </c>
      <c r="F9" s="8">
        <v>4</v>
      </c>
      <c r="G9" s="8" t="s">
        <v>1429</v>
      </c>
      <c r="H9" s="8" t="s">
        <v>1430</v>
      </c>
      <c r="I9" s="8" t="s">
        <v>1431</v>
      </c>
      <c r="J9" s="8">
        <v>20</v>
      </c>
      <c r="K9" s="8" t="s">
        <v>1425</v>
      </c>
      <c r="L9" s="8" t="s">
        <v>1432</v>
      </c>
      <c r="M9" s="8" t="s">
        <v>1433</v>
      </c>
      <c r="N9" s="8">
        <v>103</v>
      </c>
      <c r="O9" s="8" t="s">
        <v>1460</v>
      </c>
      <c r="P9" s="8" t="s">
        <v>1461</v>
      </c>
      <c r="Q9" s="8" t="s">
        <v>1459</v>
      </c>
      <c r="R9" s="8" t="s">
        <v>1460</v>
      </c>
      <c r="S9" s="8">
        <v>36.017760000000003</v>
      </c>
      <c r="T9" s="8">
        <v>36.465705999999997</v>
      </c>
      <c r="U9" s="8" t="s">
        <v>1435</v>
      </c>
      <c r="V9" s="8" t="s">
        <v>1436</v>
      </c>
      <c r="W9" s="8">
        <v>1335</v>
      </c>
      <c r="X9" s="8" t="s">
        <v>1437</v>
      </c>
      <c r="Y9" s="8">
        <v>1954</v>
      </c>
      <c r="Z9" s="8">
        <v>1</v>
      </c>
      <c r="AA9" s="8">
        <v>1</v>
      </c>
      <c r="AB9" s="8" t="s">
        <v>1438</v>
      </c>
      <c r="AC9" s="8">
        <v>0</v>
      </c>
      <c r="AD9" s="8">
        <v>1</v>
      </c>
    </row>
    <row r="10" spans="1:30" hidden="1" x14ac:dyDescent="0.25">
      <c r="A10" s="8" t="s">
        <v>1462</v>
      </c>
      <c r="B10" s="8">
        <v>37</v>
      </c>
      <c r="C10" s="8" t="s">
        <v>1426</v>
      </c>
      <c r="D10" s="8" t="s">
        <v>1427</v>
      </c>
      <c r="E10" s="8" t="s">
        <v>1428</v>
      </c>
      <c r="F10" s="8">
        <v>4</v>
      </c>
      <c r="G10" s="8" t="s">
        <v>1429</v>
      </c>
      <c r="H10" s="8" t="s">
        <v>1430</v>
      </c>
      <c r="I10" s="8" t="s">
        <v>1431</v>
      </c>
      <c r="J10" s="8">
        <v>20</v>
      </c>
      <c r="K10" s="8" t="s">
        <v>1425</v>
      </c>
      <c r="L10" s="8" t="s">
        <v>1432</v>
      </c>
      <c r="M10" s="8" t="s">
        <v>1433</v>
      </c>
      <c r="N10" s="8">
        <v>103</v>
      </c>
      <c r="O10" s="8" t="s">
        <v>1463</v>
      </c>
      <c r="P10" s="8" t="s">
        <v>1464</v>
      </c>
      <c r="Q10" s="8" t="s">
        <v>1462</v>
      </c>
      <c r="R10" s="8" t="s">
        <v>1463</v>
      </c>
      <c r="S10" s="8">
        <v>36.004536999999999</v>
      </c>
      <c r="T10" s="8">
        <v>36.487755999999997</v>
      </c>
      <c r="U10" s="8" t="s">
        <v>1435</v>
      </c>
      <c r="V10" s="8" t="s">
        <v>1436</v>
      </c>
      <c r="W10" s="8">
        <v>4680</v>
      </c>
      <c r="X10" s="8" t="s">
        <v>1437</v>
      </c>
      <c r="Y10" s="8">
        <v>8472</v>
      </c>
      <c r="Z10" s="8">
        <v>1</v>
      </c>
      <c r="AA10" s="8">
        <v>1</v>
      </c>
      <c r="AB10" s="8" t="s">
        <v>1438</v>
      </c>
      <c r="AC10" s="8">
        <v>0</v>
      </c>
      <c r="AD10" s="8">
        <v>1</v>
      </c>
    </row>
    <row r="11" spans="1:30" hidden="1" x14ac:dyDescent="0.25">
      <c r="A11" s="8" t="s">
        <v>1465</v>
      </c>
      <c r="B11" s="8">
        <v>38</v>
      </c>
      <c r="C11" s="8" t="s">
        <v>1426</v>
      </c>
      <c r="D11" s="8" t="s">
        <v>1427</v>
      </c>
      <c r="E11" s="8" t="s">
        <v>1428</v>
      </c>
      <c r="F11" s="8">
        <v>4</v>
      </c>
      <c r="G11" s="8" t="s">
        <v>1429</v>
      </c>
      <c r="H11" s="8" t="s">
        <v>1430</v>
      </c>
      <c r="I11" s="8" t="s">
        <v>1431</v>
      </c>
      <c r="J11" s="8">
        <v>20</v>
      </c>
      <c r="K11" s="8" t="s">
        <v>1425</v>
      </c>
      <c r="L11" s="8" t="s">
        <v>1432</v>
      </c>
      <c r="M11" s="8" t="s">
        <v>1433</v>
      </c>
      <c r="N11" s="8">
        <v>103</v>
      </c>
      <c r="O11" s="8" t="s">
        <v>1466</v>
      </c>
      <c r="P11" s="8" t="s">
        <v>1467</v>
      </c>
      <c r="Q11" s="8" t="s">
        <v>1468</v>
      </c>
      <c r="R11" s="8" t="s">
        <v>1466</v>
      </c>
      <c r="S11" s="8">
        <v>35.982300000000002</v>
      </c>
      <c r="T11" s="8">
        <v>36.528973000000001</v>
      </c>
      <c r="U11" s="8" t="s">
        <v>1435</v>
      </c>
      <c r="V11" s="8" t="s">
        <v>1436</v>
      </c>
      <c r="W11" s="8">
        <v>1380</v>
      </c>
      <c r="X11" s="8" t="s">
        <v>1437</v>
      </c>
      <c r="Y11" s="8">
        <v>2215</v>
      </c>
      <c r="Z11" s="8">
        <v>0</v>
      </c>
      <c r="AA11" s="8">
        <v>1</v>
      </c>
      <c r="AB11" s="8" t="s">
        <v>1438</v>
      </c>
      <c r="AC11" s="8">
        <v>0</v>
      </c>
      <c r="AD11" s="8">
        <v>1</v>
      </c>
    </row>
    <row r="12" spans="1:30" hidden="1" x14ac:dyDescent="0.25">
      <c r="A12" s="8" t="s">
        <v>1469</v>
      </c>
      <c r="B12" s="8">
        <v>39</v>
      </c>
      <c r="C12" s="8" t="s">
        <v>1426</v>
      </c>
      <c r="D12" s="8" t="s">
        <v>1427</v>
      </c>
      <c r="E12" s="8" t="s">
        <v>1428</v>
      </c>
      <c r="F12" s="8">
        <v>4</v>
      </c>
      <c r="G12" s="8" t="s">
        <v>1429</v>
      </c>
      <c r="H12" s="8" t="s">
        <v>1430</v>
      </c>
      <c r="I12" s="8" t="s">
        <v>1431</v>
      </c>
      <c r="J12" s="8">
        <v>20</v>
      </c>
      <c r="K12" s="8" t="s">
        <v>1425</v>
      </c>
      <c r="L12" s="8" t="s">
        <v>1432</v>
      </c>
      <c r="M12" s="8" t="s">
        <v>1433</v>
      </c>
      <c r="N12" s="8">
        <v>103</v>
      </c>
      <c r="O12" s="8" t="s">
        <v>1470</v>
      </c>
      <c r="P12" s="8" t="s">
        <v>1471</v>
      </c>
      <c r="Q12" s="8" t="s">
        <v>1469</v>
      </c>
      <c r="R12" s="8" t="s">
        <v>1470</v>
      </c>
      <c r="S12" s="8">
        <v>35.968305999999998</v>
      </c>
      <c r="T12" s="8">
        <v>36.509582000000002</v>
      </c>
      <c r="U12" s="8" t="s">
        <v>1435</v>
      </c>
      <c r="V12" s="8" t="s">
        <v>1436</v>
      </c>
      <c r="W12" s="8">
        <v>3830</v>
      </c>
      <c r="X12" s="8" t="s">
        <v>1437</v>
      </c>
      <c r="Y12" s="8">
        <v>6204</v>
      </c>
      <c r="Z12" s="8">
        <v>1</v>
      </c>
      <c r="AA12" s="8">
        <v>1</v>
      </c>
      <c r="AB12" s="8" t="s">
        <v>1438</v>
      </c>
      <c r="AC12" s="8">
        <v>0</v>
      </c>
      <c r="AD12" s="8">
        <v>1</v>
      </c>
    </row>
    <row r="13" spans="1:30" hidden="1" x14ac:dyDescent="0.25">
      <c r="A13" s="8" t="s">
        <v>1472</v>
      </c>
      <c r="B13" s="8">
        <v>40</v>
      </c>
      <c r="C13" s="8" t="s">
        <v>1426</v>
      </c>
      <c r="D13" s="8" t="s">
        <v>1427</v>
      </c>
      <c r="E13" s="8" t="s">
        <v>1428</v>
      </c>
      <c r="F13" s="8">
        <v>4</v>
      </c>
      <c r="G13" s="8" t="s">
        <v>1429</v>
      </c>
      <c r="H13" s="8" t="s">
        <v>1430</v>
      </c>
      <c r="I13" s="8" t="s">
        <v>1431</v>
      </c>
      <c r="J13" s="8">
        <v>20</v>
      </c>
      <c r="K13" s="8" t="s">
        <v>1473</v>
      </c>
      <c r="L13" s="8" t="s">
        <v>1474</v>
      </c>
      <c r="M13" s="8" t="s">
        <v>1475</v>
      </c>
      <c r="N13" s="8">
        <v>100</v>
      </c>
      <c r="O13" s="8" t="s">
        <v>1476</v>
      </c>
      <c r="P13" s="8" t="s">
        <v>1477</v>
      </c>
      <c r="Q13" s="8" t="s">
        <v>1478</v>
      </c>
      <c r="R13" s="8" t="s">
        <v>1479</v>
      </c>
      <c r="S13" s="8">
        <v>36.056519999999999</v>
      </c>
      <c r="T13" s="8">
        <v>36.398812</v>
      </c>
      <c r="U13" s="8" t="s">
        <v>1448</v>
      </c>
      <c r="V13" s="8" t="s">
        <v>1448</v>
      </c>
      <c r="W13" s="8" t="s">
        <v>1449</v>
      </c>
      <c r="X13" s="8" t="s">
        <v>1437</v>
      </c>
      <c r="Y13" s="8">
        <v>0</v>
      </c>
      <c r="Z13" s="8">
        <v>0</v>
      </c>
      <c r="AA13" s="8">
        <v>0</v>
      </c>
      <c r="AC13" s="8">
        <v>0</v>
      </c>
      <c r="AD13" s="8" t="s">
        <v>1449</v>
      </c>
    </row>
    <row r="14" spans="1:30" hidden="1" x14ac:dyDescent="0.25">
      <c r="A14" s="8" t="s">
        <v>1480</v>
      </c>
      <c r="B14" s="8">
        <v>41</v>
      </c>
      <c r="C14" s="8" t="s">
        <v>1426</v>
      </c>
      <c r="D14" s="8" t="s">
        <v>1427</v>
      </c>
      <c r="E14" s="8" t="s">
        <v>1428</v>
      </c>
      <c r="F14" s="8">
        <v>4</v>
      </c>
      <c r="G14" s="8" t="s">
        <v>1429</v>
      </c>
      <c r="H14" s="8" t="s">
        <v>1430</v>
      </c>
      <c r="I14" s="8" t="s">
        <v>1431</v>
      </c>
      <c r="J14" s="8">
        <v>20</v>
      </c>
      <c r="K14" s="8" t="s">
        <v>1481</v>
      </c>
      <c r="L14" s="8" t="s">
        <v>1482</v>
      </c>
      <c r="M14" s="8" t="s">
        <v>1483</v>
      </c>
      <c r="N14" s="8">
        <v>99</v>
      </c>
      <c r="O14" s="8" t="s">
        <v>1484</v>
      </c>
      <c r="P14" s="8" t="s">
        <v>1485</v>
      </c>
      <c r="Q14" s="8" t="s">
        <v>1480</v>
      </c>
      <c r="R14" s="8" t="s">
        <v>1484</v>
      </c>
      <c r="S14" s="8">
        <v>36.312435999999998</v>
      </c>
      <c r="T14" s="8">
        <v>36.680498</v>
      </c>
      <c r="U14" s="8" t="s">
        <v>1448</v>
      </c>
      <c r="V14" s="8" t="s">
        <v>1448</v>
      </c>
      <c r="W14" s="8">
        <v>130229</v>
      </c>
      <c r="X14" s="8" t="s">
        <v>1449</v>
      </c>
      <c r="Y14" s="8">
        <v>32243</v>
      </c>
      <c r="Z14" s="8">
        <v>0</v>
      </c>
      <c r="AA14" s="8">
        <v>0</v>
      </c>
      <c r="AB14" s="8" t="s">
        <v>1449</v>
      </c>
      <c r="AC14" s="8">
        <v>0</v>
      </c>
      <c r="AD14" s="8" t="s">
        <v>1449</v>
      </c>
    </row>
    <row r="15" spans="1:30" hidden="1" x14ac:dyDescent="0.25">
      <c r="A15" s="8" t="s">
        <v>1486</v>
      </c>
      <c r="B15" s="8">
        <v>42</v>
      </c>
      <c r="C15" s="8" t="s">
        <v>1426</v>
      </c>
      <c r="D15" s="8" t="s">
        <v>1427</v>
      </c>
      <c r="E15" s="8" t="s">
        <v>1428</v>
      </c>
      <c r="F15" s="8">
        <v>4</v>
      </c>
      <c r="G15" s="8" t="s">
        <v>1429</v>
      </c>
      <c r="H15" s="8" t="s">
        <v>1430</v>
      </c>
      <c r="I15" s="8" t="s">
        <v>1431</v>
      </c>
      <c r="J15" s="8">
        <v>20</v>
      </c>
      <c r="K15" s="8" t="s">
        <v>1481</v>
      </c>
      <c r="L15" s="8" t="s">
        <v>1482</v>
      </c>
      <c r="M15" s="8" t="s">
        <v>1483</v>
      </c>
      <c r="N15" s="8">
        <v>99</v>
      </c>
      <c r="O15" s="8" t="s">
        <v>1487</v>
      </c>
      <c r="P15" s="8" t="s">
        <v>1488</v>
      </c>
      <c r="Q15" s="8" t="s">
        <v>1489</v>
      </c>
      <c r="R15" s="8" t="s">
        <v>1487</v>
      </c>
      <c r="S15" s="8">
        <v>36.225999999999999</v>
      </c>
      <c r="T15" s="8">
        <v>36.694766999999999</v>
      </c>
      <c r="U15" s="8" t="s">
        <v>1448</v>
      </c>
      <c r="V15" s="8" t="s">
        <v>1448</v>
      </c>
      <c r="W15" s="8">
        <v>3898</v>
      </c>
      <c r="X15" s="8" t="s">
        <v>1449</v>
      </c>
      <c r="Y15" s="8">
        <v>5728</v>
      </c>
      <c r="Z15" s="8">
        <v>0</v>
      </c>
      <c r="AA15" s="8">
        <v>0</v>
      </c>
      <c r="AB15" s="8" t="s">
        <v>1449</v>
      </c>
      <c r="AC15" s="8">
        <v>0</v>
      </c>
      <c r="AD15" s="8" t="s">
        <v>1449</v>
      </c>
    </row>
    <row r="16" spans="1:30" hidden="1" x14ac:dyDescent="0.25">
      <c r="A16" s="8" t="s">
        <v>1490</v>
      </c>
      <c r="B16" s="8">
        <v>43</v>
      </c>
      <c r="C16" s="8" t="s">
        <v>1426</v>
      </c>
      <c r="D16" s="8" t="s">
        <v>1427</v>
      </c>
      <c r="E16" s="8" t="s">
        <v>1428</v>
      </c>
      <c r="F16" s="8">
        <v>4</v>
      </c>
      <c r="G16" s="8" t="s">
        <v>1429</v>
      </c>
      <c r="H16" s="8" t="s">
        <v>1430</v>
      </c>
      <c r="I16" s="8" t="s">
        <v>1431</v>
      </c>
      <c r="J16" s="8">
        <v>20</v>
      </c>
      <c r="K16" s="8" t="s">
        <v>1481</v>
      </c>
      <c r="L16" s="8" t="s">
        <v>1482</v>
      </c>
      <c r="M16" s="8" t="s">
        <v>1483</v>
      </c>
      <c r="N16" s="8">
        <v>99</v>
      </c>
      <c r="O16" s="8" t="s">
        <v>1491</v>
      </c>
      <c r="P16" s="8" t="s">
        <v>1492</v>
      </c>
      <c r="Q16" s="8" t="s">
        <v>1490</v>
      </c>
      <c r="R16" s="8" t="s">
        <v>1491</v>
      </c>
      <c r="S16" s="8">
        <v>36.158546999999999</v>
      </c>
      <c r="T16" s="8">
        <v>36.728110999999998</v>
      </c>
      <c r="U16" s="8" t="s">
        <v>1448</v>
      </c>
      <c r="V16" s="8" t="s">
        <v>1448</v>
      </c>
      <c r="W16" s="8">
        <v>3682</v>
      </c>
      <c r="X16" s="8" t="s">
        <v>1449</v>
      </c>
      <c r="Y16" s="8">
        <v>9213</v>
      </c>
      <c r="Z16" s="8">
        <v>0</v>
      </c>
      <c r="AA16" s="8">
        <v>0</v>
      </c>
      <c r="AB16" s="8" t="s">
        <v>1449</v>
      </c>
      <c r="AC16" s="8">
        <v>0</v>
      </c>
      <c r="AD16" s="8" t="s">
        <v>1449</v>
      </c>
    </row>
    <row r="17" spans="1:30" hidden="1" x14ac:dyDescent="0.25">
      <c r="A17" s="8" t="s">
        <v>1481</v>
      </c>
      <c r="B17" s="8">
        <v>44</v>
      </c>
      <c r="C17" s="8" t="s">
        <v>1426</v>
      </c>
      <c r="D17" s="8" t="s">
        <v>1427</v>
      </c>
      <c r="E17" s="8" t="s">
        <v>1428</v>
      </c>
      <c r="F17" s="8">
        <v>4</v>
      </c>
      <c r="G17" s="8" t="s">
        <v>1429</v>
      </c>
      <c r="H17" s="8" t="s">
        <v>1430</v>
      </c>
      <c r="I17" s="8" t="s">
        <v>1431</v>
      </c>
      <c r="J17" s="8">
        <v>20</v>
      </c>
      <c r="K17" s="8" t="s">
        <v>1481</v>
      </c>
      <c r="L17" s="8" t="s">
        <v>1482</v>
      </c>
      <c r="M17" s="8" t="s">
        <v>1483</v>
      </c>
      <c r="N17" s="8">
        <v>99</v>
      </c>
      <c r="O17" s="8" t="s">
        <v>1493</v>
      </c>
      <c r="P17" s="8" t="s">
        <v>1494</v>
      </c>
      <c r="Q17" s="8" t="s">
        <v>1481</v>
      </c>
      <c r="R17" s="8" t="s">
        <v>1493</v>
      </c>
      <c r="S17" s="8">
        <v>36.212727999999998</v>
      </c>
      <c r="T17" s="8">
        <v>36.768976000000002</v>
      </c>
      <c r="U17" s="8" t="s">
        <v>1495</v>
      </c>
      <c r="V17" s="8" t="s">
        <v>1448</v>
      </c>
      <c r="W17" s="8">
        <v>7306</v>
      </c>
      <c r="X17" s="8" t="s">
        <v>1496</v>
      </c>
      <c r="Y17" s="8">
        <v>138799</v>
      </c>
      <c r="Z17" s="8">
        <v>0</v>
      </c>
      <c r="AA17" s="8">
        <v>0</v>
      </c>
      <c r="AB17" s="8" t="s">
        <v>1449</v>
      </c>
      <c r="AC17" s="8">
        <v>0</v>
      </c>
      <c r="AD17" s="8" t="s">
        <v>1449</v>
      </c>
    </row>
    <row r="18" spans="1:30" hidden="1" x14ac:dyDescent="0.25">
      <c r="A18" s="8" t="s">
        <v>1497</v>
      </c>
      <c r="B18" s="8">
        <v>45</v>
      </c>
      <c r="C18" s="8" t="s">
        <v>1426</v>
      </c>
      <c r="D18" s="8" t="s">
        <v>1427</v>
      </c>
      <c r="E18" s="8" t="s">
        <v>1428</v>
      </c>
      <c r="F18" s="8">
        <v>4</v>
      </c>
      <c r="G18" s="8" t="s">
        <v>1429</v>
      </c>
      <c r="H18" s="8" t="s">
        <v>1430</v>
      </c>
      <c r="I18" s="8" t="s">
        <v>1431</v>
      </c>
      <c r="J18" s="8">
        <v>20</v>
      </c>
      <c r="K18" s="8" t="s">
        <v>1481</v>
      </c>
      <c r="L18" s="8" t="s">
        <v>1482</v>
      </c>
      <c r="M18" s="8" t="s">
        <v>1483</v>
      </c>
      <c r="N18" s="8">
        <v>99</v>
      </c>
      <c r="O18" s="8" t="s">
        <v>1498</v>
      </c>
      <c r="P18" s="8" t="s">
        <v>1499</v>
      </c>
      <c r="Q18" s="8" t="s">
        <v>1497</v>
      </c>
      <c r="R18" s="8" t="s">
        <v>1498</v>
      </c>
      <c r="S18" s="8">
        <v>36.2241</v>
      </c>
      <c r="T18" s="8">
        <v>36.755308999999997</v>
      </c>
      <c r="U18" s="8" t="s">
        <v>1448</v>
      </c>
      <c r="V18" s="8" t="s">
        <v>1448</v>
      </c>
      <c r="W18" s="8">
        <v>15166</v>
      </c>
      <c r="X18" s="8" t="s">
        <v>1449</v>
      </c>
      <c r="Y18" s="8">
        <v>29715</v>
      </c>
      <c r="Z18" s="8">
        <v>0</v>
      </c>
      <c r="AA18" s="8">
        <v>0</v>
      </c>
      <c r="AB18" s="8" t="s">
        <v>1449</v>
      </c>
      <c r="AC18" s="8">
        <v>0</v>
      </c>
      <c r="AD18" s="8" t="s">
        <v>1449</v>
      </c>
    </row>
    <row r="19" spans="1:30" hidden="1" x14ac:dyDescent="0.25">
      <c r="A19" s="8" t="s">
        <v>1500</v>
      </c>
      <c r="B19" s="8">
        <v>46</v>
      </c>
      <c r="C19" s="8" t="s">
        <v>1426</v>
      </c>
      <c r="D19" s="8" t="s">
        <v>1427</v>
      </c>
      <c r="E19" s="8" t="s">
        <v>1428</v>
      </c>
      <c r="F19" s="8">
        <v>4</v>
      </c>
      <c r="G19" s="8" t="s">
        <v>1429</v>
      </c>
      <c r="H19" s="8" t="s">
        <v>1430</v>
      </c>
      <c r="I19" s="8" t="s">
        <v>1431</v>
      </c>
      <c r="J19" s="8">
        <v>20</v>
      </c>
      <c r="K19" s="8" t="s">
        <v>1481</v>
      </c>
      <c r="L19" s="8" t="s">
        <v>1482</v>
      </c>
      <c r="M19" s="8" t="s">
        <v>1483</v>
      </c>
      <c r="N19" s="8">
        <v>99</v>
      </c>
      <c r="O19" s="8" t="s">
        <v>1501</v>
      </c>
      <c r="P19" s="8" t="s">
        <v>1502</v>
      </c>
      <c r="Q19" s="8" t="s">
        <v>1500</v>
      </c>
      <c r="R19" s="8" t="s">
        <v>1501</v>
      </c>
      <c r="S19" s="8">
        <v>36.231372</v>
      </c>
      <c r="T19" s="8">
        <v>36.789445999999998</v>
      </c>
      <c r="U19" s="8" t="s">
        <v>1448</v>
      </c>
      <c r="V19" s="8" t="s">
        <v>1448</v>
      </c>
      <c r="W19" s="8">
        <v>6409</v>
      </c>
      <c r="X19" s="8" t="s">
        <v>1449</v>
      </c>
      <c r="Y19" s="8">
        <v>13516</v>
      </c>
      <c r="Z19" s="8">
        <v>0</v>
      </c>
      <c r="AA19" s="8">
        <v>0</v>
      </c>
      <c r="AB19" s="8" t="s">
        <v>1449</v>
      </c>
      <c r="AC19" s="8">
        <v>0</v>
      </c>
      <c r="AD19" s="8" t="s">
        <v>1449</v>
      </c>
    </row>
    <row r="20" spans="1:30" hidden="1" x14ac:dyDescent="0.25">
      <c r="A20" s="8" t="s">
        <v>1503</v>
      </c>
      <c r="B20" s="8">
        <v>47</v>
      </c>
      <c r="C20" s="8" t="s">
        <v>1426</v>
      </c>
      <c r="D20" s="8" t="s">
        <v>1427</v>
      </c>
      <c r="E20" s="8" t="s">
        <v>1428</v>
      </c>
      <c r="F20" s="8">
        <v>4</v>
      </c>
      <c r="G20" s="8" t="s">
        <v>1429</v>
      </c>
      <c r="H20" s="8" t="s">
        <v>1430</v>
      </c>
      <c r="I20" s="8" t="s">
        <v>1431</v>
      </c>
      <c r="J20" s="8">
        <v>20</v>
      </c>
      <c r="K20" s="8" t="s">
        <v>1481</v>
      </c>
      <c r="L20" s="8" t="s">
        <v>1482</v>
      </c>
      <c r="M20" s="8" t="s">
        <v>1483</v>
      </c>
      <c r="N20" s="8">
        <v>99</v>
      </c>
      <c r="O20" s="8" t="s">
        <v>1504</v>
      </c>
      <c r="P20" s="8" t="s">
        <v>1505</v>
      </c>
      <c r="Q20" s="8" t="s">
        <v>1503</v>
      </c>
      <c r="R20" s="8" t="s">
        <v>1504</v>
      </c>
      <c r="S20" s="8">
        <v>36.171388</v>
      </c>
      <c r="T20" s="8">
        <v>36.662823000000003</v>
      </c>
      <c r="U20" s="8" t="s">
        <v>1435</v>
      </c>
      <c r="V20" s="8" t="s">
        <v>1436</v>
      </c>
      <c r="W20" s="8">
        <v>16939</v>
      </c>
      <c r="X20" s="8" t="s">
        <v>1437</v>
      </c>
      <c r="Y20" s="8">
        <v>13736</v>
      </c>
      <c r="Z20" s="8">
        <v>0</v>
      </c>
      <c r="AA20" s="8">
        <v>1</v>
      </c>
      <c r="AB20" s="8" t="s">
        <v>1438</v>
      </c>
      <c r="AC20" s="8">
        <v>0</v>
      </c>
      <c r="AD20" s="8">
        <v>1</v>
      </c>
    </row>
    <row r="21" spans="1:30" hidden="1" x14ac:dyDescent="0.25">
      <c r="A21" s="8" t="s">
        <v>1506</v>
      </c>
      <c r="B21" s="8">
        <v>48</v>
      </c>
      <c r="C21" s="8" t="s">
        <v>1426</v>
      </c>
      <c r="D21" s="8" t="s">
        <v>1427</v>
      </c>
      <c r="E21" s="8" t="s">
        <v>1428</v>
      </c>
      <c r="F21" s="8">
        <v>4</v>
      </c>
      <c r="G21" s="8" t="s">
        <v>1429</v>
      </c>
      <c r="H21" s="8" t="s">
        <v>1430</v>
      </c>
      <c r="I21" s="8" t="s">
        <v>1431</v>
      </c>
      <c r="J21" s="8">
        <v>20</v>
      </c>
      <c r="K21" s="8" t="s">
        <v>1481</v>
      </c>
      <c r="L21" s="8" t="s">
        <v>1482</v>
      </c>
      <c r="M21" s="8" t="s">
        <v>1483</v>
      </c>
      <c r="N21" s="8">
        <v>99</v>
      </c>
      <c r="O21" s="8" t="s">
        <v>1507</v>
      </c>
      <c r="P21" s="8" t="s">
        <v>1508</v>
      </c>
      <c r="Q21" s="8" t="s">
        <v>1506</v>
      </c>
      <c r="R21" s="8" t="s">
        <v>1507</v>
      </c>
      <c r="S21" s="8">
        <v>36.305906</v>
      </c>
      <c r="T21" s="8">
        <v>36.721769999999999</v>
      </c>
      <c r="U21" s="8" t="s">
        <v>1448</v>
      </c>
      <c r="V21" s="8" t="s">
        <v>1448</v>
      </c>
      <c r="W21" s="8">
        <v>46199</v>
      </c>
      <c r="X21" s="8" t="s">
        <v>1449</v>
      </c>
      <c r="Y21" s="8">
        <v>25896</v>
      </c>
      <c r="Z21" s="8">
        <v>0</v>
      </c>
      <c r="AA21" s="8">
        <v>0</v>
      </c>
      <c r="AB21" s="8" t="s">
        <v>1449</v>
      </c>
      <c r="AC21" s="8">
        <v>0</v>
      </c>
      <c r="AD21" s="8" t="s">
        <v>1449</v>
      </c>
    </row>
    <row r="22" spans="1:30" hidden="1" x14ac:dyDescent="0.25">
      <c r="A22" s="8" t="s">
        <v>1509</v>
      </c>
      <c r="B22" s="8">
        <v>49</v>
      </c>
      <c r="C22" s="8" t="s">
        <v>1426</v>
      </c>
      <c r="D22" s="8" t="s">
        <v>1427</v>
      </c>
      <c r="E22" s="8" t="s">
        <v>1428</v>
      </c>
      <c r="F22" s="8">
        <v>4</v>
      </c>
      <c r="G22" s="8" t="s">
        <v>1429</v>
      </c>
      <c r="H22" s="8" t="s">
        <v>1430</v>
      </c>
      <c r="I22" s="8" t="s">
        <v>1431</v>
      </c>
      <c r="J22" s="8">
        <v>20</v>
      </c>
      <c r="K22" s="8" t="s">
        <v>1481</v>
      </c>
      <c r="L22" s="8" t="s">
        <v>1482</v>
      </c>
      <c r="M22" s="8" t="s">
        <v>1483</v>
      </c>
      <c r="N22" s="8">
        <v>99</v>
      </c>
      <c r="O22" s="8" t="s">
        <v>1510</v>
      </c>
      <c r="P22" s="8" t="s">
        <v>1511</v>
      </c>
      <c r="Q22" s="8" t="s">
        <v>1509</v>
      </c>
      <c r="R22" s="8" t="s">
        <v>1510</v>
      </c>
      <c r="S22" s="8">
        <v>36.180249000000003</v>
      </c>
      <c r="T22" s="8">
        <v>36.718473000000003</v>
      </c>
      <c r="U22" s="8" t="s">
        <v>1495</v>
      </c>
      <c r="V22" s="8" t="s">
        <v>1448</v>
      </c>
      <c r="W22" s="8">
        <v>54545</v>
      </c>
      <c r="X22" s="8" t="s">
        <v>1496</v>
      </c>
      <c r="Y22" s="8">
        <v>72424</v>
      </c>
      <c r="Z22" s="8">
        <v>0</v>
      </c>
      <c r="AA22" s="8">
        <v>0</v>
      </c>
      <c r="AB22" s="8" t="s">
        <v>1449</v>
      </c>
      <c r="AC22" s="8">
        <v>0</v>
      </c>
      <c r="AD22" s="8" t="s">
        <v>1449</v>
      </c>
    </row>
    <row r="23" spans="1:30" hidden="1" x14ac:dyDescent="0.25">
      <c r="A23" s="8" t="s">
        <v>1512</v>
      </c>
      <c r="B23" s="8">
        <v>50</v>
      </c>
      <c r="C23" s="8" t="s">
        <v>1426</v>
      </c>
      <c r="D23" s="8" t="s">
        <v>1427</v>
      </c>
      <c r="E23" s="8" t="s">
        <v>1428</v>
      </c>
      <c r="F23" s="8">
        <v>4</v>
      </c>
      <c r="G23" s="8" t="s">
        <v>1429</v>
      </c>
      <c r="H23" s="8" t="s">
        <v>1430</v>
      </c>
      <c r="I23" s="8" t="s">
        <v>1431</v>
      </c>
      <c r="J23" s="8">
        <v>20</v>
      </c>
      <c r="K23" s="8" t="s">
        <v>1481</v>
      </c>
      <c r="L23" s="8" t="s">
        <v>1482</v>
      </c>
      <c r="M23" s="8" t="s">
        <v>1483</v>
      </c>
      <c r="N23" s="8">
        <v>99</v>
      </c>
      <c r="O23" s="8" t="s">
        <v>1513</v>
      </c>
      <c r="P23" s="8" t="s">
        <v>1514</v>
      </c>
      <c r="Q23" s="8" t="s">
        <v>1512</v>
      </c>
      <c r="R23" s="8" t="s">
        <v>1513</v>
      </c>
      <c r="S23" s="8">
        <v>36.308695</v>
      </c>
      <c r="T23" s="8">
        <v>36.755293000000002</v>
      </c>
      <c r="U23" s="8" t="s">
        <v>1448</v>
      </c>
      <c r="V23" s="8" t="s">
        <v>1448</v>
      </c>
      <c r="W23" s="8">
        <v>9446</v>
      </c>
      <c r="X23" s="8" t="s">
        <v>1449</v>
      </c>
      <c r="Y23" s="8">
        <v>19611</v>
      </c>
      <c r="Z23" s="8">
        <v>0</v>
      </c>
      <c r="AA23" s="8">
        <v>0</v>
      </c>
      <c r="AB23" s="8" t="s">
        <v>1449</v>
      </c>
      <c r="AC23" s="8">
        <v>0</v>
      </c>
      <c r="AD23" s="8" t="s">
        <v>1449</v>
      </c>
    </row>
    <row r="24" spans="1:30" hidden="1" x14ac:dyDescent="0.25">
      <c r="A24" s="8" t="s">
        <v>1515</v>
      </c>
      <c r="B24" s="8">
        <v>51</v>
      </c>
      <c r="C24" s="8" t="s">
        <v>1426</v>
      </c>
      <c r="D24" s="8" t="s">
        <v>1427</v>
      </c>
      <c r="E24" s="8" t="s">
        <v>1428</v>
      </c>
      <c r="F24" s="8">
        <v>4</v>
      </c>
      <c r="G24" s="8" t="s">
        <v>1427</v>
      </c>
      <c r="H24" s="8" t="s">
        <v>1516</v>
      </c>
      <c r="I24" s="8" t="s">
        <v>1517</v>
      </c>
      <c r="J24" s="8">
        <v>18</v>
      </c>
      <c r="K24" s="8" t="s">
        <v>1518</v>
      </c>
      <c r="L24" s="8" t="s">
        <v>1519</v>
      </c>
      <c r="M24" s="8" t="s">
        <v>1520</v>
      </c>
      <c r="N24" s="8">
        <v>90</v>
      </c>
      <c r="O24" s="8" t="s">
        <v>1521</v>
      </c>
      <c r="P24" s="8" t="s">
        <v>1522</v>
      </c>
      <c r="Q24" s="8" t="s">
        <v>1523</v>
      </c>
      <c r="R24" s="8" t="s">
        <v>1524</v>
      </c>
      <c r="S24" s="8">
        <v>36.057898000000002</v>
      </c>
      <c r="T24" s="8">
        <v>36.622627999999999</v>
      </c>
      <c r="U24" s="8" t="s">
        <v>1435</v>
      </c>
      <c r="V24" s="8" t="s">
        <v>1436</v>
      </c>
      <c r="W24" s="8">
        <v>550</v>
      </c>
      <c r="X24" s="8" t="s">
        <v>1437</v>
      </c>
      <c r="Y24" s="8">
        <v>0</v>
      </c>
      <c r="Z24" s="8">
        <v>0</v>
      </c>
      <c r="AA24" s="8">
        <v>1</v>
      </c>
      <c r="AB24" s="8" t="s">
        <v>1438</v>
      </c>
      <c r="AC24" s="8">
        <v>0</v>
      </c>
      <c r="AD24" s="8">
        <v>1</v>
      </c>
    </row>
    <row r="25" spans="1:30" hidden="1" x14ac:dyDescent="0.25">
      <c r="A25" s="8" t="s">
        <v>1525</v>
      </c>
      <c r="B25" s="8">
        <v>52</v>
      </c>
      <c r="C25" s="8" t="s">
        <v>1426</v>
      </c>
      <c r="D25" s="8" t="s">
        <v>1427</v>
      </c>
      <c r="E25" s="8" t="s">
        <v>1428</v>
      </c>
      <c r="F25" s="8">
        <v>4</v>
      </c>
      <c r="G25" s="8" t="s">
        <v>1429</v>
      </c>
      <c r="H25" s="8" t="s">
        <v>1430</v>
      </c>
      <c r="I25" s="8" t="s">
        <v>1431</v>
      </c>
      <c r="J25" s="8">
        <v>20</v>
      </c>
      <c r="K25" s="8" t="s">
        <v>1481</v>
      </c>
      <c r="L25" s="8" t="s">
        <v>1482</v>
      </c>
      <c r="M25" s="8" t="s">
        <v>1483</v>
      </c>
      <c r="N25" s="8">
        <v>99</v>
      </c>
      <c r="O25" s="8" t="s">
        <v>1526</v>
      </c>
      <c r="P25" s="8" t="s">
        <v>1527</v>
      </c>
      <c r="Q25" s="8" t="s">
        <v>1525</v>
      </c>
      <c r="R25" s="8" t="s">
        <v>1526</v>
      </c>
      <c r="S25" s="8">
        <v>36.22945</v>
      </c>
      <c r="T25" s="8">
        <v>36.812511000000001</v>
      </c>
      <c r="U25" s="8" t="s">
        <v>1495</v>
      </c>
      <c r="V25" s="8" t="s">
        <v>1448</v>
      </c>
      <c r="W25" s="8">
        <v>30972</v>
      </c>
      <c r="X25" s="8" t="s">
        <v>1496</v>
      </c>
      <c r="Y25" s="8">
        <v>29232</v>
      </c>
      <c r="Z25" s="8">
        <v>0</v>
      </c>
      <c r="AA25" s="8">
        <v>0</v>
      </c>
      <c r="AB25" s="8" t="s">
        <v>1449</v>
      </c>
      <c r="AC25" s="8">
        <v>0</v>
      </c>
      <c r="AD25" s="8" t="s">
        <v>1449</v>
      </c>
    </row>
    <row r="26" spans="1:30" hidden="1" x14ac:dyDescent="0.25">
      <c r="A26" s="8" t="s">
        <v>1528</v>
      </c>
      <c r="B26" s="8">
        <v>53</v>
      </c>
      <c r="C26" s="8" t="s">
        <v>1426</v>
      </c>
      <c r="D26" s="8" t="s">
        <v>1427</v>
      </c>
      <c r="E26" s="8" t="s">
        <v>1428</v>
      </c>
      <c r="F26" s="8">
        <v>4</v>
      </c>
      <c r="G26" s="8" t="s">
        <v>1429</v>
      </c>
      <c r="H26" s="8" t="s">
        <v>1430</v>
      </c>
      <c r="I26" s="8" t="s">
        <v>1431</v>
      </c>
      <c r="J26" s="8">
        <v>20</v>
      </c>
      <c r="K26" s="8" t="s">
        <v>1481</v>
      </c>
      <c r="L26" s="8" t="s">
        <v>1482</v>
      </c>
      <c r="M26" s="8" t="s">
        <v>1483</v>
      </c>
      <c r="N26" s="8">
        <v>99</v>
      </c>
      <c r="O26" s="8" t="s">
        <v>1529</v>
      </c>
      <c r="P26" s="8" t="s">
        <v>1530</v>
      </c>
      <c r="Q26" s="8" t="s">
        <v>1528</v>
      </c>
      <c r="R26" s="8" t="s">
        <v>1529</v>
      </c>
      <c r="S26" s="8">
        <v>36.250844000000001</v>
      </c>
      <c r="T26" s="8">
        <v>36.801751000000003</v>
      </c>
      <c r="U26" s="8" t="s">
        <v>1495</v>
      </c>
      <c r="V26" s="8" t="s">
        <v>1448</v>
      </c>
      <c r="W26" s="8">
        <v>23096</v>
      </c>
      <c r="X26" s="8" t="s">
        <v>1496</v>
      </c>
      <c r="Y26" s="8">
        <v>34225</v>
      </c>
      <c r="Z26" s="8">
        <v>0</v>
      </c>
      <c r="AA26" s="8">
        <v>0</v>
      </c>
      <c r="AB26" s="8" t="s">
        <v>1449</v>
      </c>
      <c r="AC26" s="8">
        <v>0</v>
      </c>
      <c r="AD26" s="8" t="s">
        <v>1449</v>
      </c>
    </row>
    <row r="27" spans="1:30" hidden="1" x14ac:dyDescent="0.25">
      <c r="A27" s="8" t="s">
        <v>1531</v>
      </c>
      <c r="B27" s="8">
        <v>54</v>
      </c>
      <c r="C27" s="8" t="s">
        <v>1426</v>
      </c>
      <c r="D27" s="8" t="s">
        <v>1427</v>
      </c>
      <c r="E27" s="8" t="s">
        <v>1428</v>
      </c>
      <c r="F27" s="8">
        <v>4</v>
      </c>
      <c r="G27" s="8" t="s">
        <v>1429</v>
      </c>
      <c r="H27" s="8" t="s">
        <v>1430</v>
      </c>
      <c r="I27" s="8" t="s">
        <v>1431</v>
      </c>
      <c r="J27" s="8">
        <v>20</v>
      </c>
      <c r="K27" s="8" t="s">
        <v>1429</v>
      </c>
      <c r="L27" s="8" t="s">
        <v>1532</v>
      </c>
      <c r="M27" s="8" t="s">
        <v>1533</v>
      </c>
      <c r="N27" s="8">
        <v>98</v>
      </c>
      <c r="O27" s="8" t="s">
        <v>1534</v>
      </c>
      <c r="P27" s="8" t="s">
        <v>1535</v>
      </c>
      <c r="Q27" s="8" t="s">
        <v>1531</v>
      </c>
      <c r="R27" s="8" t="s">
        <v>1534</v>
      </c>
      <c r="S27" s="8">
        <v>36.172255999999997</v>
      </c>
      <c r="T27" s="8">
        <v>36.500104999999998</v>
      </c>
      <c r="U27" s="8" t="s">
        <v>1435</v>
      </c>
      <c r="V27" s="8" t="s">
        <v>1436</v>
      </c>
      <c r="W27" s="8">
        <v>938</v>
      </c>
      <c r="X27" s="8" t="s">
        <v>1437</v>
      </c>
      <c r="Y27" s="8">
        <v>1710</v>
      </c>
      <c r="Z27" s="8">
        <v>1</v>
      </c>
      <c r="AA27" s="8">
        <v>0</v>
      </c>
      <c r="AB27" s="8" t="s">
        <v>1438</v>
      </c>
      <c r="AC27" s="8">
        <v>0</v>
      </c>
      <c r="AD27" s="8">
        <v>1</v>
      </c>
    </row>
    <row r="28" spans="1:30" hidden="1" x14ac:dyDescent="0.25">
      <c r="A28" s="8" t="s">
        <v>1536</v>
      </c>
      <c r="B28" s="8">
        <v>55</v>
      </c>
      <c r="C28" s="8" t="s">
        <v>1426</v>
      </c>
      <c r="D28" s="8" t="s">
        <v>1427</v>
      </c>
      <c r="E28" s="8" t="s">
        <v>1428</v>
      </c>
      <c r="F28" s="8">
        <v>4</v>
      </c>
      <c r="G28" s="8" t="s">
        <v>1429</v>
      </c>
      <c r="H28" s="8" t="s">
        <v>1430</v>
      </c>
      <c r="I28" s="8" t="s">
        <v>1431</v>
      </c>
      <c r="J28" s="8">
        <v>20</v>
      </c>
      <c r="K28" s="8" t="s">
        <v>1429</v>
      </c>
      <c r="L28" s="8" t="s">
        <v>1532</v>
      </c>
      <c r="M28" s="8" t="s">
        <v>1533</v>
      </c>
      <c r="N28" s="8">
        <v>98</v>
      </c>
      <c r="O28" s="8" t="s">
        <v>1537</v>
      </c>
      <c r="P28" s="8" t="s">
        <v>1538</v>
      </c>
      <c r="Q28" s="8" t="s">
        <v>1536</v>
      </c>
      <c r="R28" s="8" t="s">
        <v>1537</v>
      </c>
      <c r="S28" s="8">
        <v>36.176859</v>
      </c>
      <c r="T28" s="8">
        <v>36.486944999999999</v>
      </c>
      <c r="U28" s="8" t="s">
        <v>1435</v>
      </c>
      <c r="V28" s="8" t="s">
        <v>1436</v>
      </c>
      <c r="W28" s="8">
        <v>4074</v>
      </c>
      <c r="X28" s="8" t="s">
        <v>1437</v>
      </c>
      <c r="Y28" s="8">
        <v>5048</v>
      </c>
      <c r="Z28" s="8">
        <v>1</v>
      </c>
      <c r="AA28" s="8">
        <v>0</v>
      </c>
      <c r="AB28" s="8" t="s">
        <v>1438</v>
      </c>
      <c r="AC28" s="8">
        <v>0</v>
      </c>
      <c r="AD28" s="8">
        <v>1</v>
      </c>
    </row>
    <row r="29" spans="1:30" hidden="1" x14ac:dyDescent="0.25">
      <c r="A29" s="8" t="s">
        <v>1429</v>
      </c>
      <c r="B29" s="8">
        <v>56</v>
      </c>
      <c r="C29" s="8" t="s">
        <v>1426</v>
      </c>
      <c r="D29" s="8" t="s">
        <v>1427</v>
      </c>
      <c r="E29" s="8" t="s">
        <v>1428</v>
      </c>
      <c r="F29" s="8">
        <v>4</v>
      </c>
      <c r="G29" s="8" t="s">
        <v>1429</v>
      </c>
      <c r="H29" s="8" t="s">
        <v>1430</v>
      </c>
      <c r="I29" s="8" t="s">
        <v>1431</v>
      </c>
      <c r="J29" s="8">
        <v>20</v>
      </c>
      <c r="K29" s="8" t="s">
        <v>1429</v>
      </c>
      <c r="L29" s="8" t="s">
        <v>1532</v>
      </c>
      <c r="M29" s="8" t="s">
        <v>1533</v>
      </c>
      <c r="N29" s="8">
        <v>98</v>
      </c>
      <c r="O29" s="8" t="s">
        <v>1430</v>
      </c>
      <c r="P29" s="8" t="s">
        <v>1539</v>
      </c>
      <c r="Q29" s="8" t="s">
        <v>1429</v>
      </c>
      <c r="R29" s="8" t="s">
        <v>1430</v>
      </c>
      <c r="S29" s="8">
        <v>36.209508</v>
      </c>
      <c r="T29" s="8">
        <v>36.519775000000003</v>
      </c>
      <c r="U29" s="8" t="s">
        <v>1435</v>
      </c>
      <c r="V29" s="8" t="s">
        <v>1436</v>
      </c>
      <c r="W29" s="8">
        <v>43040</v>
      </c>
      <c r="X29" s="8" t="s">
        <v>1437</v>
      </c>
      <c r="Y29" s="8">
        <v>44817</v>
      </c>
      <c r="Z29" s="8">
        <v>1</v>
      </c>
      <c r="AA29" s="8">
        <v>0</v>
      </c>
      <c r="AB29" s="8" t="s">
        <v>1438</v>
      </c>
      <c r="AC29" s="8">
        <v>0</v>
      </c>
      <c r="AD29" s="8">
        <v>0</v>
      </c>
    </row>
    <row r="30" spans="1:30" hidden="1" x14ac:dyDescent="0.25">
      <c r="A30" s="8" t="s">
        <v>1540</v>
      </c>
      <c r="B30" s="8">
        <v>57</v>
      </c>
      <c r="C30" s="8" t="s">
        <v>1426</v>
      </c>
      <c r="D30" s="8" t="s">
        <v>1427</v>
      </c>
      <c r="E30" s="8" t="s">
        <v>1428</v>
      </c>
      <c r="F30" s="8">
        <v>4</v>
      </c>
      <c r="G30" s="8" t="s">
        <v>1429</v>
      </c>
      <c r="H30" s="8" t="s">
        <v>1430</v>
      </c>
      <c r="I30" s="8" t="s">
        <v>1431</v>
      </c>
      <c r="J30" s="8">
        <v>20</v>
      </c>
      <c r="K30" s="8" t="s">
        <v>1429</v>
      </c>
      <c r="L30" s="8" t="s">
        <v>1532</v>
      </c>
      <c r="M30" s="8" t="s">
        <v>1533</v>
      </c>
      <c r="N30" s="8">
        <v>98</v>
      </c>
      <c r="O30" s="8" t="s">
        <v>1541</v>
      </c>
      <c r="P30" s="8" t="s">
        <v>1542</v>
      </c>
      <c r="Q30" s="8" t="s">
        <v>1540</v>
      </c>
      <c r="R30" s="8" t="s">
        <v>1541</v>
      </c>
      <c r="S30" s="8">
        <v>36.197392999999998</v>
      </c>
      <c r="T30" s="8">
        <v>36.476840000000003</v>
      </c>
      <c r="U30" s="8" t="s">
        <v>1435</v>
      </c>
      <c r="V30" s="8" t="s">
        <v>1436</v>
      </c>
      <c r="W30" s="8">
        <v>2409</v>
      </c>
      <c r="X30" s="8" t="s">
        <v>1437</v>
      </c>
      <c r="Y30" s="8">
        <v>2163</v>
      </c>
      <c r="Z30" s="8">
        <v>1</v>
      </c>
      <c r="AA30" s="8">
        <v>0</v>
      </c>
      <c r="AB30" s="8" t="s">
        <v>1438</v>
      </c>
      <c r="AC30" s="8">
        <v>0</v>
      </c>
      <c r="AD30" s="8">
        <v>1</v>
      </c>
    </row>
    <row r="31" spans="1:30" hidden="1" x14ac:dyDescent="0.25">
      <c r="A31" s="8" t="s">
        <v>1543</v>
      </c>
      <c r="B31" s="8">
        <v>58</v>
      </c>
      <c r="C31" s="8" t="s">
        <v>1426</v>
      </c>
      <c r="D31" s="8" t="s">
        <v>1427</v>
      </c>
      <c r="E31" s="8" t="s">
        <v>1428</v>
      </c>
      <c r="F31" s="8">
        <v>4</v>
      </c>
      <c r="G31" s="8" t="s">
        <v>1429</v>
      </c>
      <c r="H31" s="8" t="s">
        <v>1430</v>
      </c>
      <c r="I31" s="8" t="s">
        <v>1431</v>
      </c>
      <c r="J31" s="8">
        <v>20</v>
      </c>
      <c r="K31" s="8" t="s">
        <v>1429</v>
      </c>
      <c r="L31" s="8" t="s">
        <v>1532</v>
      </c>
      <c r="M31" s="8" t="s">
        <v>1533</v>
      </c>
      <c r="N31" s="8">
        <v>98</v>
      </c>
      <c r="O31" s="8" t="s">
        <v>1544</v>
      </c>
      <c r="P31" s="8" t="s">
        <v>1545</v>
      </c>
      <c r="Q31" s="8" t="s">
        <v>1543</v>
      </c>
      <c r="R31" s="8" t="s">
        <v>1544</v>
      </c>
      <c r="S31" s="8">
        <v>36.192424000000003</v>
      </c>
      <c r="T31" s="8">
        <v>36.535839000000003</v>
      </c>
      <c r="U31" s="8" t="s">
        <v>1435</v>
      </c>
      <c r="V31" s="8" t="s">
        <v>1436</v>
      </c>
      <c r="W31" s="8">
        <v>218</v>
      </c>
      <c r="X31" s="8" t="s">
        <v>1437</v>
      </c>
      <c r="Y31" s="8">
        <v>310</v>
      </c>
      <c r="Z31" s="8">
        <v>0</v>
      </c>
      <c r="AA31" s="8">
        <v>0</v>
      </c>
      <c r="AB31" s="8" t="s">
        <v>1438</v>
      </c>
      <c r="AC31" s="8">
        <v>0</v>
      </c>
      <c r="AD31" s="8">
        <v>1</v>
      </c>
    </row>
    <row r="32" spans="1:30" hidden="1" x14ac:dyDescent="0.25">
      <c r="A32" s="8" t="s">
        <v>1546</v>
      </c>
      <c r="B32" s="8">
        <v>59</v>
      </c>
      <c r="C32" s="8" t="s">
        <v>1426</v>
      </c>
      <c r="D32" s="8" t="s">
        <v>1427</v>
      </c>
      <c r="E32" s="8" t="s">
        <v>1428</v>
      </c>
      <c r="F32" s="8">
        <v>4</v>
      </c>
      <c r="G32" s="8" t="s">
        <v>1429</v>
      </c>
      <c r="H32" s="8" t="s">
        <v>1430</v>
      </c>
      <c r="I32" s="8" t="s">
        <v>1431</v>
      </c>
      <c r="J32" s="8">
        <v>20</v>
      </c>
      <c r="K32" s="8" t="s">
        <v>1429</v>
      </c>
      <c r="L32" s="8" t="s">
        <v>1532</v>
      </c>
      <c r="M32" s="8" t="s">
        <v>1533</v>
      </c>
      <c r="N32" s="8">
        <v>98</v>
      </c>
      <c r="O32" s="8" t="s">
        <v>1547</v>
      </c>
      <c r="P32" s="8" t="s">
        <v>1548</v>
      </c>
      <c r="Q32" s="8" t="s">
        <v>1546</v>
      </c>
      <c r="R32" s="8" t="s">
        <v>1547</v>
      </c>
      <c r="S32" s="8">
        <v>36.176845999999998</v>
      </c>
      <c r="T32" s="8">
        <v>36.525348000000001</v>
      </c>
      <c r="U32" s="8" t="s">
        <v>1435</v>
      </c>
      <c r="V32" s="8" t="s">
        <v>1436</v>
      </c>
      <c r="W32" s="8">
        <v>81</v>
      </c>
      <c r="X32" s="8" t="s">
        <v>1437</v>
      </c>
      <c r="Y32" s="8">
        <v>125</v>
      </c>
      <c r="Z32" s="8">
        <v>0</v>
      </c>
      <c r="AA32" s="8">
        <v>0</v>
      </c>
      <c r="AB32" s="8" t="s">
        <v>1438</v>
      </c>
      <c r="AC32" s="8">
        <v>0</v>
      </c>
      <c r="AD32" s="8">
        <v>1</v>
      </c>
    </row>
    <row r="33" spans="1:30" hidden="1" x14ac:dyDescent="0.25">
      <c r="A33" s="8" t="s">
        <v>1549</v>
      </c>
      <c r="B33" s="8">
        <v>60</v>
      </c>
      <c r="C33" s="8" t="s">
        <v>1426</v>
      </c>
      <c r="D33" s="8" t="s">
        <v>1427</v>
      </c>
      <c r="E33" s="8" t="s">
        <v>1428</v>
      </c>
      <c r="F33" s="8">
        <v>4</v>
      </c>
      <c r="G33" s="8" t="s">
        <v>1429</v>
      </c>
      <c r="H33" s="8" t="s">
        <v>1430</v>
      </c>
      <c r="I33" s="8" t="s">
        <v>1431</v>
      </c>
      <c r="J33" s="8">
        <v>20</v>
      </c>
      <c r="K33" s="8" t="s">
        <v>1550</v>
      </c>
      <c r="L33" s="8" t="s">
        <v>1551</v>
      </c>
      <c r="M33" s="8" t="s">
        <v>1552</v>
      </c>
      <c r="N33" s="8">
        <v>101</v>
      </c>
      <c r="O33" s="8" t="s">
        <v>1553</v>
      </c>
      <c r="P33" s="8" t="s">
        <v>1554</v>
      </c>
      <c r="Q33" s="8" t="s">
        <v>1549</v>
      </c>
      <c r="R33" s="8" t="s">
        <v>1553</v>
      </c>
      <c r="S33" s="8">
        <v>36.143849000000003</v>
      </c>
      <c r="T33" s="8">
        <v>36.523026000000002</v>
      </c>
      <c r="U33" s="8" t="s">
        <v>1435</v>
      </c>
      <c r="V33" s="8" t="s">
        <v>1436</v>
      </c>
      <c r="W33" s="8">
        <v>450</v>
      </c>
      <c r="X33" s="8" t="s">
        <v>1437</v>
      </c>
      <c r="Y33" s="8">
        <v>592</v>
      </c>
      <c r="Z33" s="8">
        <v>1</v>
      </c>
      <c r="AA33" s="8">
        <v>1</v>
      </c>
      <c r="AB33" s="8" t="s">
        <v>1438</v>
      </c>
      <c r="AC33" s="8">
        <v>0</v>
      </c>
      <c r="AD33" s="8">
        <v>1</v>
      </c>
    </row>
    <row r="34" spans="1:30" hidden="1" x14ac:dyDescent="0.25">
      <c r="A34" s="8" t="s">
        <v>1555</v>
      </c>
      <c r="B34" s="8">
        <v>61</v>
      </c>
      <c r="C34" s="8" t="s">
        <v>1426</v>
      </c>
      <c r="D34" s="8" t="s">
        <v>1427</v>
      </c>
      <c r="E34" s="8" t="s">
        <v>1428</v>
      </c>
      <c r="F34" s="8">
        <v>4</v>
      </c>
      <c r="G34" s="8" t="s">
        <v>1429</v>
      </c>
      <c r="H34" s="8" t="s">
        <v>1430</v>
      </c>
      <c r="I34" s="8" t="s">
        <v>1431</v>
      </c>
      <c r="J34" s="8">
        <v>20</v>
      </c>
      <c r="K34" s="8" t="s">
        <v>1550</v>
      </c>
      <c r="L34" s="8" t="s">
        <v>1551</v>
      </c>
      <c r="M34" s="8" t="s">
        <v>1552</v>
      </c>
      <c r="N34" s="8">
        <v>101</v>
      </c>
      <c r="O34" s="8" t="s">
        <v>1556</v>
      </c>
      <c r="P34" s="8" t="s">
        <v>1557</v>
      </c>
      <c r="Q34" s="8" t="s">
        <v>1555</v>
      </c>
      <c r="R34" s="8" t="s">
        <v>1556</v>
      </c>
      <c r="S34" s="8">
        <v>36.144423000000003</v>
      </c>
      <c r="T34" s="8">
        <v>36.555791999999997</v>
      </c>
      <c r="U34" s="8" t="s">
        <v>1435</v>
      </c>
      <c r="V34" s="8" t="s">
        <v>1436</v>
      </c>
      <c r="W34" s="8">
        <v>297</v>
      </c>
      <c r="X34" s="8" t="s">
        <v>1437</v>
      </c>
      <c r="Y34" s="8">
        <v>377</v>
      </c>
      <c r="Z34" s="8">
        <v>1</v>
      </c>
      <c r="AA34" s="8">
        <v>1</v>
      </c>
      <c r="AB34" s="8" t="s">
        <v>1438</v>
      </c>
      <c r="AC34" s="8">
        <v>0</v>
      </c>
      <c r="AD34" s="8">
        <v>1</v>
      </c>
    </row>
    <row r="35" spans="1:30" hidden="1" x14ac:dyDescent="0.25">
      <c r="A35" s="8" t="s">
        <v>1558</v>
      </c>
      <c r="B35" s="8">
        <v>62</v>
      </c>
      <c r="C35" s="8" t="s">
        <v>1426</v>
      </c>
      <c r="D35" s="8" t="s">
        <v>1427</v>
      </c>
      <c r="E35" s="8" t="s">
        <v>1428</v>
      </c>
      <c r="F35" s="8">
        <v>4</v>
      </c>
      <c r="G35" s="8" t="s">
        <v>1429</v>
      </c>
      <c r="H35" s="8" t="s">
        <v>1430</v>
      </c>
      <c r="I35" s="8" t="s">
        <v>1431</v>
      </c>
      <c r="J35" s="8">
        <v>20</v>
      </c>
      <c r="K35" s="8" t="s">
        <v>1550</v>
      </c>
      <c r="L35" s="8" t="s">
        <v>1551</v>
      </c>
      <c r="M35" s="8" t="s">
        <v>1552</v>
      </c>
      <c r="N35" s="8">
        <v>101</v>
      </c>
      <c r="O35" s="8" t="s">
        <v>1559</v>
      </c>
      <c r="P35" s="8" t="s">
        <v>1560</v>
      </c>
      <c r="Q35" s="8" t="s">
        <v>1561</v>
      </c>
      <c r="R35" s="8" t="s">
        <v>1559</v>
      </c>
      <c r="S35" s="8">
        <v>36.092922000000002</v>
      </c>
      <c r="T35" s="8">
        <v>36.544055999999998</v>
      </c>
      <c r="U35" s="8" t="s">
        <v>1435</v>
      </c>
      <c r="V35" s="8" t="s">
        <v>1436</v>
      </c>
      <c r="W35" s="8">
        <v>545</v>
      </c>
      <c r="X35" s="8" t="s">
        <v>1437</v>
      </c>
      <c r="Y35" s="8">
        <v>798</v>
      </c>
      <c r="Z35" s="8">
        <v>0</v>
      </c>
      <c r="AA35" s="8">
        <v>1</v>
      </c>
      <c r="AB35" s="8" t="s">
        <v>1438</v>
      </c>
      <c r="AC35" s="8">
        <v>0</v>
      </c>
      <c r="AD35" s="8">
        <v>1</v>
      </c>
    </row>
    <row r="36" spans="1:30" hidden="1" x14ac:dyDescent="0.25">
      <c r="A36" s="8" t="s">
        <v>1562</v>
      </c>
      <c r="B36" s="8">
        <v>63</v>
      </c>
      <c r="C36" s="8" t="s">
        <v>1426</v>
      </c>
      <c r="D36" s="8" t="s">
        <v>1427</v>
      </c>
      <c r="E36" s="8" t="s">
        <v>1428</v>
      </c>
      <c r="F36" s="8">
        <v>4</v>
      </c>
      <c r="G36" s="8" t="s">
        <v>1429</v>
      </c>
      <c r="H36" s="8" t="s">
        <v>1430</v>
      </c>
      <c r="I36" s="8" t="s">
        <v>1431</v>
      </c>
      <c r="J36" s="8">
        <v>20</v>
      </c>
      <c r="K36" s="8" t="s">
        <v>1550</v>
      </c>
      <c r="L36" s="8" t="s">
        <v>1551</v>
      </c>
      <c r="M36" s="8" t="s">
        <v>1552</v>
      </c>
      <c r="N36" s="8">
        <v>101</v>
      </c>
      <c r="O36" s="8" t="s">
        <v>1563</v>
      </c>
      <c r="P36" s="8" t="s">
        <v>1564</v>
      </c>
      <c r="Q36" s="8" t="s">
        <v>1562</v>
      </c>
      <c r="R36" s="8" t="s">
        <v>1563</v>
      </c>
      <c r="S36" s="8">
        <v>36.140597999999997</v>
      </c>
      <c r="T36" s="8">
        <v>36.510084999999997</v>
      </c>
      <c r="U36" s="8" t="s">
        <v>1435</v>
      </c>
      <c r="V36" s="8" t="s">
        <v>1436</v>
      </c>
      <c r="W36" s="8">
        <v>356</v>
      </c>
      <c r="X36" s="8" t="s">
        <v>1437</v>
      </c>
      <c r="Y36" s="8">
        <v>472</v>
      </c>
      <c r="Z36" s="8">
        <v>1</v>
      </c>
      <c r="AA36" s="8">
        <v>1</v>
      </c>
      <c r="AB36" s="8" t="s">
        <v>1438</v>
      </c>
      <c r="AC36" s="8">
        <v>0</v>
      </c>
      <c r="AD36" s="8">
        <v>1</v>
      </c>
    </row>
    <row r="37" spans="1:30" hidden="1" x14ac:dyDescent="0.25">
      <c r="A37" s="8" t="s">
        <v>1565</v>
      </c>
      <c r="B37" s="8">
        <v>64</v>
      </c>
      <c r="C37" s="8" t="s">
        <v>1426</v>
      </c>
      <c r="D37" s="8" t="s">
        <v>1427</v>
      </c>
      <c r="E37" s="8" t="s">
        <v>1428</v>
      </c>
      <c r="F37" s="8">
        <v>4</v>
      </c>
      <c r="G37" s="8" t="s">
        <v>1429</v>
      </c>
      <c r="H37" s="8" t="s">
        <v>1430</v>
      </c>
      <c r="I37" s="8" t="s">
        <v>1431</v>
      </c>
      <c r="J37" s="8">
        <v>20</v>
      </c>
      <c r="K37" s="8" t="s">
        <v>1550</v>
      </c>
      <c r="L37" s="8" t="s">
        <v>1551</v>
      </c>
      <c r="M37" s="8" t="s">
        <v>1552</v>
      </c>
      <c r="N37" s="8">
        <v>101</v>
      </c>
      <c r="O37" s="8" t="s">
        <v>1566</v>
      </c>
      <c r="P37" s="8" t="s">
        <v>1567</v>
      </c>
      <c r="Q37" s="8" t="s">
        <v>1565</v>
      </c>
      <c r="R37" s="8" t="s">
        <v>1566</v>
      </c>
      <c r="S37" s="8">
        <v>36.151209999999999</v>
      </c>
      <c r="T37" s="8">
        <v>36.576776000000002</v>
      </c>
      <c r="U37" s="8" t="s">
        <v>1435</v>
      </c>
      <c r="V37" s="8" t="s">
        <v>1436</v>
      </c>
      <c r="W37" s="8">
        <v>1522</v>
      </c>
      <c r="X37" s="8" t="s">
        <v>1437</v>
      </c>
      <c r="Y37" s="8">
        <v>1746</v>
      </c>
      <c r="Z37" s="8">
        <v>1</v>
      </c>
      <c r="AA37" s="8">
        <v>1</v>
      </c>
      <c r="AB37" s="8" t="s">
        <v>1438</v>
      </c>
      <c r="AC37" s="8">
        <v>0</v>
      </c>
      <c r="AD37" s="8">
        <v>1</v>
      </c>
    </row>
    <row r="38" spans="1:30" hidden="1" x14ac:dyDescent="0.25">
      <c r="A38" s="8" t="s">
        <v>1568</v>
      </c>
      <c r="B38" s="8">
        <v>65</v>
      </c>
      <c r="C38" s="8" t="s">
        <v>1426</v>
      </c>
      <c r="D38" s="8" t="s">
        <v>1427</v>
      </c>
      <c r="E38" s="8" t="s">
        <v>1428</v>
      </c>
      <c r="F38" s="8">
        <v>4</v>
      </c>
      <c r="G38" s="8" t="s">
        <v>1429</v>
      </c>
      <c r="H38" s="8" t="s">
        <v>1430</v>
      </c>
      <c r="I38" s="8" t="s">
        <v>1431</v>
      </c>
      <c r="J38" s="8">
        <v>20</v>
      </c>
      <c r="K38" s="8" t="s">
        <v>1550</v>
      </c>
      <c r="L38" s="8" t="s">
        <v>1551</v>
      </c>
      <c r="M38" s="8" t="s">
        <v>1552</v>
      </c>
      <c r="N38" s="8">
        <v>101</v>
      </c>
      <c r="O38" s="8" t="s">
        <v>1569</v>
      </c>
      <c r="P38" s="8" t="s">
        <v>1570</v>
      </c>
      <c r="Q38" s="8" t="s">
        <v>1568</v>
      </c>
      <c r="R38" s="8" t="s">
        <v>1569</v>
      </c>
      <c r="S38" s="8">
        <v>36.118031999999999</v>
      </c>
      <c r="T38" s="8">
        <v>36.563951000000003</v>
      </c>
      <c r="U38" s="8" t="s">
        <v>1435</v>
      </c>
      <c r="V38" s="8" t="s">
        <v>1436</v>
      </c>
      <c r="W38" s="8">
        <v>306</v>
      </c>
      <c r="X38" s="8" t="s">
        <v>1437</v>
      </c>
      <c r="Y38" s="8">
        <v>663</v>
      </c>
      <c r="Z38" s="8">
        <v>0</v>
      </c>
      <c r="AA38" s="8">
        <v>1</v>
      </c>
      <c r="AB38" s="8" t="s">
        <v>1438</v>
      </c>
      <c r="AC38" s="8">
        <v>0</v>
      </c>
      <c r="AD38" s="8">
        <v>1</v>
      </c>
    </row>
    <row r="39" spans="1:30" hidden="1" x14ac:dyDescent="0.25">
      <c r="A39" s="8" t="s">
        <v>1550</v>
      </c>
      <c r="B39" s="8">
        <v>66</v>
      </c>
      <c r="C39" s="8" t="s">
        <v>1426</v>
      </c>
      <c r="D39" s="8" t="s">
        <v>1427</v>
      </c>
      <c r="E39" s="8" t="s">
        <v>1428</v>
      </c>
      <c r="F39" s="8">
        <v>4</v>
      </c>
      <c r="G39" s="8" t="s">
        <v>1429</v>
      </c>
      <c r="H39" s="8" t="s">
        <v>1430</v>
      </c>
      <c r="I39" s="8" t="s">
        <v>1431</v>
      </c>
      <c r="J39" s="8">
        <v>20</v>
      </c>
      <c r="K39" s="8" t="s">
        <v>1550</v>
      </c>
      <c r="L39" s="8" t="s">
        <v>1551</v>
      </c>
      <c r="M39" s="8" t="s">
        <v>1552</v>
      </c>
      <c r="N39" s="8">
        <v>101</v>
      </c>
      <c r="O39" s="8" t="s">
        <v>1551</v>
      </c>
      <c r="P39" s="8" t="s">
        <v>1571</v>
      </c>
      <c r="Q39" s="8" t="s">
        <v>1550</v>
      </c>
      <c r="R39" s="8" t="s">
        <v>1551</v>
      </c>
      <c r="S39" s="8">
        <v>36.117139000000002</v>
      </c>
      <c r="T39" s="8">
        <v>36.515121000000001</v>
      </c>
      <c r="U39" s="8" t="s">
        <v>1435</v>
      </c>
      <c r="V39" s="8" t="s">
        <v>1436</v>
      </c>
      <c r="W39" s="8">
        <v>22217</v>
      </c>
      <c r="X39" s="8" t="s">
        <v>1437</v>
      </c>
      <c r="Y39" s="8">
        <v>25017</v>
      </c>
      <c r="Z39" s="8">
        <v>1</v>
      </c>
      <c r="AA39" s="8">
        <v>1</v>
      </c>
      <c r="AB39" s="8" t="s">
        <v>1438</v>
      </c>
      <c r="AC39" s="8">
        <v>0</v>
      </c>
      <c r="AD39" s="8">
        <v>0</v>
      </c>
    </row>
    <row r="40" spans="1:30" hidden="1" x14ac:dyDescent="0.25">
      <c r="A40" s="8" t="s">
        <v>1572</v>
      </c>
      <c r="B40" s="8">
        <v>67</v>
      </c>
      <c r="C40" s="8" t="s">
        <v>1426</v>
      </c>
      <c r="D40" s="8" t="s">
        <v>1427</v>
      </c>
      <c r="E40" s="8" t="s">
        <v>1428</v>
      </c>
      <c r="F40" s="8">
        <v>4</v>
      </c>
      <c r="G40" s="8" t="s">
        <v>1429</v>
      </c>
      <c r="H40" s="8" t="s">
        <v>1430</v>
      </c>
      <c r="I40" s="8" t="s">
        <v>1431</v>
      </c>
      <c r="J40" s="8">
        <v>20</v>
      </c>
      <c r="K40" s="8" t="s">
        <v>1550</v>
      </c>
      <c r="L40" s="8" t="s">
        <v>1551</v>
      </c>
      <c r="M40" s="8" t="s">
        <v>1552</v>
      </c>
      <c r="N40" s="8">
        <v>101</v>
      </c>
      <c r="O40" s="8" t="s">
        <v>1573</v>
      </c>
      <c r="P40" s="8" t="s">
        <v>1574</v>
      </c>
      <c r="Q40" s="8" t="s">
        <v>1572</v>
      </c>
      <c r="R40" s="8" t="s">
        <v>1573</v>
      </c>
      <c r="S40" s="8">
        <v>36.078541999999999</v>
      </c>
      <c r="T40" s="8">
        <v>36.554983999999997</v>
      </c>
      <c r="U40" s="8" t="s">
        <v>1435</v>
      </c>
      <c r="V40" s="8" t="s">
        <v>1436</v>
      </c>
      <c r="W40" s="8">
        <v>734</v>
      </c>
      <c r="X40" s="8" t="s">
        <v>1437</v>
      </c>
      <c r="Y40" s="8">
        <v>946</v>
      </c>
      <c r="Z40" s="8">
        <v>1</v>
      </c>
      <c r="AA40" s="8">
        <v>1</v>
      </c>
      <c r="AB40" s="8" t="s">
        <v>1438</v>
      </c>
      <c r="AC40" s="8">
        <v>0</v>
      </c>
      <c r="AD40" s="8">
        <v>0</v>
      </c>
    </row>
    <row r="41" spans="1:30" hidden="1" x14ac:dyDescent="0.25">
      <c r="A41" s="8" t="s">
        <v>1575</v>
      </c>
      <c r="B41" s="8">
        <v>68</v>
      </c>
      <c r="C41" s="8" t="s">
        <v>1426</v>
      </c>
      <c r="D41" s="8" t="s">
        <v>1427</v>
      </c>
      <c r="E41" s="8" t="s">
        <v>1428</v>
      </c>
      <c r="F41" s="8">
        <v>4</v>
      </c>
      <c r="G41" s="8" t="s">
        <v>1429</v>
      </c>
      <c r="H41" s="8" t="s">
        <v>1430</v>
      </c>
      <c r="I41" s="8" t="s">
        <v>1431</v>
      </c>
      <c r="J41" s="8">
        <v>20</v>
      </c>
      <c r="K41" s="8" t="s">
        <v>1550</v>
      </c>
      <c r="L41" s="8" t="s">
        <v>1551</v>
      </c>
      <c r="M41" s="8" t="s">
        <v>1552</v>
      </c>
      <c r="N41" s="8">
        <v>101</v>
      </c>
      <c r="O41" s="8" t="s">
        <v>1576</v>
      </c>
      <c r="P41" s="8" t="s">
        <v>1577</v>
      </c>
      <c r="Q41" s="8" t="s">
        <v>1575</v>
      </c>
      <c r="R41" s="8" t="s">
        <v>1576</v>
      </c>
      <c r="S41" s="8">
        <v>36.111721000000003</v>
      </c>
      <c r="T41" s="8">
        <v>36.552667999999997</v>
      </c>
      <c r="U41" s="8" t="s">
        <v>1435</v>
      </c>
      <c r="V41" s="8" t="s">
        <v>1436</v>
      </c>
      <c r="W41" s="8">
        <v>459</v>
      </c>
      <c r="X41" s="8" t="s">
        <v>1437</v>
      </c>
      <c r="Y41" s="8">
        <v>686</v>
      </c>
      <c r="Z41" s="8">
        <v>0</v>
      </c>
      <c r="AA41" s="8">
        <v>1</v>
      </c>
      <c r="AB41" s="8" t="s">
        <v>1438</v>
      </c>
      <c r="AC41" s="8">
        <v>0</v>
      </c>
      <c r="AD41" s="8">
        <v>1</v>
      </c>
    </row>
    <row r="42" spans="1:30" hidden="1" x14ac:dyDescent="0.25">
      <c r="A42" s="8" t="s">
        <v>1578</v>
      </c>
      <c r="B42" s="8">
        <v>69</v>
      </c>
      <c r="C42" s="8" t="s">
        <v>1426</v>
      </c>
      <c r="D42" s="8" t="s">
        <v>1427</v>
      </c>
      <c r="E42" s="8" t="s">
        <v>1428</v>
      </c>
      <c r="F42" s="8">
        <v>4</v>
      </c>
      <c r="G42" s="8" t="s">
        <v>1429</v>
      </c>
      <c r="H42" s="8" t="s">
        <v>1430</v>
      </c>
      <c r="I42" s="8" t="s">
        <v>1431</v>
      </c>
      <c r="J42" s="8">
        <v>20</v>
      </c>
      <c r="K42" s="8" t="s">
        <v>1579</v>
      </c>
      <c r="L42" s="8" t="s">
        <v>1580</v>
      </c>
      <c r="M42" s="8" t="s">
        <v>1581</v>
      </c>
      <c r="N42" s="8">
        <v>102</v>
      </c>
      <c r="O42" s="8" t="s">
        <v>1582</v>
      </c>
      <c r="P42" s="8" t="s">
        <v>1583</v>
      </c>
      <c r="Q42" s="8" t="s">
        <v>1578</v>
      </c>
      <c r="R42" s="8" t="s">
        <v>1582</v>
      </c>
      <c r="S42" s="8">
        <v>36.200519999999997</v>
      </c>
      <c r="T42" s="8">
        <v>36.559488999999999</v>
      </c>
      <c r="U42" s="8" t="s">
        <v>1435</v>
      </c>
      <c r="V42" s="8" t="s">
        <v>1436</v>
      </c>
      <c r="W42" s="8">
        <v>1653</v>
      </c>
      <c r="X42" s="8" t="s">
        <v>1437</v>
      </c>
      <c r="Y42" s="8">
        <v>2069</v>
      </c>
      <c r="Z42" s="8">
        <v>0</v>
      </c>
      <c r="AA42" s="8">
        <v>1</v>
      </c>
      <c r="AB42" s="8" t="s">
        <v>1438</v>
      </c>
      <c r="AC42" s="8">
        <v>0</v>
      </c>
      <c r="AD42" s="8">
        <v>1</v>
      </c>
    </row>
    <row r="43" spans="1:30" x14ac:dyDescent="0.25">
      <c r="A43" s="8" t="s">
        <v>380</v>
      </c>
      <c r="B43" s="8">
        <v>70</v>
      </c>
      <c r="C43" s="8" t="s">
        <v>1426</v>
      </c>
      <c r="D43" s="8" t="s">
        <v>1427</v>
      </c>
      <c r="E43" s="8" t="s">
        <v>1428</v>
      </c>
      <c r="F43" s="8">
        <v>4</v>
      </c>
      <c r="G43" s="8" t="s">
        <v>1429</v>
      </c>
      <c r="H43" s="8" t="s">
        <v>1430</v>
      </c>
      <c r="I43" s="8" t="s">
        <v>1431</v>
      </c>
      <c r="J43" s="8">
        <v>20</v>
      </c>
      <c r="K43" s="8" t="s">
        <v>1579</v>
      </c>
      <c r="L43" s="8" t="s">
        <v>1580</v>
      </c>
      <c r="M43" s="8" t="s">
        <v>1581</v>
      </c>
      <c r="N43" s="8">
        <v>102</v>
      </c>
      <c r="O43" s="8" t="s">
        <v>1584</v>
      </c>
      <c r="P43" s="8" t="s">
        <v>1585</v>
      </c>
      <c r="Q43" s="8" t="s">
        <v>380</v>
      </c>
      <c r="R43" s="8" t="s">
        <v>1584</v>
      </c>
      <c r="S43" s="8">
        <v>36.165140999999998</v>
      </c>
      <c r="T43" s="8">
        <v>36.634582999999999</v>
      </c>
      <c r="U43" s="8" t="s">
        <v>1435</v>
      </c>
      <c r="V43" s="8" t="s">
        <v>1436</v>
      </c>
      <c r="W43" s="8">
        <v>7632</v>
      </c>
      <c r="X43" s="8" t="s">
        <v>1437</v>
      </c>
      <c r="Y43" s="8">
        <v>9324</v>
      </c>
      <c r="Z43" s="8">
        <v>1</v>
      </c>
      <c r="AA43" s="8">
        <v>1</v>
      </c>
      <c r="AB43" s="8" t="s">
        <v>1438</v>
      </c>
      <c r="AC43" s="8">
        <v>0</v>
      </c>
      <c r="AD43" s="8">
        <v>1</v>
      </c>
    </row>
    <row r="44" spans="1:30" x14ac:dyDescent="0.25">
      <c r="A44" s="68" t="s">
        <v>569</v>
      </c>
      <c r="B44" s="8">
        <v>71</v>
      </c>
      <c r="C44" s="8" t="s">
        <v>1426</v>
      </c>
      <c r="D44" s="8" t="s">
        <v>1427</v>
      </c>
      <c r="E44" s="8" t="s">
        <v>1428</v>
      </c>
      <c r="F44" s="8">
        <v>4</v>
      </c>
      <c r="G44" s="8" t="s">
        <v>1429</v>
      </c>
      <c r="H44" s="8" t="s">
        <v>1430</v>
      </c>
      <c r="I44" s="8" t="s">
        <v>1431</v>
      </c>
      <c r="J44" s="8">
        <v>20</v>
      </c>
      <c r="K44" s="8" t="s">
        <v>1579</v>
      </c>
      <c r="L44" s="8" t="s">
        <v>1580</v>
      </c>
      <c r="M44" s="8" t="s">
        <v>1581</v>
      </c>
      <c r="N44" s="8">
        <v>102</v>
      </c>
      <c r="O44" s="8" t="s">
        <v>1586</v>
      </c>
      <c r="P44" s="8" t="s">
        <v>1587</v>
      </c>
      <c r="Q44" s="8" t="s">
        <v>569</v>
      </c>
      <c r="R44" s="8" t="s">
        <v>1586</v>
      </c>
      <c r="S44" s="8">
        <v>36.142001</v>
      </c>
      <c r="T44" s="8">
        <v>36.626423000000003</v>
      </c>
      <c r="U44" s="8" t="s">
        <v>1435</v>
      </c>
      <c r="V44" s="8" t="s">
        <v>1436</v>
      </c>
      <c r="W44" s="8">
        <v>3769</v>
      </c>
      <c r="X44" s="8" t="s">
        <v>1437</v>
      </c>
      <c r="Y44" s="8">
        <v>4242</v>
      </c>
      <c r="Z44" s="8">
        <v>1</v>
      </c>
      <c r="AA44" s="8">
        <v>1</v>
      </c>
      <c r="AB44" s="8" t="s">
        <v>1438</v>
      </c>
      <c r="AC44" s="8">
        <v>0</v>
      </c>
      <c r="AD44" s="8">
        <v>1</v>
      </c>
    </row>
    <row r="45" spans="1:30" x14ac:dyDescent="0.25">
      <c r="A45" s="68" t="s">
        <v>737</v>
      </c>
      <c r="B45" s="8">
        <v>72</v>
      </c>
      <c r="C45" s="8" t="s">
        <v>1426</v>
      </c>
      <c r="D45" s="8" t="s">
        <v>1427</v>
      </c>
      <c r="E45" s="8" t="s">
        <v>1428</v>
      </c>
      <c r="F45" s="8">
        <v>4</v>
      </c>
      <c r="G45" s="8" t="s">
        <v>1429</v>
      </c>
      <c r="H45" s="8" t="s">
        <v>1430</v>
      </c>
      <c r="I45" s="8" t="s">
        <v>1431</v>
      </c>
      <c r="J45" s="8">
        <v>20</v>
      </c>
      <c r="K45" s="8" t="s">
        <v>1579</v>
      </c>
      <c r="L45" s="8" t="s">
        <v>1580</v>
      </c>
      <c r="M45" s="8" t="s">
        <v>1581</v>
      </c>
      <c r="N45" s="8">
        <v>102</v>
      </c>
      <c r="O45" s="8" t="s">
        <v>1588</v>
      </c>
      <c r="P45" s="8" t="s">
        <v>1589</v>
      </c>
      <c r="Q45" s="8" t="s">
        <v>737</v>
      </c>
      <c r="R45" s="8" t="s">
        <v>1588</v>
      </c>
      <c r="S45" s="8">
        <v>36.170113000000001</v>
      </c>
      <c r="T45" s="8">
        <v>36.594166999999999</v>
      </c>
      <c r="U45" s="8" t="s">
        <v>1435</v>
      </c>
      <c r="V45" s="8" t="s">
        <v>1436</v>
      </c>
      <c r="W45" s="8">
        <v>4347</v>
      </c>
      <c r="X45" s="8" t="s">
        <v>1437</v>
      </c>
      <c r="Y45" s="8">
        <v>5828</v>
      </c>
      <c r="Z45" s="8">
        <v>1</v>
      </c>
      <c r="AA45" s="8">
        <v>1</v>
      </c>
      <c r="AB45" s="8" t="s">
        <v>1438</v>
      </c>
      <c r="AC45" s="8">
        <v>0</v>
      </c>
      <c r="AD45" s="8">
        <v>1</v>
      </c>
    </row>
    <row r="46" spans="1:30" hidden="1" x14ac:dyDescent="0.25">
      <c r="A46" s="8" t="s">
        <v>1590</v>
      </c>
      <c r="B46" s="8">
        <v>73</v>
      </c>
      <c r="C46" s="8" t="s">
        <v>1426</v>
      </c>
      <c r="D46" s="8" t="s">
        <v>1427</v>
      </c>
      <c r="E46" s="8" t="s">
        <v>1428</v>
      </c>
      <c r="F46" s="8">
        <v>4</v>
      </c>
      <c r="G46" s="8" t="s">
        <v>1429</v>
      </c>
      <c r="H46" s="8" t="s">
        <v>1430</v>
      </c>
      <c r="I46" s="8" t="s">
        <v>1431</v>
      </c>
      <c r="J46" s="8">
        <v>20</v>
      </c>
      <c r="K46" s="8" t="s">
        <v>1579</v>
      </c>
      <c r="L46" s="8" t="s">
        <v>1580</v>
      </c>
      <c r="M46" s="8" t="s">
        <v>1581</v>
      </c>
      <c r="N46" s="8">
        <v>102</v>
      </c>
      <c r="O46" s="8" t="s">
        <v>1591</v>
      </c>
      <c r="P46" s="8" t="s">
        <v>1592</v>
      </c>
      <c r="Q46" s="8" t="s">
        <v>1590</v>
      </c>
      <c r="R46" s="8" t="s">
        <v>1591</v>
      </c>
      <c r="S46" s="8">
        <v>36.112867999999999</v>
      </c>
      <c r="T46" s="8">
        <v>36.646949999999997</v>
      </c>
      <c r="U46" s="8" t="s">
        <v>1435</v>
      </c>
      <c r="V46" s="8" t="s">
        <v>1436</v>
      </c>
      <c r="W46" s="8">
        <v>4761</v>
      </c>
      <c r="X46" s="8" t="s">
        <v>1437</v>
      </c>
      <c r="Y46" s="8">
        <v>12117</v>
      </c>
      <c r="Z46" s="8">
        <v>1</v>
      </c>
      <c r="AA46" s="8">
        <v>1</v>
      </c>
      <c r="AB46" s="8" t="s">
        <v>1438</v>
      </c>
      <c r="AC46" s="8">
        <v>0</v>
      </c>
      <c r="AD46" s="8">
        <v>1</v>
      </c>
    </row>
    <row r="47" spans="1:30" hidden="1" x14ac:dyDescent="0.25">
      <c r="A47" s="8" t="s">
        <v>1593</v>
      </c>
      <c r="B47" s="8">
        <v>74</v>
      </c>
      <c r="C47" s="8" t="s">
        <v>1426</v>
      </c>
      <c r="D47" s="8" t="s">
        <v>1427</v>
      </c>
      <c r="E47" s="8" t="s">
        <v>1428</v>
      </c>
      <c r="F47" s="8">
        <v>4</v>
      </c>
      <c r="G47" s="8" t="s">
        <v>1429</v>
      </c>
      <c r="H47" s="8" t="s">
        <v>1430</v>
      </c>
      <c r="I47" s="8" t="s">
        <v>1431</v>
      </c>
      <c r="J47" s="8">
        <v>20</v>
      </c>
      <c r="K47" s="8" t="s">
        <v>1579</v>
      </c>
      <c r="L47" s="8" t="s">
        <v>1580</v>
      </c>
      <c r="M47" s="8" t="s">
        <v>1581</v>
      </c>
      <c r="N47" s="8">
        <v>102</v>
      </c>
      <c r="O47" s="8" t="s">
        <v>1594</v>
      </c>
      <c r="P47" s="8" t="s">
        <v>1595</v>
      </c>
      <c r="Q47" s="8" t="s">
        <v>1593</v>
      </c>
      <c r="R47" s="8" t="s">
        <v>1594</v>
      </c>
      <c r="S47" s="8">
        <v>36.120899999999999</v>
      </c>
      <c r="T47" s="8">
        <v>36.591107000000001</v>
      </c>
      <c r="U47" s="8" t="s">
        <v>1435</v>
      </c>
      <c r="V47" s="8" t="s">
        <v>1436</v>
      </c>
      <c r="W47" s="8">
        <v>6024</v>
      </c>
      <c r="X47" s="8" t="s">
        <v>1437</v>
      </c>
      <c r="Y47" s="8">
        <v>7466</v>
      </c>
      <c r="Z47" s="8">
        <v>1</v>
      </c>
      <c r="AA47" s="8">
        <v>1</v>
      </c>
      <c r="AB47" s="8" t="s">
        <v>1438</v>
      </c>
      <c r="AC47" s="8">
        <v>0</v>
      </c>
      <c r="AD47" s="8">
        <v>1</v>
      </c>
    </row>
    <row r="48" spans="1:30" hidden="1" x14ac:dyDescent="0.25">
      <c r="A48" s="8" t="s">
        <v>1596</v>
      </c>
      <c r="B48" s="8">
        <v>75</v>
      </c>
      <c r="C48" s="8" t="s">
        <v>1426</v>
      </c>
      <c r="D48" s="8" t="s">
        <v>1427</v>
      </c>
      <c r="E48" s="8" t="s">
        <v>1428</v>
      </c>
      <c r="F48" s="8">
        <v>4</v>
      </c>
      <c r="G48" s="8" t="s">
        <v>1429</v>
      </c>
      <c r="H48" s="8" t="s">
        <v>1430</v>
      </c>
      <c r="I48" s="8" t="s">
        <v>1431</v>
      </c>
      <c r="J48" s="8">
        <v>20</v>
      </c>
      <c r="K48" s="8" t="s">
        <v>1579</v>
      </c>
      <c r="L48" s="8" t="s">
        <v>1580</v>
      </c>
      <c r="M48" s="8" t="s">
        <v>1581</v>
      </c>
      <c r="N48" s="8">
        <v>102</v>
      </c>
      <c r="O48" s="8" t="s">
        <v>1597</v>
      </c>
      <c r="P48" s="8" t="s">
        <v>1598</v>
      </c>
      <c r="Q48" s="8" t="s">
        <v>1596</v>
      </c>
      <c r="R48" s="8" t="s">
        <v>1597</v>
      </c>
      <c r="S48" s="8">
        <v>36.168902000000003</v>
      </c>
      <c r="T48" s="8">
        <v>36.579059000000001</v>
      </c>
      <c r="U48" s="8" t="s">
        <v>1435</v>
      </c>
      <c r="V48" s="8" t="s">
        <v>1436</v>
      </c>
      <c r="W48" s="8">
        <v>3051</v>
      </c>
      <c r="X48" s="8" t="s">
        <v>1437</v>
      </c>
      <c r="Y48" s="8">
        <v>3926</v>
      </c>
      <c r="Z48" s="8">
        <v>1</v>
      </c>
      <c r="AA48" s="8">
        <v>1</v>
      </c>
      <c r="AB48" s="8" t="s">
        <v>1438</v>
      </c>
      <c r="AC48" s="8">
        <v>0</v>
      </c>
      <c r="AD48" s="8">
        <v>1</v>
      </c>
    </row>
    <row r="49" spans="1:30" hidden="1" x14ac:dyDescent="0.25">
      <c r="A49" s="8" t="s">
        <v>1579</v>
      </c>
      <c r="B49" s="8">
        <v>76</v>
      </c>
      <c r="C49" s="8" t="s">
        <v>1426</v>
      </c>
      <c r="D49" s="8" t="s">
        <v>1427</v>
      </c>
      <c r="E49" s="8" t="s">
        <v>1428</v>
      </c>
      <c r="F49" s="8">
        <v>4</v>
      </c>
      <c r="G49" s="8" t="s">
        <v>1429</v>
      </c>
      <c r="H49" s="8" t="s">
        <v>1430</v>
      </c>
      <c r="I49" s="8" t="s">
        <v>1431</v>
      </c>
      <c r="J49" s="8">
        <v>20</v>
      </c>
      <c r="K49" s="8" t="s">
        <v>1579</v>
      </c>
      <c r="L49" s="8" t="s">
        <v>1580</v>
      </c>
      <c r="M49" s="8" t="s">
        <v>1581</v>
      </c>
      <c r="N49" s="8">
        <v>102</v>
      </c>
      <c r="O49" s="8" t="s">
        <v>1599</v>
      </c>
      <c r="P49" s="8" t="s">
        <v>1600</v>
      </c>
      <c r="Q49" s="8" t="s">
        <v>1579</v>
      </c>
      <c r="R49" s="8" t="s">
        <v>1599</v>
      </c>
      <c r="S49" s="8">
        <v>36.138047999999998</v>
      </c>
      <c r="T49" s="8">
        <v>36.609147999999998</v>
      </c>
      <c r="U49" s="8" t="s">
        <v>1435</v>
      </c>
      <c r="V49" s="8" t="s">
        <v>1436</v>
      </c>
      <c r="W49" s="8">
        <v>8814</v>
      </c>
      <c r="X49" s="8" t="s">
        <v>1437</v>
      </c>
      <c r="Y49" s="8">
        <v>15060</v>
      </c>
      <c r="Z49" s="8">
        <v>1</v>
      </c>
      <c r="AA49" s="8">
        <v>1</v>
      </c>
      <c r="AB49" s="8" t="s">
        <v>1438</v>
      </c>
      <c r="AC49" s="8">
        <v>0</v>
      </c>
      <c r="AD49" s="8">
        <v>1</v>
      </c>
    </row>
    <row r="50" spans="1:30" x14ac:dyDescent="0.25">
      <c r="A50" s="68" t="s">
        <v>276</v>
      </c>
      <c r="B50" s="8">
        <v>77</v>
      </c>
      <c r="C50" s="8" t="s">
        <v>1426</v>
      </c>
      <c r="D50" s="8" t="s">
        <v>1427</v>
      </c>
      <c r="E50" s="8" t="s">
        <v>1428</v>
      </c>
      <c r="F50" s="8">
        <v>4</v>
      </c>
      <c r="G50" s="8" t="s">
        <v>1429</v>
      </c>
      <c r="H50" s="8" t="s">
        <v>1430</v>
      </c>
      <c r="I50" s="8" t="s">
        <v>1431</v>
      </c>
      <c r="J50" s="8">
        <v>20</v>
      </c>
      <c r="K50" s="8" t="s">
        <v>1579</v>
      </c>
      <c r="L50" s="8" t="s">
        <v>1580</v>
      </c>
      <c r="M50" s="8" t="s">
        <v>1581</v>
      </c>
      <c r="N50" s="8">
        <v>102</v>
      </c>
      <c r="O50" s="8" t="s">
        <v>1601</v>
      </c>
      <c r="P50" s="8" t="s">
        <v>1602</v>
      </c>
      <c r="Q50" s="8" t="s">
        <v>276</v>
      </c>
      <c r="R50" s="8" t="s">
        <v>1601</v>
      </c>
      <c r="S50" s="8">
        <v>36.156343999999997</v>
      </c>
      <c r="T50" s="8">
        <v>36.641466999999999</v>
      </c>
      <c r="U50" s="8" t="s">
        <v>1435</v>
      </c>
      <c r="V50" s="8" t="s">
        <v>1436</v>
      </c>
      <c r="W50" s="8">
        <v>1960</v>
      </c>
      <c r="X50" s="8" t="s">
        <v>1437</v>
      </c>
      <c r="Y50" s="8">
        <v>2451</v>
      </c>
      <c r="Z50" s="8">
        <v>1</v>
      </c>
      <c r="AA50" s="8">
        <v>1</v>
      </c>
      <c r="AB50" s="8" t="s">
        <v>1438</v>
      </c>
      <c r="AC50" s="8">
        <v>0</v>
      </c>
      <c r="AD50" s="8">
        <v>1</v>
      </c>
    </row>
    <row r="51" spans="1:30" x14ac:dyDescent="0.25">
      <c r="A51" s="68" t="s">
        <v>282</v>
      </c>
      <c r="B51" s="8">
        <v>78</v>
      </c>
      <c r="C51" s="8" t="s">
        <v>1426</v>
      </c>
      <c r="D51" s="8" t="s">
        <v>1427</v>
      </c>
      <c r="E51" s="8" t="s">
        <v>1428</v>
      </c>
      <c r="F51" s="8">
        <v>4</v>
      </c>
      <c r="G51" s="8" t="s">
        <v>1429</v>
      </c>
      <c r="H51" s="8" t="s">
        <v>1430</v>
      </c>
      <c r="I51" s="8" t="s">
        <v>1431</v>
      </c>
      <c r="J51" s="8">
        <v>20</v>
      </c>
      <c r="K51" s="8" t="s">
        <v>1579</v>
      </c>
      <c r="L51" s="8" t="s">
        <v>1580</v>
      </c>
      <c r="M51" s="8" t="s">
        <v>1581</v>
      </c>
      <c r="N51" s="8">
        <v>102</v>
      </c>
      <c r="O51" s="8" t="s">
        <v>1603</v>
      </c>
      <c r="P51" s="8" t="s">
        <v>1604</v>
      </c>
      <c r="Q51" s="8" t="s">
        <v>282</v>
      </c>
      <c r="R51" s="8" t="s">
        <v>1603</v>
      </c>
      <c r="S51" s="8">
        <v>36.154941000000001</v>
      </c>
      <c r="T51" s="8">
        <v>36.625531000000002</v>
      </c>
      <c r="U51" s="8" t="s">
        <v>1435</v>
      </c>
      <c r="V51" s="8" t="s">
        <v>1436</v>
      </c>
      <c r="W51" s="8">
        <v>3492</v>
      </c>
      <c r="X51" s="8" t="s">
        <v>1437</v>
      </c>
      <c r="Y51" s="8">
        <v>4686</v>
      </c>
      <c r="Z51" s="8">
        <v>1</v>
      </c>
      <c r="AA51" s="8">
        <v>1</v>
      </c>
      <c r="AB51" s="8" t="s">
        <v>1438</v>
      </c>
      <c r="AC51" s="8">
        <v>0</v>
      </c>
      <c r="AD51" s="8">
        <v>1</v>
      </c>
    </row>
    <row r="52" spans="1:30" hidden="1" x14ac:dyDescent="0.25">
      <c r="A52" s="8" t="s">
        <v>1605</v>
      </c>
      <c r="B52" s="8">
        <v>79</v>
      </c>
      <c r="C52" s="8" t="s">
        <v>1426</v>
      </c>
      <c r="D52" s="8" t="s">
        <v>1427</v>
      </c>
      <c r="E52" s="8" t="s">
        <v>1428</v>
      </c>
      <c r="F52" s="8">
        <v>4</v>
      </c>
      <c r="G52" s="8" t="s">
        <v>1429</v>
      </c>
      <c r="H52" s="8" t="s">
        <v>1430</v>
      </c>
      <c r="I52" s="8" t="s">
        <v>1431</v>
      </c>
      <c r="J52" s="8">
        <v>20</v>
      </c>
      <c r="K52" s="8" t="s">
        <v>1579</v>
      </c>
      <c r="L52" s="8" t="s">
        <v>1580</v>
      </c>
      <c r="M52" s="8" t="s">
        <v>1581</v>
      </c>
      <c r="N52" s="8">
        <v>102</v>
      </c>
      <c r="O52" s="8" t="s">
        <v>1606</v>
      </c>
      <c r="P52" s="8" t="s">
        <v>1607</v>
      </c>
      <c r="Q52" s="8" t="s">
        <v>1605</v>
      </c>
      <c r="R52" s="8" t="s">
        <v>1606</v>
      </c>
      <c r="S52" s="8">
        <v>36.196950000000001</v>
      </c>
      <c r="T52" s="8">
        <v>36.642296000000002</v>
      </c>
      <c r="U52" s="8" t="s">
        <v>1435</v>
      </c>
      <c r="V52" s="8" t="s">
        <v>1436</v>
      </c>
      <c r="W52" s="8">
        <v>7161</v>
      </c>
      <c r="X52" s="8" t="s">
        <v>1437</v>
      </c>
      <c r="Y52" s="8">
        <v>11369</v>
      </c>
      <c r="Z52" s="8">
        <v>1</v>
      </c>
      <c r="AA52" s="8">
        <v>1</v>
      </c>
      <c r="AB52" s="8" t="s">
        <v>1438</v>
      </c>
      <c r="AC52" s="8">
        <v>0</v>
      </c>
      <c r="AD52" s="8">
        <v>1</v>
      </c>
    </row>
    <row r="53" spans="1:30" x14ac:dyDescent="0.25">
      <c r="A53" s="68" t="s">
        <v>1023</v>
      </c>
      <c r="B53" s="8">
        <v>80</v>
      </c>
      <c r="C53" s="8" t="s">
        <v>1426</v>
      </c>
      <c r="D53" s="8" t="s">
        <v>1427</v>
      </c>
      <c r="E53" s="8" t="s">
        <v>1428</v>
      </c>
      <c r="F53" s="8">
        <v>4</v>
      </c>
      <c r="G53" s="8" t="s">
        <v>1429</v>
      </c>
      <c r="H53" s="8" t="s">
        <v>1430</v>
      </c>
      <c r="I53" s="8" t="s">
        <v>1431</v>
      </c>
      <c r="J53" s="8">
        <v>20</v>
      </c>
      <c r="K53" s="8" t="s">
        <v>1579</v>
      </c>
      <c r="L53" s="8" t="s">
        <v>1580</v>
      </c>
      <c r="M53" s="8" t="s">
        <v>1581</v>
      </c>
      <c r="N53" s="8">
        <v>102</v>
      </c>
      <c r="O53" s="8" t="s">
        <v>1608</v>
      </c>
      <c r="P53" s="8" t="s">
        <v>1609</v>
      </c>
      <c r="Q53" s="8" t="s">
        <v>1023</v>
      </c>
      <c r="R53" s="8" t="s">
        <v>1608</v>
      </c>
      <c r="S53" s="8">
        <v>36.145569999999999</v>
      </c>
      <c r="T53" s="8">
        <v>36.589385999999998</v>
      </c>
      <c r="U53" s="8" t="s">
        <v>1435</v>
      </c>
      <c r="V53" s="8" t="s">
        <v>1436</v>
      </c>
      <c r="W53" s="8">
        <v>4942</v>
      </c>
      <c r="X53" s="8" t="s">
        <v>1437</v>
      </c>
      <c r="Y53" s="8">
        <v>5456</v>
      </c>
      <c r="Z53" s="8">
        <v>1</v>
      </c>
      <c r="AA53" s="8">
        <v>1</v>
      </c>
      <c r="AB53" s="8" t="s">
        <v>1438</v>
      </c>
      <c r="AC53" s="8">
        <v>0</v>
      </c>
      <c r="AD53" s="8">
        <v>1</v>
      </c>
    </row>
    <row r="54" spans="1:30" hidden="1" x14ac:dyDescent="0.25">
      <c r="A54" s="8" t="s">
        <v>1610</v>
      </c>
      <c r="B54" s="8">
        <v>81</v>
      </c>
      <c r="C54" s="8" t="s">
        <v>1426</v>
      </c>
      <c r="D54" s="8" t="s">
        <v>1427</v>
      </c>
      <c r="E54" s="8" t="s">
        <v>1428</v>
      </c>
      <c r="F54" s="8">
        <v>4</v>
      </c>
      <c r="G54" s="8" t="s">
        <v>1429</v>
      </c>
      <c r="H54" s="8" t="s">
        <v>1430</v>
      </c>
      <c r="I54" s="8" t="s">
        <v>1431</v>
      </c>
      <c r="J54" s="8">
        <v>20</v>
      </c>
      <c r="K54" s="8" t="s">
        <v>1579</v>
      </c>
      <c r="L54" s="8" t="s">
        <v>1580</v>
      </c>
      <c r="M54" s="8" t="s">
        <v>1581</v>
      </c>
      <c r="N54" s="8">
        <v>102</v>
      </c>
      <c r="O54" s="8" t="s">
        <v>1611</v>
      </c>
      <c r="P54" s="8" t="s">
        <v>1612</v>
      </c>
      <c r="Q54" s="8" t="s">
        <v>1610</v>
      </c>
      <c r="R54" s="8" t="s">
        <v>1611</v>
      </c>
      <c r="S54" s="8">
        <v>36.212376999999996</v>
      </c>
      <c r="T54" s="8">
        <v>36.5869</v>
      </c>
      <c r="U54" s="8" t="s">
        <v>1435</v>
      </c>
      <c r="V54" s="8" t="s">
        <v>1436</v>
      </c>
      <c r="W54" s="8">
        <v>2243</v>
      </c>
      <c r="X54" s="8" t="s">
        <v>1437</v>
      </c>
      <c r="Y54" s="8">
        <v>4825</v>
      </c>
      <c r="Z54" s="8">
        <v>1</v>
      </c>
      <c r="AA54" s="8">
        <v>1</v>
      </c>
      <c r="AB54" s="8" t="s">
        <v>1438</v>
      </c>
      <c r="AC54" s="8">
        <v>0</v>
      </c>
      <c r="AD54" s="8">
        <v>1</v>
      </c>
    </row>
    <row r="55" spans="1:30" hidden="1" x14ac:dyDescent="0.25">
      <c r="A55" s="8" t="s">
        <v>1613</v>
      </c>
      <c r="B55" s="8">
        <v>82</v>
      </c>
      <c r="C55" s="8" t="s">
        <v>1426</v>
      </c>
      <c r="D55" s="8" t="s">
        <v>1427</v>
      </c>
      <c r="E55" s="8" t="s">
        <v>1428</v>
      </c>
      <c r="F55" s="8">
        <v>4</v>
      </c>
      <c r="G55" s="8" t="s">
        <v>1429</v>
      </c>
      <c r="H55" s="8" t="s">
        <v>1430</v>
      </c>
      <c r="I55" s="8" t="s">
        <v>1431</v>
      </c>
      <c r="J55" s="8">
        <v>20</v>
      </c>
      <c r="K55" s="8" t="s">
        <v>1473</v>
      </c>
      <c r="L55" s="8" t="s">
        <v>1474</v>
      </c>
      <c r="M55" s="8" t="s">
        <v>1475</v>
      </c>
      <c r="N55" s="8">
        <v>100</v>
      </c>
      <c r="O55" s="8" t="s">
        <v>1614</v>
      </c>
      <c r="P55" s="8" t="s">
        <v>1615</v>
      </c>
      <c r="Q55" s="8" t="s">
        <v>1613</v>
      </c>
      <c r="R55" s="8" t="s">
        <v>1614</v>
      </c>
      <c r="S55" s="8">
        <v>36.102181000000002</v>
      </c>
      <c r="T55" s="8">
        <v>36.439284999999998</v>
      </c>
      <c r="U55" s="8" t="s">
        <v>1435</v>
      </c>
      <c r="V55" s="8" t="s">
        <v>1436</v>
      </c>
      <c r="W55" s="8">
        <v>3456</v>
      </c>
      <c r="X55" s="8" t="s">
        <v>1437</v>
      </c>
      <c r="Y55" s="8">
        <v>4989</v>
      </c>
      <c r="Z55" s="8">
        <v>1</v>
      </c>
      <c r="AA55" s="8">
        <v>0</v>
      </c>
      <c r="AB55" s="8" t="s">
        <v>1438</v>
      </c>
      <c r="AC55" s="8">
        <v>0</v>
      </c>
      <c r="AD55" s="8">
        <v>1</v>
      </c>
    </row>
    <row r="56" spans="1:30" hidden="1" x14ac:dyDescent="0.25">
      <c r="A56" s="8" t="s">
        <v>1616</v>
      </c>
      <c r="B56" s="8">
        <v>83</v>
      </c>
      <c r="C56" s="8" t="s">
        <v>1426</v>
      </c>
      <c r="D56" s="8" t="s">
        <v>1427</v>
      </c>
      <c r="E56" s="8" t="s">
        <v>1428</v>
      </c>
      <c r="F56" s="8">
        <v>4</v>
      </c>
      <c r="G56" s="8" t="s">
        <v>1429</v>
      </c>
      <c r="H56" s="8" t="s">
        <v>1430</v>
      </c>
      <c r="I56" s="8" t="s">
        <v>1431</v>
      </c>
      <c r="J56" s="8">
        <v>20</v>
      </c>
      <c r="K56" s="8" t="s">
        <v>1473</v>
      </c>
      <c r="L56" s="8" t="s">
        <v>1474</v>
      </c>
      <c r="M56" s="8" t="s">
        <v>1475</v>
      </c>
      <c r="N56" s="8">
        <v>100</v>
      </c>
      <c r="O56" s="8" t="s">
        <v>1617</v>
      </c>
      <c r="P56" s="8" t="s">
        <v>1618</v>
      </c>
      <c r="Q56" s="8" t="s">
        <v>1616</v>
      </c>
      <c r="R56" s="8" t="s">
        <v>1617</v>
      </c>
      <c r="S56" s="8">
        <v>36.159242999999996</v>
      </c>
      <c r="T56" s="8">
        <v>36.389246999999997</v>
      </c>
      <c r="U56" s="8" t="s">
        <v>1435</v>
      </c>
      <c r="V56" s="8" t="s">
        <v>1436</v>
      </c>
      <c r="W56" s="8">
        <v>3040</v>
      </c>
      <c r="X56" s="8" t="s">
        <v>1437</v>
      </c>
      <c r="Y56" s="8">
        <v>5794</v>
      </c>
      <c r="Z56" s="8">
        <v>0</v>
      </c>
      <c r="AA56" s="8">
        <v>0</v>
      </c>
      <c r="AB56" s="8" t="s">
        <v>1438</v>
      </c>
      <c r="AC56" s="8">
        <v>0</v>
      </c>
      <c r="AD56" s="8">
        <v>1</v>
      </c>
    </row>
    <row r="57" spans="1:30" hidden="1" x14ac:dyDescent="0.25">
      <c r="A57" s="8" t="s">
        <v>1478</v>
      </c>
      <c r="B57" s="8">
        <v>84</v>
      </c>
      <c r="C57" s="8" t="s">
        <v>1426</v>
      </c>
      <c r="D57" s="8" t="s">
        <v>1427</v>
      </c>
      <c r="E57" s="8" t="s">
        <v>1428</v>
      </c>
      <c r="F57" s="8">
        <v>4</v>
      </c>
      <c r="G57" s="8" t="s">
        <v>1429</v>
      </c>
      <c r="H57" s="8" t="s">
        <v>1430</v>
      </c>
      <c r="I57" s="8" t="s">
        <v>1431</v>
      </c>
      <c r="J57" s="8">
        <v>20</v>
      </c>
      <c r="K57" s="8" t="s">
        <v>1473</v>
      </c>
      <c r="L57" s="8" t="s">
        <v>1474</v>
      </c>
      <c r="M57" s="8" t="s">
        <v>1475</v>
      </c>
      <c r="N57" s="8">
        <v>100</v>
      </c>
      <c r="O57" s="8" t="s">
        <v>1479</v>
      </c>
      <c r="P57" s="8" t="s">
        <v>1477</v>
      </c>
      <c r="Q57" s="8" t="s">
        <v>1478</v>
      </c>
      <c r="R57" s="8" t="s">
        <v>1479</v>
      </c>
      <c r="S57" s="8">
        <v>36.056519999999999</v>
      </c>
      <c r="T57" s="8">
        <v>36.398812</v>
      </c>
      <c r="U57" s="8" t="s">
        <v>1435</v>
      </c>
      <c r="V57" s="8" t="s">
        <v>1436</v>
      </c>
      <c r="W57" s="8">
        <v>13500</v>
      </c>
      <c r="X57" s="8" t="s">
        <v>1437</v>
      </c>
      <c r="Y57" s="8">
        <v>20966</v>
      </c>
      <c r="Z57" s="8">
        <v>1</v>
      </c>
      <c r="AA57" s="8">
        <v>0</v>
      </c>
      <c r="AB57" s="8" t="s">
        <v>1438</v>
      </c>
      <c r="AC57" s="8">
        <v>0</v>
      </c>
      <c r="AD57" s="8">
        <v>1</v>
      </c>
    </row>
    <row r="58" spans="1:30" hidden="1" x14ac:dyDescent="0.25">
      <c r="A58" s="8" t="s">
        <v>1619</v>
      </c>
      <c r="B58" s="8">
        <v>85</v>
      </c>
      <c r="C58" s="8" t="s">
        <v>1426</v>
      </c>
      <c r="D58" s="8" t="s">
        <v>1427</v>
      </c>
      <c r="E58" s="8" t="s">
        <v>1428</v>
      </c>
      <c r="F58" s="8">
        <v>4</v>
      </c>
      <c r="G58" s="8" t="s">
        <v>1429</v>
      </c>
      <c r="H58" s="8" t="s">
        <v>1430</v>
      </c>
      <c r="I58" s="8" t="s">
        <v>1431</v>
      </c>
      <c r="J58" s="8">
        <v>20</v>
      </c>
      <c r="K58" s="8" t="s">
        <v>1473</v>
      </c>
      <c r="L58" s="8" t="s">
        <v>1474</v>
      </c>
      <c r="M58" s="8" t="s">
        <v>1475</v>
      </c>
      <c r="N58" s="8">
        <v>100</v>
      </c>
      <c r="O58" s="8" t="s">
        <v>1620</v>
      </c>
      <c r="P58" s="8" t="s">
        <v>1621</v>
      </c>
      <c r="Q58" s="8" t="s">
        <v>1619</v>
      </c>
      <c r="R58" s="8" t="s">
        <v>1620</v>
      </c>
      <c r="S58" s="8">
        <v>36.079196000000003</v>
      </c>
      <c r="T58" s="8">
        <v>36.389726000000003</v>
      </c>
      <c r="U58" s="8" t="s">
        <v>1435</v>
      </c>
      <c r="V58" s="8" t="s">
        <v>1436</v>
      </c>
      <c r="W58" s="8">
        <v>1232</v>
      </c>
      <c r="X58" s="8" t="s">
        <v>1437</v>
      </c>
      <c r="Y58" s="8">
        <v>1382</v>
      </c>
      <c r="Z58" s="8">
        <v>1</v>
      </c>
      <c r="AA58" s="8">
        <v>0</v>
      </c>
      <c r="AB58" s="8" t="s">
        <v>1438</v>
      </c>
      <c r="AC58" s="8">
        <v>0</v>
      </c>
      <c r="AD58" s="8">
        <v>1</v>
      </c>
    </row>
    <row r="59" spans="1:30" hidden="1" x14ac:dyDescent="0.25">
      <c r="A59" s="8" t="s">
        <v>1622</v>
      </c>
      <c r="B59" s="8">
        <v>86</v>
      </c>
      <c r="C59" s="8" t="s">
        <v>1426</v>
      </c>
      <c r="D59" s="8" t="s">
        <v>1427</v>
      </c>
      <c r="E59" s="8" t="s">
        <v>1428</v>
      </c>
      <c r="F59" s="8">
        <v>4</v>
      </c>
      <c r="G59" s="8" t="s">
        <v>1429</v>
      </c>
      <c r="H59" s="8" t="s">
        <v>1430</v>
      </c>
      <c r="I59" s="8" t="s">
        <v>1431</v>
      </c>
      <c r="J59" s="8">
        <v>20</v>
      </c>
      <c r="K59" s="8" t="s">
        <v>1473</v>
      </c>
      <c r="L59" s="8" t="s">
        <v>1474</v>
      </c>
      <c r="M59" s="8" t="s">
        <v>1475</v>
      </c>
      <c r="N59" s="8">
        <v>100</v>
      </c>
      <c r="O59" s="8" t="s">
        <v>1623</v>
      </c>
      <c r="P59" s="8" t="s">
        <v>1624</v>
      </c>
      <c r="Q59" s="8" t="s">
        <v>1622</v>
      </c>
      <c r="R59" s="8" t="s">
        <v>1623</v>
      </c>
      <c r="S59" s="8">
        <v>36.189503999999999</v>
      </c>
      <c r="T59" s="8">
        <v>36.417779000000003</v>
      </c>
      <c r="U59" s="8" t="s">
        <v>1435</v>
      </c>
      <c r="V59" s="8" t="s">
        <v>1436</v>
      </c>
      <c r="W59" s="8">
        <v>11060</v>
      </c>
      <c r="X59" s="8" t="s">
        <v>1437</v>
      </c>
      <c r="Y59" s="8">
        <v>8365</v>
      </c>
      <c r="Z59" s="8">
        <v>0</v>
      </c>
      <c r="AA59" s="8">
        <v>0</v>
      </c>
      <c r="AB59" s="8" t="s">
        <v>1438</v>
      </c>
      <c r="AC59" s="8">
        <v>0</v>
      </c>
      <c r="AD59" s="8">
        <v>1</v>
      </c>
    </row>
    <row r="60" spans="1:30" hidden="1" x14ac:dyDescent="0.25">
      <c r="A60" s="8" t="s">
        <v>1625</v>
      </c>
      <c r="B60" s="8">
        <v>87</v>
      </c>
      <c r="C60" s="8" t="s">
        <v>1426</v>
      </c>
      <c r="D60" s="8" t="s">
        <v>1427</v>
      </c>
      <c r="E60" s="8" t="s">
        <v>1428</v>
      </c>
      <c r="F60" s="8">
        <v>4</v>
      </c>
      <c r="G60" s="8" t="s">
        <v>1429</v>
      </c>
      <c r="H60" s="8" t="s">
        <v>1430</v>
      </c>
      <c r="I60" s="8" t="s">
        <v>1431</v>
      </c>
      <c r="J60" s="8">
        <v>20</v>
      </c>
      <c r="K60" s="8" t="s">
        <v>1473</v>
      </c>
      <c r="L60" s="8" t="s">
        <v>1474</v>
      </c>
      <c r="M60" s="8" t="s">
        <v>1475</v>
      </c>
      <c r="N60" s="8">
        <v>100</v>
      </c>
      <c r="O60" s="8" t="s">
        <v>1626</v>
      </c>
      <c r="P60" s="8" t="s">
        <v>1627</v>
      </c>
      <c r="Q60" s="8" t="s">
        <v>1625</v>
      </c>
      <c r="R60" s="8" t="s">
        <v>1626</v>
      </c>
      <c r="S60" s="8">
        <v>36.174919000000003</v>
      </c>
      <c r="T60" s="8">
        <v>36.417347999999997</v>
      </c>
      <c r="U60" s="8" t="s">
        <v>1448</v>
      </c>
      <c r="V60" s="8" t="s">
        <v>1448</v>
      </c>
      <c r="W60" s="8">
        <v>176</v>
      </c>
      <c r="X60" s="8" t="s">
        <v>1449</v>
      </c>
      <c r="Y60" s="8">
        <v>251</v>
      </c>
      <c r="Z60" s="8">
        <v>0</v>
      </c>
      <c r="AA60" s="8">
        <v>0</v>
      </c>
      <c r="AB60" s="8" t="s">
        <v>1449</v>
      </c>
      <c r="AC60" s="8">
        <v>0</v>
      </c>
      <c r="AD60" s="8" t="s">
        <v>1449</v>
      </c>
    </row>
    <row r="61" spans="1:30" hidden="1" x14ac:dyDescent="0.25">
      <c r="A61" s="8" t="s">
        <v>1628</v>
      </c>
      <c r="B61" s="8">
        <v>88</v>
      </c>
      <c r="C61" s="8" t="s">
        <v>1426</v>
      </c>
      <c r="D61" s="8" t="s">
        <v>1427</v>
      </c>
      <c r="E61" s="8" t="s">
        <v>1428</v>
      </c>
      <c r="F61" s="8">
        <v>4</v>
      </c>
      <c r="G61" s="8" t="s">
        <v>1429</v>
      </c>
      <c r="H61" s="8" t="s">
        <v>1430</v>
      </c>
      <c r="I61" s="8" t="s">
        <v>1431</v>
      </c>
      <c r="J61" s="8">
        <v>20</v>
      </c>
      <c r="K61" s="8" t="s">
        <v>1473</v>
      </c>
      <c r="L61" s="8" t="s">
        <v>1474</v>
      </c>
      <c r="M61" s="8" t="s">
        <v>1475</v>
      </c>
      <c r="N61" s="8">
        <v>100</v>
      </c>
      <c r="O61" s="8" t="s">
        <v>1629</v>
      </c>
      <c r="P61" s="8" t="s">
        <v>1630</v>
      </c>
      <c r="Q61" s="8" t="s">
        <v>1628</v>
      </c>
      <c r="R61" s="8" t="s">
        <v>1629</v>
      </c>
      <c r="S61" s="8">
        <v>36.127470000000002</v>
      </c>
      <c r="T61" s="8">
        <v>36.398217000000002</v>
      </c>
      <c r="U61" s="8" t="s">
        <v>1435</v>
      </c>
      <c r="V61" s="8" t="s">
        <v>1436</v>
      </c>
      <c r="W61" s="8">
        <v>4606</v>
      </c>
      <c r="X61" s="8" t="s">
        <v>1437</v>
      </c>
      <c r="Y61" s="8">
        <v>3650</v>
      </c>
      <c r="Z61" s="8">
        <v>0</v>
      </c>
      <c r="AA61" s="8">
        <v>0</v>
      </c>
      <c r="AB61" s="8" t="s">
        <v>1438</v>
      </c>
      <c r="AC61" s="8">
        <v>0</v>
      </c>
      <c r="AD61" s="8">
        <v>1</v>
      </c>
    </row>
    <row r="62" spans="1:30" hidden="1" x14ac:dyDescent="0.25">
      <c r="A62" s="8" t="s">
        <v>1631</v>
      </c>
      <c r="B62" s="8">
        <v>89</v>
      </c>
      <c r="C62" s="8" t="s">
        <v>1426</v>
      </c>
      <c r="D62" s="8" t="s">
        <v>1427</v>
      </c>
      <c r="E62" s="8" t="s">
        <v>1428</v>
      </c>
      <c r="F62" s="8">
        <v>4</v>
      </c>
      <c r="G62" s="8" t="s">
        <v>1429</v>
      </c>
      <c r="H62" s="8" t="s">
        <v>1430</v>
      </c>
      <c r="I62" s="8" t="s">
        <v>1431</v>
      </c>
      <c r="J62" s="8">
        <v>20</v>
      </c>
      <c r="K62" s="8" t="s">
        <v>1473</v>
      </c>
      <c r="L62" s="8" t="s">
        <v>1474</v>
      </c>
      <c r="M62" s="8" t="s">
        <v>1475</v>
      </c>
      <c r="N62" s="8">
        <v>100</v>
      </c>
      <c r="O62" s="8" t="s">
        <v>1632</v>
      </c>
      <c r="P62" s="8" t="s">
        <v>1633</v>
      </c>
      <c r="Q62" s="8" t="s">
        <v>1631</v>
      </c>
      <c r="R62" s="8" t="s">
        <v>1632</v>
      </c>
      <c r="S62" s="8">
        <v>36.196033999999997</v>
      </c>
      <c r="T62" s="8">
        <v>36.410418</v>
      </c>
      <c r="U62" s="8" t="s">
        <v>1435</v>
      </c>
      <c r="V62" s="8" t="s">
        <v>1436</v>
      </c>
      <c r="W62" s="8">
        <v>1996</v>
      </c>
      <c r="X62" s="8" t="s">
        <v>1437</v>
      </c>
      <c r="Y62" s="8">
        <v>2180</v>
      </c>
      <c r="Z62" s="8">
        <v>1</v>
      </c>
      <c r="AA62" s="8">
        <v>0</v>
      </c>
      <c r="AB62" s="8" t="s">
        <v>1438</v>
      </c>
      <c r="AC62" s="8">
        <v>0</v>
      </c>
      <c r="AD62" s="8">
        <v>1</v>
      </c>
    </row>
    <row r="63" spans="1:30" hidden="1" x14ac:dyDescent="0.25">
      <c r="A63" s="8" t="s">
        <v>1634</v>
      </c>
      <c r="B63" s="8">
        <v>90</v>
      </c>
      <c r="C63" s="8" t="s">
        <v>1426</v>
      </c>
      <c r="D63" s="8" t="s">
        <v>1427</v>
      </c>
      <c r="E63" s="8" t="s">
        <v>1428</v>
      </c>
      <c r="F63" s="8">
        <v>4</v>
      </c>
      <c r="G63" s="8" t="s">
        <v>1429</v>
      </c>
      <c r="H63" s="8" t="s">
        <v>1430</v>
      </c>
      <c r="I63" s="8" t="s">
        <v>1431</v>
      </c>
      <c r="J63" s="8">
        <v>20</v>
      </c>
      <c r="K63" s="8" t="s">
        <v>1473</v>
      </c>
      <c r="L63" s="8" t="s">
        <v>1474</v>
      </c>
      <c r="M63" s="8" t="s">
        <v>1475</v>
      </c>
      <c r="N63" s="8">
        <v>100</v>
      </c>
      <c r="O63" s="8" t="s">
        <v>1635</v>
      </c>
      <c r="P63" s="8" t="s">
        <v>1636</v>
      </c>
      <c r="Q63" s="8" t="s">
        <v>1634</v>
      </c>
      <c r="R63" s="8" t="s">
        <v>1635</v>
      </c>
      <c r="S63" s="8">
        <v>36.152681000000001</v>
      </c>
      <c r="T63" s="8">
        <v>36.476618000000002</v>
      </c>
      <c r="U63" s="8" t="s">
        <v>1435</v>
      </c>
      <c r="V63" s="8" t="s">
        <v>1436</v>
      </c>
      <c r="W63" s="8">
        <v>11859</v>
      </c>
      <c r="X63" s="8" t="s">
        <v>1437</v>
      </c>
      <c r="Y63" s="8">
        <v>22049</v>
      </c>
      <c r="Z63" s="8">
        <v>1</v>
      </c>
      <c r="AA63" s="8">
        <v>0</v>
      </c>
      <c r="AB63" s="8" t="s">
        <v>1438</v>
      </c>
      <c r="AC63" s="8">
        <v>0</v>
      </c>
      <c r="AD63" s="8">
        <v>1</v>
      </c>
    </row>
    <row r="64" spans="1:30" hidden="1" x14ac:dyDescent="0.25">
      <c r="A64" s="8" t="s">
        <v>1637</v>
      </c>
      <c r="B64" s="8">
        <v>91</v>
      </c>
      <c r="C64" s="8" t="s">
        <v>1426</v>
      </c>
      <c r="D64" s="8" t="s">
        <v>1427</v>
      </c>
      <c r="E64" s="8" t="s">
        <v>1428</v>
      </c>
      <c r="F64" s="8">
        <v>4</v>
      </c>
      <c r="G64" s="8" t="s">
        <v>1429</v>
      </c>
      <c r="H64" s="8" t="s">
        <v>1430</v>
      </c>
      <c r="I64" s="8" t="s">
        <v>1431</v>
      </c>
      <c r="J64" s="8">
        <v>20</v>
      </c>
      <c r="K64" s="8" t="s">
        <v>1473</v>
      </c>
      <c r="L64" s="8" t="s">
        <v>1474</v>
      </c>
      <c r="M64" s="8" t="s">
        <v>1475</v>
      </c>
      <c r="N64" s="8">
        <v>100</v>
      </c>
      <c r="O64" s="8" t="s">
        <v>1638</v>
      </c>
      <c r="P64" s="8" t="s">
        <v>1639</v>
      </c>
      <c r="Q64" s="8" t="s">
        <v>1637</v>
      </c>
      <c r="R64" s="8" t="s">
        <v>1638</v>
      </c>
      <c r="S64" s="8">
        <v>36.212867000000003</v>
      </c>
      <c r="T64" s="8">
        <v>36.398535000000003</v>
      </c>
      <c r="U64" s="8" t="s">
        <v>1435</v>
      </c>
      <c r="V64" s="8" t="s">
        <v>1436</v>
      </c>
      <c r="W64" s="8">
        <v>164</v>
      </c>
      <c r="X64" s="8" t="s">
        <v>1437</v>
      </c>
      <c r="Y64" s="8">
        <v>386</v>
      </c>
      <c r="Z64" s="8">
        <v>1</v>
      </c>
      <c r="AA64" s="8">
        <v>0</v>
      </c>
      <c r="AB64" s="8" t="s">
        <v>1438</v>
      </c>
      <c r="AC64" s="8">
        <v>0</v>
      </c>
      <c r="AD64" s="8">
        <v>1</v>
      </c>
    </row>
    <row r="65" spans="1:30" hidden="1" x14ac:dyDescent="0.25">
      <c r="A65" s="8" t="s">
        <v>1640</v>
      </c>
      <c r="B65" s="8">
        <v>92</v>
      </c>
      <c r="C65" s="8" t="s">
        <v>1426</v>
      </c>
      <c r="D65" s="8" t="s">
        <v>1427</v>
      </c>
      <c r="E65" s="8" t="s">
        <v>1428</v>
      </c>
      <c r="F65" s="8">
        <v>4</v>
      </c>
      <c r="G65" s="8" t="s">
        <v>1429</v>
      </c>
      <c r="H65" s="8" t="s">
        <v>1430</v>
      </c>
      <c r="I65" s="8" t="s">
        <v>1431</v>
      </c>
      <c r="J65" s="8">
        <v>20</v>
      </c>
      <c r="K65" s="8" t="s">
        <v>1473</v>
      </c>
      <c r="L65" s="8" t="s">
        <v>1474</v>
      </c>
      <c r="M65" s="8" t="s">
        <v>1475</v>
      </c>
      <c r="N65" s="8">
        <v>100</v>
      </c>
      <c r="O65" s="8" t="s">
        <v>1641</v>
      </c>
      <c r="P65" s="8" t="s">
        <v>1642</v>
      </c>
      <c r="Q65" s="8" t="s">
        <v>1640</v>
      </c>
      <c r="R65" s="8" t="s">
        <v>1641</v>
      </c>
      <c r="S65" s="8">
        <v>36.110689999999998</v>
      </c>
      <c r="T65" s="8">
        <v>36.385187999999999</v>
      </c>
      <c r="U65" s="8" t="s">
        <v>1435</v>
      </c>
      <c r="V65" s="8" t="s">
        <v>1436</v>
      </c>
      <c r="W65" s="8">
        <v>1433</v>
      </c>
      <c r="X65" s="8" t="s">
        <v>1437</v>
      </c>
      <c r="Y65" s="8">
        <v>3270</v>
      </c>
      <c r="Z65" s="8">
        <v>0</v>
      </c>
      <c r="AA65" s="8">
        <v>0</v>
      </c>
      <c r="AB65" s="8" t="s">
        <v>1438</v>
      </c>
      <c r="AC65" s="8">
        <v>0</v>
      </c>
      <c r="AD65" s="8">
        <v>1</v>
      </c>
    </row>
    <row r="66" spans="1:30" hidden="1" x14ac:dyDescent="0.25">
      <c r="A66" s="8" t="s">
        <v>1643</v>
      </c>
      <c r="B66" s="8">
        <v>93</v>
      </c>
      <c r="C66" s="8" t="s">
        <v>1426</v>
      </c>
      <c r="D66" s="8" t="s">
        <v>1427</v>
      </c>
      <c r="E66" s="8" t="s">
        <v>1428</v>
      </c>
      <c r="F66" s="8">
        <v>4</v>
      </c>
      <c r="G66" s="8" t="s">
        <v>1429</v>
      </c>
      <c r="H66" s="8" t="s">
        <v>1430</v>
      </c>
      <c r="I66" s="8" t="s">
        <v>1431</v>
      </c>
      <c r="J66" s="8">
        <v>20</v>
      </c>
      <c r="K66" s="8" t="s">
        <v>1473</v>
      </c>
      <c r="L66" s="8" t="s">
        <v>1474</v>
      </c>
      <c r="M66" s="8" t="s">
        <v>1475</v>
      </c>
      <c r="N66" s="8">
        <v>100</v>
      </c>
      <c r="O66" s="8" t="s">
        <v>1644</v>
      </c>
      <c r="P66" s="8" t="s">
        <v>1645</v>
      </c>
      <c r="Q66" s="8" t="s">
        <v>1643</v>
      </c>
      <c r="R66" s="8" t="s">
        <v>1644</v>
      </c>
      <c r="S66" s="8">
        <v>36.194583000000002</v>
      </c>
      <c r="T66" s="8">
        <v>36.445391000000001</v>
      </c>
      <c r="U66" s="8" t="s">
        <v>1435</v>
      </c>
      <c r="V66" s="8" t="s">
        <v>1436</v>
      </c>
      <c r="W66" s="8">
        <v>527</v>
      </c>
      <c r="X66" s="8" t="s">
        <v>1437</v>
      </c>
      <c r="Y66" s="8">
        <v>1512</v>
      </c>
      <c r="Z66" s="8">
        <v>1</v>
      </c>
      <c r="AA66" s="8">
        <v>0</v>
      </c>
      <c r="AB66" s="8" t="s">
        <v>1438</v>
      </c>
      <c r="AC66" s="8">
        <v>0</v>
      </c>
      <c r="AD66" s="8">
        <v>1</v>
      </c>
    </row>
    <row r="67" spans="1:30" hidden="1" x14ac:dyDescent="0.25">
      <c r="A67" s="8" t="s">
        <v>1646</v>
      </c>
      <c r="B67" s="8">
        <v>94</v>
      </c>
      <c r="C67" s="8" t="s">
        <v>1426</v>
      </c>
      <c r="D67" s="8" t="s">
        <v>1427</v>
      </c>
      <c r="E67" s="8" t="s">
        <v>1428</v>
      </c>
      <c r="F67" s="8">
        <v>4</v>
      </c>
      <c r="G67" s="8" t="s">
        <v>1429</v>
      </c>
      <c r="H67" s="8" t="s">
        <v>1430</v>
      </c>
      <c r="I67" s="8" t="s">
        <v>1431</v>
      </c>
      <c r="J67" s="8">
        <v>20</v>
      </c>
      <c r="K67" s="8" t="s">
        <v>1473</v>
      </c>
      <c r="L67" s="8" t="s">
        <v>1474</v>
      </c>
      <c r="M67" s="8" t="s">
        <v>1475</v>
      </c>
      <c r="N67" s="8">
        <v>100</v>
      </c>
      <c r="O67" s="8" t="s">
        <v>1647</v>
      </c>
      <c r="P67" s="8" t="s">
        <v>1648</v>
      </c>
      <c r="Q67" s="8" t="s">
        <v>1646</v>
      </c>
      <c r="R67" s="8" t="s">
        <v>1647</v>
      </c>
      <c r="S67" s="8">
        <v>36.086030999999998</v>
      </c>
      <c r="T67" s="8">
        <v>36.424053000000001</v>
      </c>
      <c r="U67" s="8" t="s">
        <v>1435</v>
      </c>
      <c r="V67" s="8" t="s">
        <v>1436</v>
      </c>
      <c r="W67" s="8">
        <v>2453</v>
      </c>
      <c r="X67" s="8" t="s">
        <v>1437</v>
      </c>
      <c r="Y67" s="8">
        <v>3680</v>
      </c>
      <c r="Z67" s="8">
        <v>1</v>
      </c>
      <c r="AA67" s="8">
        <v>0</v>
      </c>
      <c r="AB67" s="8" t="s">
        <v>1438</v>
      </c>
      <c r="AC67" s="8">
        <v>0</v>
      </c>
      <c r="AD67" s="8">
        <v>1</v>
      </c>
    </row>
    <row r="68" spans="1:30" hidden="1" x14ac:dyDescent="0.25">
      <c r="A68" s="8" t="s">
        <v>1649</v>
      </c>
      <c r="B68" s="8">
        <v>95</v>
      </c>
      <c r="C68" s="8" t="s">
        <v>1426</v>
      </c>
      <c r="D68" s="8" t="s">
        <v>1427</v>
      </c>
      <c r="E68" s="8" t="s">
        <v>1428</v>
      </c>
      <c r="F68" s="8">
        <v>4</v>
      </c>
      <c r="G68" s="8" t="s">
        <v>1429</v>
      </c>
      <c r="H68" s="8" t="s">
        <v>1430</v>
      </c>
      <c r="I68" s="8" t="s">
        <v>1431</v>
      </c>
      <c r="J68" s="8">
        <v>20</v>
      </c>
      <c r="K68" s="8" t="s">
        <v>1473</v>
      </c>
      <c r="L68" s="8" t="s">
        <v>1474</v>
      </c>
      <c r="M68" s="8" t="s">
        <v>1475</v>
      </c>
      <c r="N68" s="8">
        <v>100</v>
      </c>
      <c r="O68" s="8" t="s">
        <v>1650</v>
      </c>
      <c r="P68" s="8" t="s">
        <v>1651</v>
      </c>
      <c r="Q68" s="8" t="s">
        <v>1649</v>
      </c>
      <c r="R68" s="8" t="s">
        <v>1650</v>
      </c>
      <c r="S68" s="8">
        <v>36.167295000000003</v>
      </c>
      <c r="T68" s="8">
        <v>36.443607999999998</v>
      </c>
      <c r="U68" s="8" t="s">
        <v>1435</v>
      </c>
      <c r="V68" s="8" t="s">
        <v>1436</v>
      </c>
      <c r="W68" s="8">
        <v>464</v>
      </c>
      <c r="X68" s="8" t="s">
        <v>1437</v>
      </c>
      <c r="Y68" s="8">
        <v>760</v>
      </c>
      <c r="Z68" s="8">
        <v>0</v>
      </c>
      <c r="AA68" s="8">
        <v>0</v>
      </c>
      <c r="AB68" s="8" t="s">
        <v>1438</v>
      </c>
      <c r="AC68" s="8">
        <v>0</v>
      </c>
      <c r="AD68" s="8">
        <v>1</v>
      </c>
    </row>
    <row r="69" spans="1:30" hidden="1" x14ac:dyDescent="0.25">
      <c r="A69" s="8" t="s">
        <v>1652</v>
      </c>
      <c r="B69" s="8">
        <v>96</v>
      </c>
      <c r="C69" s="8" t="s">
        <v>1426</v>
      </c>
      <c r="D69" s="8" t="s">
        <v>1427</v>
      </c>
      <c r="E69" s="8" t="s">
        <v>1428</v>
      </c>
      <c r="F69" s="8">
        <v>4</v>
      </c>
      <c r="G69" s="8" t="s">
        <v>1429</v>
      </c>
      <c r="H69" s="8" t="s">
        <v>1430</v>
      </c>
      <c r="I69" s="8" t="s">
        <v>1431</v>
      </c>
      <c r="J69" s="8">
        <v>20</v>
      </c>
      <c r="K69" s="8" t="s">
        <v>1473</v>
      </c>
      <c r="L69" s="8" t="s">
        <v>1474</v>
      </c>
      <c r="M69" s="8" t="s">
        <v>1475</v>
      </c>
      <c r="N69" s="8">
        <v>100</v>
      </c>
      <c r="O69" s="8" t="s">
        <v>1653</v>
      </c>
      <c r="P69" s="8" t="s">
        <v>1654</v>
      </c>
      <c r="Q69" s="8" t="s">
        <v>1652</v>
      </c>
      <c r="R69" s="8" t="s">
        <v>1653</v>
      </c>
      <c r="S69" s="8">
        <v>36.180641999999999</v>
      </c>
      <c r="T69" s="8">
        <v>36.433610999999999</v>
      </c>
      <c r="U69" s="8" t="s">
        <v>1435</v>
      </c>
      <c r="V69" s="8" t="s">
        <v>1436</v>
      </c>
      <c r="W69" s="8">
        <v>484</v>
      </c>
      <c r="X69" s="8" t="s">
        <v>1437</v>
      </c>
      <c r="Y69" s="8">
        <v>691</v>
      </c>
      <c r="Z69" s="8">
        <v>0</v>
      </c>
      <c r="AA69" s="8">
        <v>0</v>
      </c>
      <c r="AB69" s="8" t="s">
        <v>1438</v>
      </c>
      <c r="AC69" s="8">
        <v>0</v>
      </c>
      <c r="AD69" s="8">
        <v>1</v>
      </c>
    </row>
    <row r="70" spans="1:30" hidden="1" x14ac:dyDescent="0.25">
      <c r="A70" s="8" t="s">
        <v>1655</v>
      </c>
      <c r="B70" s="8">
        <v>97</v>
      </c>
      <c r="C70" s="8" t="s">
        <v>1426</v>
      </c>
      <c r="D70" s="8" t="s">
        <v>1427</v>
      </c>
      <c r="E70" s="8" t="s">
        <v>1428</v>
      </c>
      <c r="F70" s="8">
        <v>4</v>
      </c>
      <c r="G70" s="8" t="s">
        <v>1429</v>
      </c>
      <c r="H70" s="8" t="s">
        <v>1430</v>
      </c>
      <c r="I70" s="8" t="s">
        <v>1431</v>
      </c>
      <c r="J70" s="8">
        <v>20</v>
      </c>
      <c r="K70" s="8" t="s">
        <v>1473</v>
      </c>
      <c r="L70" s="8" t="s">
        <v>1474</v>
      </c>
      <c r="M70" s="8" t="s">
        <v>1475</v>
      </c>
      <c r="N70" s="8">
        <v>100</v>
      </c>
      <c r="O70" s="8" t="s">
        <v>1656</v>
      </c>
      <c r="P70" s="8" t="s">
        <v>1657</v>
      </c>
      <c r="Q70" s="8" t="s">
        <v>1658</v>
      </c>
      <c r="R70" s="8" t="s">
        <v>1656</v>
      </c>
      <c r="S70" s="8">
        <v>36.067706000000001</v>
      </c>
      <c r="T70" s="8">
        <v>36.422282000000003</v>
      </c>
      <c r="U70" s="8" t="s">
        <v>1435</v>
      </c>
      <c r="V70" s="8" t="s">
        <v>1436</v>
      </c>
      <c r="W70" s="8">
        <v>3156</v>
      </c>
      <c r="X70" s="8" t="s">
        <v>1437</v>
      </c>
      <c r="Y70" s="8">
        <v>4226</v>
      </c>
      <c r="Z70" s="8">
        <v>1</v>
      </c>
      <c r="AA70" s="8">
        <v>0</v>
      </c>
      <c r="AB70" s="8" t="s">
        <v>1438</v>
      </c>
      <c r="AC70" s="8">
        <v>0</v>
      </c>
      <c r="AD70" s="8">
        <v>1</v>
      </c>
    </row>
    <row r="71" spans="1:30" hidden="1" x14ac:dyDescent="0.25">
      <c r="A71" s="8" t="s">
        <v>1473</v>
      </c>
      <c r="B71" s="8">
        <v>98</v>
      </c>
      <c r="C71" s="8" t="s">
        <v>1426</v>
      </c>
      <c r="D71" s="8" t="s">
        <v>1427</v>
      </c>
      <c r="E71" s="8" t="s">
        <v>1428</v>
      </c>
      <c r="F71" s="8">
        <v>4</v>
      </c>
      <c r="G71" s="8" t="s">
        <v>1429</v>
      </c>
      <c r="H71" s="8" t="s">
        <v>1430</v>
      </c>
      <c r="I71" s="8" t="s">
        <v>1431</v>
      </c>
      <c r="J71" s="8">
        <v>20</v>
      </c>
      <c r="K71" s="8" t="s">
        <v>1473</v>
      </c>
      <c r="L71" s="8" t="s">
        <v>1474</v>
      </c>
      <c r="M71" s="8" t="s">
        <v>1475</v>
      </c>
      <c r="N71" s="8">
        <v>100</v>
      </c>
      <c r="O71" s="8" t="s">
        <v>1474</v>
      </c>
      <c r="P71" s="8" t="s">
        <v>1659</v>
      </c>
      <c r="Q71" s="8" t="s">
        <v>1473</v>
      </c>
      <c r="R71" s="8" t="s">
        <v>1474</v>
      </c>
      <c r="S71" s="8">
        <v>36.137627999999999</v>
      </c>
      <c r="T71" s="8">
        <v>36.453122</v>
      </c>
      <c r="U71" s="8" t="s">
        <v>1448</v>
      </c>
      <c r="V71" s="8" t="s">
        <v>1448</v>
      </c>
      <c r="W71" s="8">
        <v>57565</v>
      </c>
      <c r="X71" s="8" t="s">
        <v>1449</v>
      </c>
      <c r="Y71" s="8">
        <v>93664</v>
      </c>
      <c r="Z71" s="8">
        <v>1</v>
      </c>
      <c r="AA71" s="8">
        <v>0</v>
      </c>
      <c r="AB71" s="8" t="s">
        <v>1449</v>
      </c>
      <c r="AC71" s="8">
        <v>0</v>
      </c>
      <c r="AD71" s="8" t="s">
        <v>1449</v>
      </c>
    </row>
    <row r="72" spans="1:30" hidden="1" x14ac:dyDescent="0.25">
      <c r="A72" s="8" t="s">
        <v>1660</v>
      </c>
      <c r="B72" s="8">
        <v>99</v>
      </c>
      <c r="C72" s="8" t="s">
        <v>1426</v>
      </c>
      <c r="D72" s="8" t="s">
        <v>1427</v>
      </c>
      <c r="E72" s="8" t="s">
        <v>1428</v>
      </c>
      <c r="F72" s="8">
        <v>4</v>
      </c>
      <c r="G72" s="8" t="s">
        <v>1429</v>
      </c>
      <c r="H72" s="8" t="s">
        <v>1430</v>
      </c>
      <c r="I72" s="8" t="s">
        <v>1431</v>
      </c>
      <c r="J72" s="8">
        <v>20</v>
      </c>
      <c r="K72" s="8" t="s">
        <v>1473</v>
      </c>
      <c r="L72" s="8" t="s">
        <v>1474</v>
      </c>
      <c r="M72" s="8" t="s">
        <v>1475</v>
      </c>
      <c r="N72" s="8">
        <v>100</v>
      </c>
      <c r="O72" s="8" t="s">
        <v>1661</v>
      </c>
      <c r="P72" s="8" t="s">
        <v>1662</v>
      </c>
      <c r="Q72" s="8" t="s">
        <v>1660</v>
      </c>
      <c r="R72" s="8" t="s">
        <v>1661</v>
      </c>
      <c r="S72" s="8">
        <v>36.103529999999999</v>
      </c>
      <c r="T72" s="8">
        <v>36.412745000000001</v>
      </c>
      <c r="U72" s="8" t="s">
        <v>1435</v>
      </c>
      <c r="V72" s="8" t="s">
        <v>1436</v>
      </c>
      <c r="W72" s="8">
        <v>367</v>
      </c>
      <c r="X72" s="8" t="s">
        <v>1437</v>
      </c>
      <c r="Y72" s="8">
        <v>1863</v>
      </c>
      <c r="Z72" s="8">
        <v>1</v>
      </c>
      <c r="AA72" s="8">
        <v>0</v>
      </c>
      <c r="AB72" s="8" t="s">
        <v>1438</v>
      </c>
      <c r="AC72" s="8">
        <v>0</v>
      </c>
      <c r="AD72" s="8">
        <v>1</v>
      </c>
    </row>
    <row r="73" spans="1:30" hidden="1" x14ac:dyDescent="0.25">
      <c r="A73" s="8" t="s">
        <v>1663</v>
      </c>
      <c r="B73" s="8">
        <v>100</v>
      </c>
      <c r="C73" s="8" t="s">
        <v>1426</v>
      </c>
      <c r="D73" s="8" t="s">
        <v>1427</v>
      </c>
      <c r="E73" s="8" t="s">
        <v>1428</v>
      </c>
      <c r="F73" s="8">
        <v>4</v>
      </c>
      <c r="G73" s="8" t="s">
        <v>1429</v>
      </c>
      <c r="H73" s="8" t="s">
        <v>1430</v>
      </c>
      <c r="I73" s="8" t="s">
        <v>1431</v>
      </c>
      <c r="J73" s="8">
        <v>20</v>
      </c>
      <c r="K73" s="8" t="s">
        <v>1473</v>
      </c>
      <c r="L73" s="8" t="s">
        <v>1474</v>
      </c>
      <c r="M73" s="8" t="s">
        <v>1475</v>
      </c>
      <c r="N73" s="8">
        <v>100</v>
      </c>
      <c r="O73" s="8" t="s">
        <v>1664</v>
      </c>
      <c r="P73" s="8" t="s">
        <v>1665</v>
      </c>
      <c r="Q73" s="8" t="s">
        <v>1663</v>
      </c>
      <c r="R73" s="8" t="s">
        <v>1664</v>
      </c>
      <c r="S73" s="8">
        <v>36.055979999999998</v>
      </c>
      <c r="T73" s="8">
        <v>36.417076000000002</v>
      </c>
      <c r="U73" s="8" t="s">
        <v>1435</v>
      </c>
      <c r="V73" s="8" t="s">
        <v>1436</v>
      </c>
      <c r="W73" s="8">
        <v>5157</v>
      </c>
      <c r="X73" s="8" t="s">
        <v>1437</v>
      </c>
      <c r="Y73" s="8">
        <v>7666</v>
      </c>
      <c r="Z73" s="8">
        <v>1</v>
      </c>
      <c r="AA73" s="8">
        <v>0</v>
      </c>
      <c r="AB73" s="8" t="s">
        <v>1438</v>
      </c>
      <c r="AC73" s="8">
        <v>0</v>
      </c>
      <c r="AD73" s="8">
        <v>1</v>
      </c>
    </row>
    <row r="74" spans="1:30" hidden="1" x14ac:dyDescent="0.25">
      <c r="A74" s="8" t="s">
        <v>1666</v>
      </c>
      <c r="B74" s="8">
        <v>101</v>
      </c>
      <c r="C74" s="8" t="s">
        <v>1426</v>
      </c>
      <c r="D74" s="8" t="s">
        <v>1427</v>
      </c>
      <c r="E74" s="8" t="s">
        <v>1428</v>
      </c>
      <c r="F74" s="8">
        <v>4</v>
      </c>
      <c r="G74" s="8" t="s">
        <v>1429</v>
      </c>
      <c r="H74" s="8" t="s">
        <v>1430</v>
      </c>
      <c r="I74" s="8" t="s">
        <v>1431</v>
      </c>
      <c r="J74" s="8">
        <v>20</v>
      </c>
      <c r="K74" s="8" t="s">
        <v>1473</v>
      </c>
      <c r="L74" s="8" t="s">
        <v>1474</v>
      </c>
      <c r="M74" s="8" t="s">
        <v>1475</v>
      </c>
      <c r="N74" s="8">
        <v>100</v>
      </c>
      <c r="O74" s="8" t="s">
        <v>1667</v>
      </c>
      <c r="P74" s="8" t="s">
        <v>1668</v>
      </c>
      <c r="Q74" s="8" t="s">
        <v>1666</v>
      </c>
      <c r="R74" s="8" t="s">
        <v>1667</v>
      </c>
      <c r="S74" s="8">
        <v>36.207022000000002</v>
      </c>
      <c r="T74" s="8">
        <v>36.397382</v>
      </c>
      <c r="U74" s="8" t="s">
        <v>1435</v>
      </c>
      <c r="V74" s="8" t="s">
        <v>1436</v>
      </c>
      <c r="W74" s="8">
        <v>5840</v>
      </c>
      <c r="X74" s="8" t="s">
        <v>1437</v>
      </c>
      <c r="Y74" s="8">
        <v>4745</v>
      </c>
      <c r="Z74" s="8">
        <v>1</v>
      </c>
      <c r="AA74" s="8">
        <v>0</v>
      </c>
      <c r="AB74" s="8" t="s">
        <v>1438</v>
      </c>
      <c r="AC74" s="8">
        <v>0</v>
      </c>
      <c r="AD74" s="8">
        <v>1</v>
      </c>
    </row>
    <row r="75" spans="1:30" hidden="1" x14ac:dyDescent="0.25">
      <c r="A75" s="8" t="s">
        <v>1669</v>
      </c>
      <c r="B75" s="8">
        <v>102</v>
      </c>
      <c r="C75" s="8" t="s">
        <v>1426</v>
      </c>
      <c r="D75" s="8" t="s">
        <v>1427</v>
      </c>
      <c r="E75" s="8" t="s">
        <v>1428</v>
      </c>
      <c r="F75" s="8">
        <v>4</v>
      </c>
      <c r="G75" s="8" t="s">
        <v>1427</v>
      </c>
      <c r="H75" s="8" t="s">
        <v>1516</v>
      </c>
      <c r="I75" s="8" t="s">
        <v>1517</v>
      </c>
      <c r="J75" s="8">
        <v>18</v>
      </c>
      <c r="K75" s="8" t="s">
        <v>1669</v>
      </c>
      <c r="L75" s="8" t="s">
        <v>1670</v>
      </c>
      <c r="M75" s="8" t="s">
        <v>1671</v>
      </c>
      <c r="N75" s="8">
        <v>86</v>
      </c>
      <c r="O75" s="8" t="s">
        <v>1670</v>
      </c>
      <c r="P75" s="8" t="s">
        <v>1672</v>
      </c>
      <c r="Q75" s="8" t="s">
        <v>1669</v>
      </c>
      <c r="R75" s="8" t="s">
        <v>1670</v>
      </c>
      <c r="S75" s="8">
        <v>35.739123999999997</v>
      </c>
      <c r="T75" s="8">
        <v>37.044808000000003</v>
      </c>
      <c r="U75" s="8" t="s">
        <v>1448</v>
      </c>
      <c r="V75" s="8" t="s">
        <v>1448</v>
      </c>
      <c r="W75" s="8">
        <v>384</v>
      </c>
      <c r="X75" s="8" t="s">
        <v>1449</v>
      </c>
      <c r="Y75" s="8">
        <v>2230</v>
      </c>
      <c r="Z75" s="8">
        <v>0</v>
      </c>
      <c r="AA75" s="8">
        <v>0</v>
      </c>
      <c r="AB75" s="8" t="s">
        <v>1449</v>
      </c>
      <c r="AC75" s="8">
        <v>0</v>
      </c>
      <c r="AD75" s="8" t="s">
        <v>1449</v>
      </c>
    </row>
    <row r="76" spans="1:30" hidden="1" x14ac:dyDescent="0.25">
      <c r="A76" s="8" t="s">
        <v>1673</v>
      </c>
      <c r="B76" s="8">
        <v>103</v>
      </c>
      <c r="C76" s="8" t="s">
        <v>1426</v>
      </c>
      <c r="D76" s="8" t="s">
        <v>1427</v>
      </c>
      <c r="E76" s="8" t="s">
        <v>1428</v>
      </c>
      <c r="F76" s="8">
        <v>4</v>
      </c>
      <c r="G76" s="8" t="s">
        <v>1427</v>
      </c>
      <c r="H76" s="8" t="s">
        <v>1516</v>
      </c>
      <c r="I76" s="8" t="s">
        <v>1517</v>
      </c>
      <c r="J76" s="8">
        <v>18</v>
      </c>
      <c r="K76" s="8" t="s">
        <v>1669</v>
      </c>
      <c r="L76" s="8" t="s">
        <v>1670</v>
      </c>
      <c r="M76" s="8" t="s">
        <v>1671</v>
      </c>
      <c r="N76" s="8">
        <v>86</v>
      </c>
      <c r="O76" s="8" t="s">
        <v>1674</v>
      </c>
      <c r="P76" s="8" t="s">
        <v>1675</v>
      </c>
      <c r="Q76" s="8" t="s">
        <v>1673</v>
      </c>
      <c r="R76" s="8" t="s">
        <v>1674</v>
      </c>
      <c r="S76" s="8">
        <v>35.768946999999997</v>
      </c>
      <c r="T76" s="8">
        <v>36.911726999999999</v>
      </c>
      <c r="U76" s="8" t="s">
        <v>1448</v>
      </c>
      <c r="V76" s="8" t="s">
        <v>1448</v>
      </c>
      <c r="W76" s="8">
        <v>3186</v>
      </c>
      <c r="X76" s="8" t="s">
        <v>1449</v>
      </c>
      <c r="Y76" s="8">
        <v>0</v>
      </c>
      <c r="Z76" s="8">
        <v>0</v>
      </c>
      <c r="AA76" s="8">
        <v>0</v>
      </c>
      <c r="AB76" s="8" t="s">
        <v>1449</v>
      </c>
      <c r="AC76" s="8">
        <v>0</v>
      </c>
      <c r="AD76" s="8" t="s">
        <v>1449</v>
      </c>
    </row>
    <row r="77" spans="1:30" hidden="1" x14ac:dyDescent="0.25">
      <c r="A77" s="8" t="s">
        <v>1676</v>
      </c>
      <c r="B77" s="8">
        <v>104</v>
      </c>
      <c r="C77" s="8" t="s">
        <v>1426</v>
      </c>
      <c r="D77" s="8" t="s">
        <v>1427</v>
      </c>
      <c r="E77" s="8" t="s">
        <v>1428</v>
      </c>
      <c r="F77" s="8">
        <v>4</v>
      </c>
      <c r="G77" s="8" t="s">
        <v>1427</v>
      </c>
      <c r="H77" s="8" t="s">
        <v>1516</v>
      </c>
      <c r="I77" s="8" t="s">
        <v>1517</v>
      </c>
      <c r="J77" s="8">
        <v>18</v>
      </c>
      <c r="K77" s="8" t="s">
        <v>1669</v>
      </c>
      <c r="L77" s="8" t="s">
        <v>1670</v>
      </c>
      <c r="M77" s="8" t="s">
        <v>1671</v>
      </c>
      <c r="N77" s="8">
        <v>86</v>
      </c>
      <c r="O77" s="8" t="s">
        <v>1677</v>
      </c>
      <c r="P77" s="8" t="s">
        <v>1678</v>
      </c>
      <c r="Q77" s="8" t="s">
        <v>1676</v>
      </c>
      <c r="R77" s="8" t="s">
        <v>1677</v>
      </c>
      <c r="S77" s="8">
        <v>35.764749999999999</v>
      </c>
      <c r="T77" s="8">
        <v>37.042661000000003</v>
      </c>
      <c r="U77" s="8" t="s">
        <v>1448</v>
      </c>
      <c r="V77" s="8" t="s">
        <v>1448</v>
      </c>
      <c r="W77" s="8">
        <v>48</v>
      </c>
      <c r="X77" s="8" t="s">
        <v>1449</v>
      </c>
      <c r="Y77" s="8">
        <v>0</v>
      </c>
      <c r="Z77" s="8">
        <v>0</v>
      </c>
      <c r="AA77" s="8">
        <v>0</v>
      </c>
      <c r="AB77" s="8" t="s">
        <v>1449</v>
      </c>
      <c r="AC77" s="8">
        <v>0</v>
      </c>
      <c r="AD77" s="8" t="s">
        <v>1449</v>
      </c>
    </row>
    <row r="78" spans="1:30" hidden="1" x14ac:dyDescent="0.25">
      <c r="A78" s="8" t="s">
        <v>1679</v>
      </c>
      <c r="B78" s="8">
        <v>105</v>
      </c>
      <c r="C78" s="8" t="s">
        <v>1426</v>
      </c>
      <c r="D78" s="8" t="s">
        <v>1427</v>
      </c>
      <c r="E78" s="8" t="s">
        <v>1428</v>
      </c>
      <c r="F78" s="8">
        <v>4</v>
      </c>
      <c r="G78" s="8" t="s">
        <v>1427</v>
      </c>
      <c r="H78" s="8" t="s">
        <v>1516</v>
      </c>
      <c r="I78" s="8" t="s">
        <v>1517</v>
      </c>
      <c r="J78" s="8">
        <v>18</v>
      </c>
      <c r="K78" s="8" t="s">
        <v>1669</v>
      </c>
      <c r="L78" s="8" t="s">
        <v>1670</v>
      </c>
      <c r="M78" s="8" t="s">
        <v>1671</v>
      </c>
      <c r="N78" s="8">
        <v>86</v>
      </c>
      <c r="O78" s="8" t="s">
        <v>1680</v>
      </c>
      <c r="P78" s="8" t="s">
        <v>1681</v>
      </c>
      <c r="Q78" s="8" t="s">
        <v>1679</v>
      </c>
      <c r="R78" s="8" t="s">
        <v>1680</v>
      </c>
      <c r="S78" s="8">
        <v>35.783915</v>
      </c>
      <c r="T78" s="8">
        <v>36.947493000000001</v>
      </c>
      <c r="U78" s="8" t="s">
        <v>1448</v>
      </c>
      <c r="V78" s="8" t="s">
        <v>1448</v>
      </c>
      <c r="W78" s="8">
        <v>1326</v>
      </c>
      <c r="X78" s="8" t="s">
        <v>1449</v>
      </c>
      <c r="Y78" s="8">
        <v>0</v>
      </c>
      <c r="Z78" s="8">
        <v>0</v>
      </c>
      <c r="AA78" s="8">
        <v>0</v>
      </c>
      <c r="AB78" s="8" t="s">
        <v>1449</v>
      </c>
      <c r="AC78" s="8">
        <v>0</v>
      </c>
      <c r="AD78" s="8" t="s">
        <v>1449</v>
      </c>
    </row>
    <row r="79" spans="1:30" hidden="1" x14ac:dyDescent="0.25">
      <c r="A79" s="8" t="s">
        <v>1682</v>
      </c>
      <c r="B79" s="8">
        <v>106</v>
      </c>
      <c r="C79" s="8" t="s">
        <v>1426</v>
      </c>
      <c r="D79" s="8" t="s">
        <v>1427</v>
      </c>
      <c r="E79" s="8" t="s">
        <v>1428</v>
      </c>
      <c r="F79" s="8">
        <v>4</v>
      </c>
      <c r="G79" s="8" t="s">
        <v>1427</v>
      </c>
      <c r="H79" s="8" t="s">
        <v>1516</v>
      </c>
      <c r="I79" s="8" t="s">
        <v>1517</v>
      </c>
      <c r="J79" s="8">
        <v>18</v>
      </c>
      <c r="K79" s="8" t="s">
        <v>1669</v>
      </c>
      <c r="L79" s="8" t="s">
        <v>1670</v>
      </c>
      <c r="M79" s="8" t="s">
        <v>1671</v>
      </c>
      <c r="N79" s="8">
        <v>86</v>
      </c>
      <c r="O79" s="8" t="s">
        <v>1683</v>
      </c>
      <c r="P79" s="8" t="s">
        <v>1684</v>
      </c>
      <c r="Q79" s="8" t="s">
        <v>1682</v>
      </c>
      <c r="R79" s="8" t="s">
        <v>1683</v>
      </c>
      <c r="S79" s="8">
        <v>35.700462000000002</v>
      </c>
      <c r="T79" s="8">
        <v>36.992790999999997</v>
      </c>
      <c r="U79" s="8" t="s">
        <v>1448</v>
      </c>
      <c r="V79" s="8" t="s">
        <v>1448</v>
      </c>
      <c r="W79" s="8">
        <v>0</v>
      </c>
      <c r="X79" s="8" t="s">
        <v>1449</v>
      </c>
      <c r="Y79" s="8">
        <v>0</v>
      </c>
      <c r="Z79" s="8">
        <v>0</v>
      </c>
      <c r="AA79" s="8">
        <v>0</v>
      </c>
      <c r="AB79" s="8" t="s">
        <v>1449</v>
      </c>
      <c r="AC79" s="8">
        <v>0</v>
      </c>
      <c r="AD79" s="8" t="s">
        <v>1449</v>
      </c>
    </row>
    <row r="80" spans="1:30" hidden="1" x14ac:dyDescent="0.25">
      <c r="A80" s="8" t="s">
        <v>1685</v>
      </c>
      <c r="B80" s="8">
        <v>107</v>
      </c>
      <c r="C80" s="8" t="s">
        <v>1426</v>
      </c>
      <c r="D80" s="8" t="s">
        <v>1427</v>
      </c>
      <c r="E80" s="8" t="s">
        <v>1428</v>
      </c>
      <c r="F80" s="8">
        <v>4</v>
      </c>
      <c r="G80" s="8" t="s">
        <v>1427</v>
      </c>
      <c r="H80" s="8" t="s">
        <v>1516</v>
      </c>
      <c r="I80" s="8" t="s">
        <v>1517</v>
      </c>
      <c r="J80" s="8">
        <v>18</v>
      </c>
      <c r="K80" s="8" t="s">
        <v>1669</v>
      </c>
      <c r="L80" s="8" t="s">
        <v>1670</v>
      </c>
      <c r="M80" s="8" t="s">
        <v>1671</v>
      </c>
      <c r="N80" s="8">
        <v>86</v>
      </c>
      <c r="O80" s="8" t="s">
        <v>1686</v>
      </c>
      <c r="P80" s="8" t="s">
        <v>1687</v>
      </c>
      <c r="Q80" s="8" t="s">
        <v>1685</v>
      </c>
      <c r="R80" s="8" t="s">
        <v>1686</v>
      </c>
      <c r="S80" s="8">
        <v>35.705446999999999</v>
      </c>
      <c r="T80" s="8">
        <v>37.011671999999997</v>
      </c>
      <c r="U80" s="8" t="s">
        <v>1448</v>
      </c>
      <c r="V80" s="8" t="s">
        <v>1448</v>
      </c>
      <c r="W80" s="8">
        <v>0</v>
      </c>
      <c r="X80" s="8" t="s">
        <v>1449</v>
      </c>
      <c r="Y80" s="8">
        <v>0</v>
      </c>
      <c r="Z80" s="8">
        <v>0</v>
      </c>
      <c r="AA80" s="8">
        <v>0</v>
      </c>
      <c r="AB80" s="8" t="s">
        <v>1449</v>
      </c>
      <c r="AC80" s="8">
        <v>0</v>
      </c>
      <c r="AD80" s="8" t="s">
        <v>1449</v>
      </c>
    </row>
    <row r="81" spans="1:30" hidden="1" x14ac:dyDescent="0.25">
      <c r="A81" s="8" t="s">
        <v>1688</v>
      </c>
      <c r="B81" s="8">
        <v>108</v>
      </c>
      <c r="C81" s="8" t="s">
        <v>1426</v>
      </c>
      <c r="D81" s="8" t="s">
        <v>1427</v>
      </c>
      <c r="E81" s="8" t="s">
        <v>1428</v>
      </c>
      <c r="F81" s="8">
        <v>4</v>
      </c>
      <c r="G81" s="8" t="s">
        <v>1427</v>
      </c>
      <c r="H81" s="8" t="s">
        <v>1516</v>
      </c>
      <c r="I81" s="8" t="s">
        <v>1517</v>
      </c>
      <c r="J81" s="8">
        <v>18</v>
      </c>
      <c r="K81" s="8" t="s">
        <v>1669</v>
      </c>
      <c r="L81" s="8" t="s">
        <v>1670</v>
      </c>
      <c r="M81" s="8" t="s">
        <v>1671</v>
      </c>
      <c r="N81" s="8">
        <v>86</v>
      </c>
      <c r="O81" s="8" t="s">
        <v>1689</v>
      </c>
      <c r="P81" s="8" t="s">
        <v>1690</v>
      </c>
      <c r="Q81" s="8" t="s">
        <v>1688</v>
      </c>
      <c r="R81" s="8" t="s">
        <v>1689</v>
      </c>
      <c r="S81" s="8">
        <v>35.634759000000003</v>
      </c>
      <c r="T81" s="8">
        <v>37.081021999999997</v>
      </c>
      <c r="U81" s="8" t="s">
        <v>1448</v>
      </c>
      <c r="V81" s="8" t="s">
        <v>1448</v>
      </c>
      <c r="W81" s="8">
        <v>0</v>
      </c>
      <c r="X81" s="8" t="s">
        <v>1449</v>
      </c>
      <c r="Y81" s="8">
        <v>0</v>
      </c>
      <c r="Z81" s="8">
        <v>0</v>
      </c>
      <c r="AA81" s="8">
        <v>0</v>
      </c>
      <c r="AB81" s="8" t="s">
        <v>1449</v>
      </c>
      <c r="AC81" s="8">
        <v>0</v>
      </c>
      <c r="AD81" s="8" t="s">
        <v>1449</v>
      </c>
    </row>
    <row r="82" spans="1:30" hidden="1" x14ac:dyDescent="0.25">
      <c r="A82" s="8" t="s">
        <v>1691</v>
      </c>
      <c r="B82" s="8">
        <v>109</v>
      </c>
      <c r="C82" s="8" t="s">
        <v>1426</v>
      </c>
      <c r="D82" s="8" t="s">
        <v>1427</v>
      </c>
      <c r="E82" s="8" t="s">
        <v>1428</v>
      </c>
      <c r="F82" s="8">
        <v>4</v>
      </c>
      <c r="G82" s="8" t="s">
        <v>1427</v>
      </c>
      <c r="H82" s="8" t="s">
        <v>1516</v>
      </c>
      <c r="I82" s="8" t="s">
        <v>1517</v>
      </c>
      <c r="J82" s="8">
        <v>18</v>
      </c>
      <c r="K82" s="8" t="s">
        <v>1669</v>
      </c>
      <c r="L82" s="8" t="s">
        <v>1670</v>
      </c>
      <c r="M82" s="8" t="s">
        <v>1671</v>
      </c>
      <c r="N82" s="8">
        <v>86</v>
      </c>
      <c r="O82" s="8" t="s">
        <v>1692</v>
      </c>
      <c r="P82" s="8" t="s">
        <v>1693</v>
      </c>
      <c r="Q82" s="8" t="s">
        <v>1691</v>
      </c>
      <c r="R82" s="8" t="s">
        <v>1692</v>
      </c>
      <c r="S82" s="8">
        <v>35.792247000000003</v>
      </c>
      <c r="T82" s="8">
        <v>37.100499999999997</v>
      </c>
      <c r="U82" s="8" t="s">
        <v>1448</v>
      </c>
      <c r="V82" s="8" t="s">
        <v>1448</v>
      </c>
      <c r="W82" s="8">
        <v>312</v>
      </c>
      <c r="X82" s="8" t="s">
        <v>1449</v>
      </c>
      <c r="Y82" s="8">
        <v>312</v>
      </c>
      <c r="Z82" s="8">
        <v>0</v>
      </c>
      <c r="AA82" s="8">
        <v>0</v>
      </c>
      <c r="AB82" s="8" t="s">
        <v>1449</v>
      </c>
      <c r="AC82" s="8">
        <v>0</v>
      </c>
      <c r="AD82" s="8" t="s">
        <v>1449</v>
      </c>
    </row>
    <row r="83" spans="1:30" hidden="1" x14ac:dyDescent="0.25">
      <c r="A83" s="8" t="s">
        <v>1694</v>
      </c>
      <c r="B83" s="8">
        <v>110</v>
      </c>
      <c r="C83" s="8" t="s">
        <v>1426</v>
      </c>
      <c r="D83" s="8" t="s">
        <v>1427</v>
      </c>
      <c r="E83" s="8" t="s">
        <v>1428</v>
      </c>
      <c r="F83" s="8">
        <v>4</v>
      </c>
      <c r="G83" s="8" t="s">
        <v>1427</v>
      </c>
      <c r="H83" s="8" t="s">
        <v>1516</v>
      </c>
      <c r="I83" s="8" t="s">
        <v>1517</v>
      </c>
      <c r="J83" s="8">
        <v>18</v>
      </c>
      <c r="K83" s="8" t="s">
        <v>1669</v>
      </c>
      <c r="L83" s="8" t="s">
        <v>1670</v>
      </c>
      <c r="M83" s="8" t="s">
        <v>1671</v>
      </c>
      <c r="N83" s="8">
        <v>86</v>
      </c>
      <c r="O83" s="8" t="s">
        <v>1695</v>
      </c>
      <c r="P83" s="8" t="s">
        <v>1696</v>
      </c>
      <c r="Q83" s="8" t="s">
        <v>1694</v>
      </c>
      <c r="R83" s="8" t="s">
        <v>1695</v>
      </c>
      <c r="S83" s="8">
        <v>35.788409000000001</v>
      </c>
      <c r="T83" s="8">
        <v>37.013818999999998</v>
      </c>
      <c r="U83" s="8" t="s">
        <v>1448</v>
      </c>
      <c r="V83" s="8" t="s">
        <v>1448</v>
      </c>
      <c r="W83" s="8">
        <v>42</v>
      </c>
      <c r="X83" s="8" t="s">
        <v>1449</v>
      </c>
      <c r="Y83" s="8">
        <v>0</v>
      </c>
      <c r="Z83" s="8">
        <v>0</v>
      </c>
      <c r="AA83" s="8">
        <v>0</v>
      </c>
      <c r="AB83" s="8" t="s">
        <v>1449</v>
      </c>
      <c r="AC83" s="8">
        <v>0</v>
      </c>
      <c r="AD83" s="8" t="s">
        <v>1449</v>
      </c>
    </row>
    <row r="84" spans="1:30" hidden="1" x14ac:dyDescent="0.25">
      <c r="A84" s="8" t="s">
        <v>1697</v>
      </c>
      <c r="B84" s="8">
        <v>111</v>
      </c>
      <c r="C84" s="8" t="s">
        <v>1426</v>
      </c>
      <c r="D84" s="8" t="s">
        <v>1427</v>
      </c>
      <c r="E84" s="8" t="s">
        <v>1428</v>
      </c>
      <c r="F84" s="8">
        <v>4</v>
      </c>
      <c r="G84" s="8" t="s">
        <v>1427</v>
      </c>
      <c r="H84" s="8" t="s">
        <v>1516</v>
      </c>
      <c r="I84" s="8" t="s">
        <v>1517</v>
      </c>
      <c r="J84" s="8">
        <v>18</v>
      </c>
      <c r="K84" s="8" t="s">
        <v>1669</v>
      </c>
      <c r="L84" s="8" t="s">
        <v>1670</v>
      </c>
      <c r="M84" s="8" t="s">
        <v>1671</v>
      </c>
      <c r="N84" s="8">
        <v>86</v>
      </c>
      <c r="O84" s="8" t="s">
        <v>1698</v>
      </c>
      <c r="P84" s="8" t="s">
        <v>1699</v>
      </c>
      <c r="Q84" s="8" t="s">
        <v>1697</v>
      </c>
      <c r="R84" s="8" t="s">
        <v>1698</v>
      </c>
      <c r="S84" s="8">
        <v>35.873524000000003</v>
      </c>
      <c r="T84" s="8">
        <v>36.936996999999998</v>
      </c>
      <c r="U84" s="8" t="s">
        <v>1448</v>
      </c>
      <c r="V84" s="8" t="s">
        <v>1448</v>
      </c>
      <c r="W84" s="8">
        <v>1218</v>
      </c>
      <c r="X84" s="8" t="s">
        <v>1449</v>
      </c>
      <c r="Y84" s="8">
        <v>0</v>
      </c>
      <c r="Z84" s="8">
        <v>0</v>
      </c>
      <c r="AA84" s="8">
        <v>0</v>
      </c>
      <c r="AB84" s="8" t="s">
        <v>1449</v>
      </c>
      <c r="AC84" s="8">
        <v>0</v>
      </c>
      <c r="AD84" s="8" t="s">
        <v>1449</v>
      </c>
    </row>
    <row r="85" spans="1:30" hidden="1" x14ac:dyDescent="0.25">
      <c r="A85" s="8" t="s">
        <v>1700</v>
      </c>
      <c r="B85" s="8">
        <v>112</v>
      </c>
      <c r="C85" s="8" t="s">
        <v>1426</v>
      </c>
      <c r="D85" s="8" t="s">
        <v>1427</v>
      </c>
      <c r="E85" s="8" t="s">
        <v>1428</v>
      </c>
      <c r="F85" s="8">
        <v>4</v>
      </c>
      <c r="G85" s="8" t="s">
        <v>1427</v>
      </c>
      <c r="H85" s="8" t="s">
        <v>1516</v>
      </c>
      <c r="I85" s="8" t="s">
        <v>1517</v>
      </c>
      <c r="J85" s="8">
        <v>18</v>
      </c>
      <c r="K85" s="8" t="s">
        <v>1669</v>
      </c>
      <c r="L85" s="8" t="s">
        <v>1670</v>
      </c>
      <c r="M85" s="8" t="s">
        <v>1671</v>
      </c>
      <c r="N85" s="8">
        <v>86</v>
      </c>
      <c r="O85" s="8" t="s">
        <v>1701</v>
      </c>
      <c r="P85" s="8" t="s">
        <v>1702</v>
      </c>
      <c r="Q85" s="8" t="s">
        <v>1700</v>
      </c>
      <c r="R85" s="8" t="s">
        <v>1701</v>
      </c>
      <c r="S85" s="8">
        <v>35.766511999999999</v>
      </c>
      <c r="T85" s="8">
        <v>37.024067000000002</v>
      </c>
      <c r="U85" s="8" t="s">
        <v>1448</v>
      </c>
      <c r="V85" s="8" t="s">
        <v>1448</v>
      </c>
      <c r="W85" s="8">
        <v>0</v>
      </c>
      <c r="X85" s="8" t="s">
        <v>1449</v>
      </c>
      <c r="Y85" s="8">
        <v>0</v>
      </c>
      <c r="Z85" s="8">
        <v>0</v>
      </c>
      <c r="AA85" s="8">
        <v>0</v>
      </c>
      <c r="AB85" s="8" t="s">
        <v>1449</v>
      </c>
      <c r="AC85" s="8">
        <v>0</v>
      </c>
      <c r="AD85" s="8" t="s">
        <v>1449</v>
      </c>
    </row>
    <row r="86" spans="1:30" hidden="1" x14ac:dyDescent="0.25">
      <c r="A86" s="8" t="s">
        <v>1703</v>
      </c>
      <c r="B86" s="8">
        <v>113</v>
      </c>
      <c r="C86" s="8" t="s">
        <v>1426</v>
      </c>
      <c r="D86" s="8" t="s">
        <v>1427</v>
      </c>
      <c r="E86" s="8" t="s">
        <v>1428</v>
      </c>
      <c r="F86" s="8">
        <v>4</v>
      </c>
      <c r="G86" s="8" t="s">
        <v>1427</v>
      </c>
      <c r="H86" s="8" t="s">
        <v>1516</v>
      </c>
      <c r="I86" s="8" t="s">
        <v>1517</v>
      </c>
      <c r="J86" s="8">
        <v>18</v>
      </c>
      <c r="K86" s="8" t="s">
        <v>1669</v>
      </c>
      <c r="L86" s="8" t="s">
        <v>1670</v>
      </c>
      <c r="M86" s="8" t="s">
        <v>1671</v>
      </c>
      <c r="N86" s="8">
        <v>86</v>
      </c>
      <c r="O86" s="8" t="s">
        <v>1704</v>
      </c>
      <c r="P86" s="8" t="s">
        <v>1705</v>
      </c>
      <c r="Q86" s="8" t="s">
        <v>1703</v>
      </c>
      <c r="R86" s="8" t="s">
        <v>1704</v>
      </c>
      <c r="S86" s="8">
        <v>35.773127000000002</v>
      </c>
      <c r="T86" s="8">
        <v>36.964889999999997</v>
      </c>
      <c r="U86" s="8" t="s">
        <v>1448</v>
      </c>
      <c r="V86" s="8" t="s">
        <v>1448</v>
      </c>
      <c r="W86" s="8">
        <v>432</v>
      </c>
      <c r="X86" s="8" t="s">
        <v>1449</v>
      </c>
      <c r="Y86" s="8">
        <v>0</v>
      </c>
      <c r="Z86" s="8">
        <v>0</v>
      </c>
      <c r="AA86" s="8">
        <v>0</v>
      </c>
      <c r="AB86" s="8" t="s">
        <v>1449</v>
      </c>
      <c r="AC86" s="8">
        <v>0</v>
      </c>
      <c r="AD86" s="8" t="s">
        <v>1449</v>
      </c>
    </row>
    <row r="87" spans="1:30" hidden="1" x14ac:dyDescent="0.25">
      <c r="A87" s="8" t="s">
        <v>1706</v>
      </c>
      <c r="B87" s="8">
        <v>114</v>
      </c>
      <c r="C87" s="8" t="s">
        <v>1426</v>
      </c>
      <c r="D87" s="8" t="s">
        <v>1427</v>
      </c>
      <c r="E87" s="8" t="s">
        <v>1428</v>
      </c>
      <c r="F87" s="8">
        <v>4</v>
      </c>
      <c r="G87" s="8" t="s">
        <v>1427</v>
      </c>
      <c r="H87" s="8" t="s">
        <v>1516</v>
      </c>
      <c r="I87" s="8" t="s">
        <v>1517</v>
      </c>
      <c r="J87" s="8">
        <v>18</v>
      </c>
      <c r="K87" s="8" t="s">
        <v>1669</v>
      </c>
      <c r="L87" s="8" t="s">
        <v>1670</v>
      </c>
      <c r="M87" s="8" t="s">
        <v>1671</v>
      </c>
      <c r="N87" s="8">
        <v>86</v>
      </c>
      <c r="O87" s="8" t="s">
        <v>1707</v>
      </c>
      <c r="P87" s="8" t="s">
        <v>1708</v>
      </c>
      <c r="Q87" s="8" t="s">
        <v>1706</v>
      </c>
      <c r="R87" s="8" t="s">
        <v>1707</v>
      </c>
      <c r="S87" s="8">
        <v>35.797514999999997</v>
      </c>
      <c r="T87" s="8">
        <v>37.124682</v>
      </c>
      <c r="U87" s="8" t="s">
        <v>1448</v>
      </c>
      <c r="V87" s="8" t="s">
        <v>1448</v>
      </c>
      <c r="W87" s="8">
        <v>108</v>
      </c>
      <c r="X87" s="8" t="s">
        <v>1449</v>
      </c>
      <c r="Y87" s="8">
        <v>108</v>
      </c>
      <c r="Z87" s="8">
        <v>0</v>
      </c>
      <c r="AA87" s="8">
        <v>0</v>
      </c>
      <c r="AB87" s="8" t="s">
        <v>1449</v>
      </c>
      <c r="AC87" s="8">
        <v>0</v>
      </c>
      <c r="AD87" s="8" t="s">
        <v>1449</v>
      </c>
    </row>
    <row r="88" spans="1:30" hidden="1" x14ac:dyDescent="0.25">
      <c r="A88" s="8" t="s">
        <v>1709</v>
      </c>
      <c r="B88" s="8">
        <v>115</v>
      </c>
      <c r="C88" s="8" t="s">
        <v>1426</v>
      </c>
      <c r="D88" s="8" t="s">
        <v>1427</v>
      </c>
      <c r="E88" s="8" t="s">
        <v>1428</v>
      </c>
      <c r="F88" s="8">
        <v>4</v>
      </c>
      <c r="G88" s="8" t="s">
        <v>1427</v>
      </c>
      <c r="H88" s="8" t="s">
        <v>1516</v>
      </c>
      <c r="I88" s="8" t="s">
        <v>1517</v>
      </c>
      <c r="J88" s="8">
        <v>18</v>
      </c>
      <c r="K88" s="8" t="s">
        <v>1669</v>
      </c>
      <c r="L88" s="8" t="s">
        <v>1670</v>
      </c>
      <c r="M88" s="8" t="s">
        <v>1671</v>
      </c>
      <c r="N88" s="8">
        <v>86</v>
      </c>
      <c r="O88" s="8" t="s">
        <v>1710</v>
      </c>
      <c r="P88" s="8" t="s">
        <v>1711</v>
      </c>
      <c r="Q88" s="8" t="s">
        <v>1709</v>
      </c>
      <c r="R88" s="8" t="s">
        <v>1710</v>
      </c>
      <c r="S88" s="8">
        <v>35.800533999999999</v>
      </c>
      <c r="T88" s="8">
        <v>36.960321999999998</v>
      </c>
      <c r="U88" s="8" t="s">
        <v>1448</v>
      </c>
      <c r="V88" s="8" t="s">
        <v>1448</v>
      </c>
      <c r="W88" s="8">
        <v>3336</v>
      </c>
      <c r="X88" s="8" t="s">
        <v>1449</v>
      </c>
      <c r="Y88" s="8">
        <v>0</v>
      </c>
      <c r="Z88" s="8">
        <v>0</v>
      </c>
      <c r="AA88" s="8">
        <v>0</v>
      </c>
      <c r="AB88" s="8" t="s">
        <v>1449</v>
      </c>
      <c r="AC88" s="8">
        <v>0</v>
      </c>
      <c r="AD88" s="8" t="s">
        <v>1449</v>
      </c>
    </row>
    <row r="89" spans="1:30" hidden="1" x14ac:dyDescent="0.25">
      <c r="A89" s="8" t="s">
        <v>1712</v>
      </c>
      <c r="B89" s="8">
        <v>117</v>
      </c>
      <c r="C89" s="8" t="s">
        <v>1426</v>
      </c>
      <c r="D89" s="8" t="s">
        <v>1427</v>
      </c>
      <c r="E89" s="8" t="s">
        <v>1428</v>
      </c>
      <c r="F89" s="8">
        <v>4</v>
      </c>
      <c r="G89" s="8" t="s">
        <v>1427</v>
      </c>
      <c r="H89" s="8" t="s">
        <v>1516</v>
      </c>
      <c r="I89" s="8" t="s">
        <v>1517</v>
      </c>
      <c r="J89" s="8">
        <v>18</v>
      </c>
      <c r="K89" s="8" t="s">
        <v>1669</v>
      </c>
      <c r="L89" s="8" t="s">
        <v>1670</v>
      </c>
      <c r="M89" s="8" t="s">
        <v>1671</v>
      </c>
      <c r="N89" s="8">
        <v>86</v>
      </c>
      <c r="O89" s="8" t="s">
        <v>1713</v>
      </c>
      <c r="P89" s="8" t="s">
        <v>1714</v>
      </c>
      <c r="Q89" s="8" t="s">
        <v>1712</v>
      </c>
      <c r="R89" s="8" t="s">
        <v>1713</v>
      </c>
      <c r="S89" s="8">
        <v>35.762338999999997</v>
      </c>
      <c r="T89" s="8">
        <v>36.920473999999999</v>
      </c>
      <c r="U89" s="8" t="s">
        <v>1448</v>
      </c>
      <c r="V89" s="8" t="s">
        <v>1448</v>
      </c>
      <c r="W89" s="8">
        <v>1296</v>
      </c>
      <c r="X89" s="8" t="s">
        <v>1449</v>
      </c>
      <c r="Y89" s="8">
        <v>0</v>
      </c>
      <c r="Z89" s="8">
        <v>0</v>
      </c>
      <c r="AA89" s="8">
        <v>0</v>
      </c>
      <c r="AB89" s="8" t="s">
        <v>1449</v>
      </c>
      <c r="AC89" s="8">
        <v>0</v>
      </c>
      <c r="AD89" s="8" t="s">
        <v>1449</v>
      </c>
    </row>
    <row r="90" spans="1:30" hidden="1" x14ac:dyDescent="0.25">
      <c r="A90" s="8" t="s">
        <v>1715</v>
      </c>
      <c r="B90" s="8">
        <v>118</v>
      </c>
      <c r="C90" s="8" t="s">
        <v>1426</v>
      </c>
      <c r="D90" s="8" t="s">
        <v>1427</v>
      </c>
      <c r="E90" s="8" t="s">
        <v>1428</v>
      </c>
      <c r="F90" s="8">
        <v>4</v>
      </c>
      <c r="G90" s="8" t="s">
        <v>1427</v>
      </c>
      <c r="H90" s="8" t="s">
        <v>1516</v>
      </c>
      <c r="I90" s="8" t="s">
        <v>1517</v>
      </c>
      <c r="J90" s="8">
        <v>18</v>
      </c>
      <c r="K90" s="8" t="s">
        <v>1669</v>
      </c>
      <c r="L90" s="8" t="s">
        <v>1670</v>
      </c>
      <c r="M90" s="8" t="s">
        <v>1671</v>
      </c>
      <c r="N90" s="8">
        <v>86</v>
      </c>
      <c r="O90" s="8" t="s">
        <v>1716</v>
      </c>
      <c r="P90" s="8" t="s">
        <v>1717</v>
      </c>
      <c r="Q90" s="8" t="s">
        <v>1715</v>
      </c>
      <c r="R90" s="8" t="s">
        <v>1716</v>
      </c>
      <c r="S90" s="8">
        <v>35.830736999999999</v>
      </c>
      <c r="T90" s="8">
        <v>37.037415000000003</v>
      </c>
      <c r="U90" s="8" t="s">
        <v>1448</v>
      </c>
      <c r="V90" s="8" t="s">
        <v>1448</v>
      </c>
      <c r="W90" s="8">
        <v>0</v>
      </c>
      <c r="X90" s="8" t="s">
        <v>1449</v>
      </c>
      <c r="Y90" s="8">
        <v>0</v>
      </c>
      <c r="Z90" s="8">
        <v>0</v>
      </c>
      <c r="AA90" s="8">
        <v>0</v>
      </c>
      <c r="AB90" s="8" t="s">
        <v>1449</v>
      </c>
      <c r="AC90" s="8">
        <v>0</v>
      </c>
      <c r="AD90" s="8" t="s">
        <v>1449</v>
      </c>
    </row>
    <row r="91" spans="1:30" hidden="1" x14ac:dyDescent="0.25">
      <c r="A91" s="8" t="s">
        <v>1718</v>
      </c>
      <c r="B91" s="8">
        <v>119</v>
      </c>
      <c r="C91" s="8" t="s">
        <v>1426</v>
      </c>
      <c r="D91" s="8" t="s">
        <v>1427</v>
      </c>
      <c r="E91" s="8" t="s">
        <v>1428</v>
      </c>
      <c r="F91" s="8">
        <v>4</v>
      </c>
      <c r="G91" s="8" t="s">
        <v>1427</v>
      </c>
      <c r="H91" s="8" t="s">
        <v>1516</v>
      </c>
      <c r="I91" s="8" t="s">
        <v>1517</v>
      </c>
      <c r="J91" s="8">
        <v>18</v>
      </c>
      <c r="K91" s="8" t="s">
        <v>1669</v>
      </c>
      <c r="L91" s="8" t="s">
        <v>1670</v>
      </c>
      <c r="M91" s="8" t="s">
        <v>1671</v>
      </c>
      <c r="N91" s="8">
        <v>86</v>
      </c>
      <c r="O91" s="8" t="s">
        <v>1719</v>
      </c>
      <c r="P91" s="8" t="s">
        <v>1720</v>
      </c>
      <c r="Q91" s="8" t="s">
        <v>1718</v>
      </c>
      <c r="R91" s="8" t="s">
        <v>1719</v>
      </c>
      <c r="S91" s="8">
        <v>35.726219999999998</v>
      </c>
      <c r="T91" s="8">
        <v>37.074128999999999</v>
      </c>
      <c r="U91" s="8" t="s">
        <v>1448</v>
      </c>
      <c r="V91" s="8" t="s">
        <v>1448</v>
      </c>
      <c r="W91" s="8">
        <v>0</v>
      </c>
      <c r="X91" s="8" t="s">
        <v>1449</v>
      </c>
      <c r="Y91" s="8">
        <v>0</v>
      </c>
      <c r="Z91" s="8">
        <v>0</v>
      </c>
      <c r="AA91" s="8">
        <v>0</v>
      </c>
      <c r="AB91" s="8" t="s">
        <v>1449</v>
      </c>
      <c r="AC91" s="8">
        <v>0</v>
      </c>
      <c r="AD91" s="8" t="s">
        <v>1449</v>
      </c>
    </row>
    <row r="92" spans="1:30" hidden="1" x14ac:dyDescent="0.25">
      <c r="A92" s="8" t="s">
        <v>1721</v>
      </c>
      <c r="B92" s="8">
        <v>120</v>
      </c>
      <c r="C92" s="8" t="s">
        <v>1426</v>
      </c>
      <c r="D92" s="8" t="s">
        <v>1427</v>
      </c>
      <c r="E92" s="8" t="s">
        <v>1428</v>
      </c>
      <c r="F92" s="8">
        <v>4</v>
      </c>
      <c r="G92" s="8" t="s">
        <v>1427</v>
      </c>
      <c r="H92" s="8" t="s">
        <v>1516</v>
      </c>
      <c r="I92" s="8" t="s">
        <v>1517</v>
      </c>
      <c r="J92" s="8">
        <v>18</v>
      </c>
      <c r="K92" s="8" t="s">
        <v>1669</v>
      </c>
      <c r="L92" s="8" t="s">
        <v>1670</v>
      </c>
      <c r="M92" s="8" t="s">
        <v>1671</v>
      </c>
      <c r="N92" s="8">
        <v>86</v>
      </c>
      <c r="O92" s="8" t="s">
        <v>1722</v>
      </c>
      <c r="P92" s="8" t="s">
        <v>1723</v>
      </c>
      <c r="Q92" s="8" t="s">
        <v>1721</v>
      </c>
      <c r="R92" s="8" t="s">
        <v>1722</v>
      </c>
      <c r="S92" s="8">
        <v>35.799757</v>
      </c>
      <c r="T92" s="8">
        <v>36.992395000000002</v>
      </c>
      <c r="U92" s="8" t="s">
        <v>1448</v>
      </c>
      <c r="V92" s="8" t="s">
        <v>1448</v>
      </c>
      <c r="W92" s="8">
        <v>966</v>
      </c>
      <c r="X92" s="8" t="s">
        <v>1449</v>
      </c>
      <c r="Y92" s="8">
        <v>0</v>
      </c>
      <c r="Z92" s="8">
        <v>0</v>
      </c>
      <c r="AA92" s="8">
        <v>0</v>
      </c>
      <c r="AB92" s="8" t="s">
        <v>1449</v>
      </c>
      <c r="AC92" s="8">
        <v>0</v>
      </c>
      <c r="AD92" s="8" t="s">
        <v>1449</v>
      </c>
    </row>
    <row r="93" spans="1:30" hidden="1" x14ac:dyDescent="0.25">
      <c r="A93" s="8" t="s">
        <v>1724</v>
      </c>
      <c r="B93" s="8">
        <v>121</v>
      </c>
      <c r="C93" s="8" t="s">
        <v>1426</v>
      </c>
      <c r="D93" s="8" t="s">
        <v>1427</v>
      </c>
      <c r="E93" s="8" t="s">
        <v>1428</v>
      </c>
      <c r="F93" s="8">
        <v>4</v>
      </c>
      <c r="G93" s="8" t="s">
        <v>1427</v>
      </c>
      <c r="H93" s="8" t="s">
        <v>1516</v>
      </c>
      <c r="I93" s="8" t="s">
        <v>1517</v>
      </c>
      <c r="J93" s="8">
        <v>18</v>
      </c>
      <c r="K93" s="8" t="s">
        <v>1669</v>
      </c>
      <c r="L93" s="8" t="s">
        <v>1670</v>
      </c>
      <c r="M93" s="8" t="s">
        <v>1671</v>
      </c>
      <c r="N93" s="8">
        <v>86</v>
      </c>
      <c r="O93" s="8" t="s">
        <v>1725</v>
      </c>
      <c r="P93" s="8" t="s">
        <v>1726</v>
      </c>
      <c r="Q93" s="8" t="s">
        <v>1724</v>
      </c>
      <c r="R93" s="8" t="s">
        <v>1725</v>
      </c>
      <c r="S93" s="8">
        <v>35.823374000000001</v>
      </c>
      <c r="T93" s="8">
        <v>36.953130000000002</v>
      </c>
      <c r="U93" s="8" t="s">
        <v>1448</v>
      </c>
      <c r="V93" s="8" t="s">
        <v>1448</v>
      </c>
      <c r="W93" s="8">
        <v>6384</v>
      </c>
      <c r="X93" s="8" t="s">
        <v>1449</v>
      </c>
      <c r="Y93" s="8">
        <v>0</v>
      </c>
      <c r="Z93" s="8">
        <v>0</v>
      </c>
      <c r="AA93" s="8">
        <v>0</v>
      </c>
      <c r="AB93" s="8" t="s">
        <v>1449</v>
      </c>
      <c r="AC93" s="8">
        <v>0</v>
      </c>
      <c r="AD93" s="8" t="s">
        <v>1449</v>
      </c>
    </row>
    <row r="94" spans="1:30" hidden="1" x14ac:dyDescent="0.25">
      <c r="A94" s="8" t="s">
        <v>1727</v>
      </c>
      <c r="B94" s="8">
        <v>122</v>
      </c>
      <c r="C94" s="8" t="s">
        <v>1426</v>
      </c>
      <c r="D94" s="8" t="s">
        <v>1427</v>
      </c>
      <c r="E94" s="8" t="s">
        <v>1428</v>
      </c>
      <c r="F94" s="8">
        <v>4</v>
      </c>
      <c r="G94" s="8" t="s">
        <v>1427</v>
      </c>
      <c r="H94" s="8" t="s">
        <v>1516</v>
      </c>
      <c r="I94" s="8" t="s">
        <v>1517</v>
      </c>
      <c r="J94" s="8">
        <v>18</v>
      </c>
      <c r="K94" s="8" t="s">
        <v>1669</v>
      </c>
      <c r="L94" s="8" t="s">
        <v>1670</v>
      </c>
      <c r="M94" s="8" t="s">
        <v>1671</v>
      </c>
      <c r="N94" s="8">
        <v>86</v>
      </c>
      <c r="O94" s="8" t="s">
        <v>1728</v>
      </c>
      <c r="P94" s="8" t="s">
        <v>1729</v>
      </c>
      <c r="Q94" s="8" t="s">
        <v>1727</v>
      </c>
      <c r="R94" s="8" t="s">
        <v>1728</v>
      </c>
      <c r="S94" s="8">
        <v>35.819254999999998</v>
      </c>
      <c r="T94" s="8">
        <v>37.056868999999999</v>
      </c>
      <c r="U94" s="8" t="s">
        <v>1448</v>
      </c>
      <c r="V94" s="8" t="s">
        <v>1448</v>
      </c>
      <c r="W94" s="8">
        <v>0</v>
      </c>
      <c r="X94" s="8" t="s">
        <v>1449</v>
      </c>
      <c r="Y94" s="8">
        <v>0</v>
      </c>
      <c r="Z94" s="8">
        <v>0</v>
      </c>
      <c r="AA94" s="8">
        <v>0</v>
      </c>
      <c r="AB94" s="8" t="s">
        <v>1449</v>
      </c>
      <c r="AC94" s="8">
        <v>0</v>
      </c>
      <c r="AD94" s="8" t="s">
        <v>1449</v>
      </c>
    </row>
    <row r="95" spans="1:30" hidden="1" x14ac:dyDescent="0.25">
      <c r="A95" s="8" t="s">
        <v>1730</v>
      </c>
      <c r="B95" s="8">
        <v>123</v>
      </c>
      <c r="C95" s="8" t="s">
        <v>1426</v>
      </c>
      <c r="D95" s="8" t="s">
        <v>1427</v>
      </c>
      <c r="E95" s="8" t="s">
        <v>1428</v>
      </c>
      <c r="F95" s="8">
        <v>4</v>
      </c>
      <c r="G95" s="8" t="s">
        <v>1427</v>
      </c>
      <c r="H95" s="8" t="s">
        <v>1516</v>
      </c>
      <c r="I95" s="8" t="s">
        <v>1517</v>
      </c>
      <c r="J95" s="8">
        <v>18</v>
      </c>
      <c r="K95" s="8" t="s">
        <v>1669</v>
      </c>
      <c r="L95" s="8" t="s">
        <v>1670</v>
      </c>
      <c r="M95" s="8" t="s">
        <v>1671</v>
      </c>
      <c r="N95" s="8">
        <v>86</v>
      </c>
      <c r="O95" s="8" t="s">
        <v>1731</v>
      </c>
      <c r="P95" s="8" t="s">
        <v>1732</v>
      </c>
      <c r="Q95" s="8" t="s">
        <v>1730</v>
      </c>
      <c r="R95" s="8" t="s">
        <v>1731</v>
      </c>
      <c r="S95" s="8">
        <v>35.741298</v>
      </c>
      <c r="T95" s="8">
        <v>36.937427</v>
      </c>
      <c r="U95" s="8" t="s">
        <v>1448</v>
      </c>
      <c r="V95" s="8" t="s">
        <v>1448</v>
      </c>
      <c r="W95" s="8">
        <v>0</v>
      </c>
      <c r="X95" s="8" t="s">
        <v>1449</v>
      </c>
      <c r="Y95" s="8">
        <v>0</v>
      </c>
      <c r="Z95" s="8">
        <v>0</v>
      </c>
      <c r="AA95" s="8">
        <v>0</v>
      </c>
      <c r="AB95" s="8" t="s">
        <v>1449</v>
      </c>
      <c r="AC95" s="8">
        <v>0</v>
      </c>
      <c r="AD95" s="8" t="s">
        <v>1449</v>
      </c>
    </row>
    <row r="96" spans="1:30" hidden="1" x14ac:dyDescent="0.25">
      <c r="A96" s="8" t="s">
        <v>1733</v>
      </c>
      <c r="B96" s="8">
        <v>124</v>
      </c>
      <c r="C96" s="8" t="s">
        <v>1426</v>
      </c>
      <c r="D96" s="8" t="s">
        <v>1427</v>
      </c>
      <c r="E96" s="8" t="s">
        <v>1428</v>
      </c>
      <c r="F96" s="8">
        <v>4</v>
      </c>
      <c r="G96" s="8" t="s">
        <v>1427</v>
      </c>
      <c r="H96" s="8" t="s">
        <v>1516</v>
      </c>
      <c r="I96" s="8" t="s">
        <v>1517</v>
      </c>
      <c r="J96" s="8">
        <v>18</v>
      </c>
      <c r="K96" s="8" t="s">
        <v>1669</v>
      </c>
      <c r="L96" s="8" t="s">
        <v>1670</v>
      </c>
      <c r="M96" s="8" t="s">
        <v>1671</v>
      </c>
      <c r="N96" s="8">
        <v>86</v>
      </c>
      <c r="O96" s="8" t="s">
        <v>1734</v>
      </c>
      <c r="P96" s="8" t="s">
        <v>1735</v>
      </c>
      <c r="Q96" s="8" t="s">
        <v>1733</v>
      </c>
      <c r="R96" s="8" t="s">
        <v>1734</v>
      </c>
      <c r="S96" s="8">
        <v>35.781101</v>
      </c>
      <c r="T96" s="8">
        <v>37.026138000000003</v>
      </c>
      <c r="U96" s="8" t="s">
        <v>1448</v>
      </c>
      <c r="V96" s="8" t="s">
        <v>1448</v>
      </c>
      <c r="W96" s="8">
        <v>0</v>
      </c>
      <c r="X96" s="8" t="s">
        <v>1449</v>
      </c>
      <c r="Y96" s="8">
        <v>0</v>
      </c>
      <c r="Z96" s="8">
        <v>0</v>
      </c>
      <c r="AA96" s="8">
        <v>0</v>
      </c>
      <c r="AB96" s="8" t="s">
        <v>1449</v>
      </c>
      <c r="AC96" s="8">
        <v>0</v>
      </c>
      <c r="AD96" s="8" t="s">
        <v>1449</v>
      </c>
    </row>
    <row r="97" spans="1:30" hidden="1" x14ac:dyDescent="0.25">
      <c r="A97" s="8" t="s">
        <v>1736</v>
      </c>
      <c r="B97" s="8">
        <v>125</v>
      </c>
      <c r="C97" s="8" t="s">
        <v>1426</v>
      </c>
      <c r="D97" s="8" t="s">
        <v>1427</v>
      </c>
      <c r="E97" s="8" t="s">
        <v>1428</v>
      </c>
      <c r="F97" s="8">
        <v>4</v>
      </c>
      <c r="G97" s="8" t="s">
        <v>1427</v>
      </c>
      <c r="H97" s="8" t="s">
        <v>1516</v>
      </c>
      <c r="I97" s="8" t="s">
        <v>1517</v>
      </c>
      <c r="J97" s="8">
        <v>18</v>
      </c>
      <c r="K97" s="8" t="s">
        <v>1669</v>
      </c>
      <c r="L97" s="8" t="s">
        <v>1670</v>
      </c>
      <c r="M97" s="8" t="s">
        <v>1671</v>
      </c>
      <c r="N97" s="8">
        <v>86</v>
      </c>
      <c r="O97" s="8" t="s">
        <v>1737</v>
      </c>
      <c r="P97" s="8" t="s">
        <v>1738</v>
      </c>
      <c r="Q97" s="8" t="s">
        <v>1736</v>
      </c>
      <c r="R97" s="8" t="s">
        <v>1737</v>
      </c>
      <c r="S97" s="8">
        <v>35.794733999999998</v>
      </c>
      <c r="T97" s="8">
        <v>36.929966999999998</v>
      </c>
      <c r="U97" s="8" t="s">
        <v>1448</v>
      </c>
      <c r="V97" s="8" t="s">
        <v>1448</v>
      </c>
      <c r="W97" s="8">
        <v>876</v>
      </c>
      <c r="X97" s="8" t="s">
        <v>1449</v>
      </c>
      <c r="Y97" s="8">
        <v>0</v>
      </c>
      <c r="Z97" s="8">
        <v>0</v>
      </c>
      <c r="AA97" s="8">
        <v>0</v>
      </c>
      <c r="AB97" s="8" t="s">
        <v>1449</v>
      </c>
      <c r="AC97" s="8">
        <v>0</v>
      </c>
      <c r="AD97" s="8" t="s">
        <v>1449</v>
      </c>
    </row>
    <row r="98" spans="1:30" hidden="1" x14ac:dyDescent="0.25">
      <c r="A98" s="8" t="s">
        <v>1739</v>
      </c>
      <c r="B98" s="8">
        <v>126</v>
      </c>
      <c r="C98" s="8" t="s">
        <v>1426</v>
      </c>
      <c r="D98" s="8" t="s">
        <v>1427</v>
      </c>
      <c r="E98" s="8" t="s">
        <v>1428</v>
      </c>
      <c r="F98" s="8">
        <v>4</v>
      </c>
      <c r="G98" s="8" t="s">
        <v>1427</v>
      </c>
      <c r="H98" s="8" t="s">
        <v>1516</v>
      </c>
      <c r="I98" s="8" t="s">
        <v>1517</v>
      </c>
      <c r="J98" s="8">
        <v>18</v>
      </c>
      <c r="K98" s="8" t="s">
        <v>1669</v>
      </c>
      <c r="L98" s="8" t="s">
        <v>1670</v>
      </c>
      <c r="M98" s="8" t="s">
        <v>1671</v>
      </c>
      <c r="N98" s="8">
        <v>86</v>
      </c>
      <c r="O98" s="8" t="s">
        <v>1740</v>
      </c>
      <c r="P98" s="8" t="s">
        <v>1741</v>
      </c>
      <c r="Q98" s="8" t="s">
        <v>1739</v>
      </c>
      <c r="R98" s="8" t="s">
        <v>1740</v>
      </c>
      <c r="S98" s="8">
        <v>35.806916000000001</v>
      </c>
      <c r="T98" s="8">
        <v>37.046864999999997</v>
      </c>
      <c r="U98" s="8" t="s">
        <v>1448</v>
      </c>
      <c r="V98" s="8" t="s">
        <v>1448</v>
      </c>
      <c r="W98" s="8">
        <v>0</v>
      </c>
      <c r="X98" s="8" t="s">
        <v>1449</v>
      </c>
      <c r="Y98" s="8">
        <v>0</v>
      </c>
      <c r="Z98" s="8">
        <v>0</v>
      </c>
      <c r="AA98" s="8">
        <v>0</v>
      </c>
      <c r="AB98" s="8" t="s">
        <v>1449</v>
      </c>
      <c r="AC98" s="8">
        <v>0</v>
      </c>
      <c r="AD98" s="8" t="s">
        <v>1449</v>
      </c>
    </row>
    <row r="99" spans="1:30" hidden="1" x14ac:dyDescent="0.25">
      <c r="A99" s="8" t="s">
        <v>1742</v>
      </c>
      <c r="B99" s="8">
        <v>127</v>
      </c>
      <c r="C99" s="8" t="s">
        <v>1426</v>
      </c>
      <c r="D99" s="8" t="s">
        <v>1427</v>
      </c>
      <c r="E99" s="8" t="s">
        <v>1428</v>
      </c>
      <c r="F99" s="8">
        <v>4</v>
      </c>
      <c r="G99" s="8" t="s">
        <v>1427</v>
      </c>
      <c r="H99" s="8" t="s">
        <v>1516</v>
      </c>
      <c r="I99" s="8" t="s">
        <v>1517</v>
      </c>
      <c r="J99" s="8">
        <v>18</v>
      </c>
      <c r="K99" s="8" t="s">
        <v>1742</v>
      </c>
      <c r="L99" s="8" t="s">
        <v>1743</v>
      </c>
      <c r="M99" s="8" t="s">
        <v>1744</v>
      </c>
      <c r="N99" s="8">
        <v>87</v>
      </c>
      <c r="O99" s="8" t="s">
        <v>1743</v>
      </c>
      <c r="P99" s="8" t="s">
        <v>1745</v>
      </c>
      <c r="Q99" s="8" t="s">
        <v>1742</v>
      </c>
      <c r="R99" s="8" t="s">
        <v>1743</v>
      </c>
      <c r="S99" s="8">
        <v>35.956659000000002</v>
      </c>
      <c r="T99" s="8">
        <v>36.714159000000002</v>
      </c>
      <c r="U99" s="8" t="s">
        <v>1448</v>
      </c>
      <c r="V99" s="8" t="s">
        <v>1448</v>
      </c>
      <c r="W99" s="8">
        <v>18023</v>
      </c>
      <c r="X99" s="8" t="s">
        <v>1449</v>
      </c>
      <c r="Y99" s="8">
        <v>30529</v>
      </c>
      <c r="Z99" s="8">
        <v>0</v>
      </c>
      <c r="AA99" s="8">
        <v>0</v>
      </c>
      <c r="AB99" s="8" t="s">
        <v>1449</v>
      </c>
      <c r="AC99" s="8">
        <v>0</v>
      </c>
      <c r="AD99" s="8" t="s">
        <v>1449</v>
      </c>
    </row>
    <row r="100" spans="1:30" hidden="1" x14ac:dyDescent="0.25">
      <c r="A100" s="8" t="s">
        <v>1746</v>
      </c>
      <c r="B100" s="8">
        <v>128</v>
      </c>
      <c r="C100" s="8" t="s">
        <v>1426</v>
      </c>
      <c r="D100" s="8" t="s">
        <v>1427</v>
      </c>
      <c r="E100" s="8" t="s">
        <v>1428</v>
      </c>
      <c r="F100" s="8">
        <v>4</v>
      </c>
      <c r="G100" s="8" t="s">
        <v>1427</v>
      </c>
      <c r="H100" s="8" t="s">
        <v>1516</v>
      </c>
      <c r="I100" s="8" t="s">
        <v>1517</v>
      </c>
      <c r="J100" s="8">
        <v>18</v>
      </c>
      <c r="K100" s="8" t="s">
        <v>1742</v>
      </c>
      <c r="L100" s="8" t="s">
        <v>1743</v>
      </c>
      <c r="M100" s="8" t="s">
        <v>1744</v>
      </c>
      <c r="N100" s="8">
        <v>87</v>
      </c>
      <c r="O100" s="8" t="s">
        <v>1747</v>
      </c>
      <c r="P100" s="8" t="s">
        <v>1748</v>
      </c>
      <c r="Q100" s="8" t="s">
        <v>1746</v>
      </c>
      <c r="R100" s="8" t="s">
        <v>1747</v>
      </c>
      <c r="S100" s="8">
        <v>35.982916000000003</v>
      </c>
      <c r="T100" s="8">
        <v>36.702210000000001</v>
      </c>
      <c r="U100" s="8" t="s">
        <v>1495</v>
      </c>
      <c r="V100" s="8" t="s">
        <v>1448</v>
      </c>
      <c r="W100" s="8">
        <v>247</v>
      </c>
      <c r="X100" s="8" t="s">
        <v>1496</v>
      </c>
      <c r="Y100" s="8">
        <v>17366</v>
      </c>
      <c r="Z100" s="8">
        <v>0</v>
      </c>
      <c r="AA100" s="8">
        <v>0</v>
      </c>
      <c r="AB100" s="8" t="s">
        <v>1449</v>
      </c>
      <c r="AC100" s="8">
        <v>0</v>
      </c>
      <c r="AD100" s="8" t="s">
        <v>1449</v>
      </c>
    </row>
    <row r="101" spans="1:30" hidden="1" x14ac:dyDescent="0.25">
      <c r="A101" s="8" t="s">
        <v>1749</v>
      </c>
      <c r="B101" s="8">
        <v>129</v>
      </c>
      <c r="C101" s="8" t="s">
        <v>1426</v>
      </c>
      <c r="D101" s="8" t="s">
        <v>1427</v>
      </c>
      <c r="E101" s="8" t="s">
        <v>1428</v>
      </c>
      <c r="F101" s="8">
        <v>4</v>
      </c>
      <c r="G101" s="8" t="s">
        <v>1427</v>
      </c>
      <c r="H101" s="8" t="s">
        <v>1516</v>
      </c>
      <c r="I101" s="8" t="s">
        <v>1517</v>
      </c>
      <c r="J101" s="8">
        <v>18</v>
      </c>
      <c r="K101" s="8" t="s">
        <v>1742</v>
      </c>
      <c r="L101" s="8" t="s">
        <v>1743</v>
      </c>
      <c r="M101" s="8" t="s">
        <v>1744</v>
      </c>
      <c r="N101" s="8">
        <v>87</v>
      </c>
      <c r="O101" s="8" t="s">
        <v>1750</v>
      </c>
      <c r="P101" s="8" t="s">
        <v>1751</v>
      </c>
      <c r="Q101" s="8" t="s">
        <v>1749</v>
      </c>
      <c r="R101" s="8" t="s">
        <v>1750</v>
      </c>
      <c r="S101" s="8">
        <v>35.972858000000002</v>
      </c>
      <c r="T101" s="8">
        <v>36.748122000000002</v>
      </c>
      <c r="U101" s="8" t="s">
        <v>1448</v>
      </c>
      <c r="V101" s="8" t="s">
        <v>1448</v>
      </c>
      <c r="W101" s="8">
        <v>3384</v>
      </c>
      <c r="X101" s="8" t="s">
        <v>1449</v>
      </c>
      <c r="Y101" s="8">
        <v>5407</v>
      </c>
      <c r="Z101" s="8">
        <v>0</v>
      </c>
      <c r="AA101" s="8">
        <v>0</v>
      </c>
      <c r="AB101" s="8" t="s">
        <v>1449</v>
      </c>
      <c r="AC101" s="8">
        <v>0</v>
      </c>
      <c r="AD101" s="8" t="s">
        <v>1449</v>
      </c>
    </row>
    <row r="102" spans="1:30" hidden="1" x14ac:dyDescent="0.25">
      <c r="A102" s="8" t="s">
        <v>1752</v>
      </c>
      <c r="B102" s="8">
        <v>130</v>
      </c>
      <c r="C102" s="8" t="s">
        <v>1426</v>
      </c>
      <c r="D102" s="8" t="s">
        <v>1427</v>
      </c>
      <c r="E102" s="8" t="s">
        <v>1428</v>
      </c>
      <c r="F102" s="8">
        <v>4</v>
      </c>
      <c r="G102" s="8" t="s">
        <v>1427</v>
      </c>
      <c r="H102" s="8" t="s">
        <v>1516</v>
      </c>
      <c r="I102" s="8" t="s">
        <v>1517</v>
      </c>
      <c r="J102" s="8">
        <v>18</v>
      </c>
      <c r="K102" s="8" t="s">
        <v>1427</v>
      </c>
      <c r="L102" s="8" t="s">
        <v>1516</v>
      </c>
      <c r="M102" s="8" t="s">
        <v>1753</v>
      </c>
      <c r="N102" s="8">
        <v>85</v>
      </c>
      <c r="O102" s="8" t="s">
        <v>1754</v>
      </c>
      <c r="P102" s="8" t="s">
        <v>1755</v>
      </c>
      <c r="Q102" s="8" t="s">
        <v>1756</v>
      </c>
      <c r="R102" s="8" t="s">
        <v>1754</v>
      </c>
      <c r="S102" s="8">
        <v>35.885461999999997</v>
      </c>
      <c r="T102" s="8">
        <v>36.440102000000003</v>
      </c>
      <c r="U102" s="8" t="s">
        <v>1435</v>
      </c>
      <c r="V102" s="8" t="s">
        <v>1436</v>
      </c>
      <c r="W102" s="8">
        <v>9692</v>
      </c>
      <c r="X102" s="8" t="s">
        <v>1437</v>
      </c>
      <c r="Y102" s="8">
        <v>2119</v>
      </c>
      <c r="Z102" s="8">
        <v>0</v>
      </c>
      <c r="AA102" s="8">
        <v>1</v>
      </c>
      <c r="AB102" s="8" t="s">
        <v>1438</v>
      </c>
      <c r="AC102" s="8">
        <v>0</v>
      </c>
      <c r="AD102" s="8">
        <v>0</v>
      </c>
    </row>
    <row r="103" spans="1:30" hidden="1" x14ac:dyDescent="0.25">
      <c r="A103" s="8" t="s">
        <v>1757</v>
      </c>
      <c r="B103" s="8">
        <v>131</v>
      </c>
      <c r="C103" s="8" t="s">
        <v>1426</v>
      </c>
      <c r="D103" s="8" t="s">
        <v>1427</v>
      </c>
      <c r="E103" s="8" t="s">
        <v>1428</v>
      </c>
      <c r="F103" s="8">
        <v>4</v>
      </c>
      <c r="G103" s="8" t="s">
        <v>1427</v>
      </c>
      <c r="H103" s="8" t="s">
        <v>1516</v>
      </c>
      <c r="I103" s="8" t="s">
        <v>1517</v>
      </c>
      <c r="J103" s="8">
        <v>18</v>
      </c>
      <c r="K103" s="8" t="s">
        <v>1518</v>
      </c>
      <c r="L103" s="8" t="s">
        <v>1519</v>
      </c>
      <c r="M103" s="8" t="s">
        <v>1520</v>
      </c>
      <c r="N103" s="8">
        <v>90</v>
      </c>
      <c r="O103" s="8" t="s">
        <v>1758</v>
      </c>
      <c r="P103" s="8" t="s">
        <v>1522</v>
      </c>
      <c r="Q103" s="8" t="s">
        <v>1523</v>
      </c>
      <c r="R103" s="8" t="s">
        <v>1759</v>
      </c>
      <c r="S103" s="8">
        <v>36.069361000000001</v>
      </c>
      <c r="T103" s="8">
        <v>36.613833</v>
      </c>
      <c r="U103" s="8" t="s">
        <v>1435</v>
      </c>
      <c r="V103" s="8" t="s">
        <v>1436</v>
      </c>
      <c r="W103" s="8">
        <v>2316</v>
      </c>
      <c r="X103" s="8" t="s">
        <v>1437</v>
      </c>
      <c r="Y103" s="8">
        <v>345</v>
      </c>
      <c r="Z103" s="8">
        <v>0</v>
      </c>
      <c r="AA103" s="8">
        <v>1</v>
      </c>
      <c r="AB103" s="8" t="s">
        <v>1438</v>
      </c>
      <c r="AC103" s="8">
        <v>0</v>
      </c>
      <c r="AD103" s="8">
        <v>1</v>
      </c>
    </row>
    <row r="104" spans="1:30" hidden="1" x14ac:dyDescent="0.25">
      <c r="A104" s="8" t="s">
        <v>1760</v>
      </c>
      <c r="B104" s="8">
        <v>132</v>
      </c>
      <c r="C104" s="8" t="s">
        <v>1426</v>
      </c>
      <c r="D104" s="8" t="s">
        <v>1427</v>
      </c>
      <c r="E104" s="8" t="s">
        <v>1428</v>
      </c>
      <c r="F104" s="8">
        <v>4</v>
      </c>
      <c r="G104" s="8" t="s">
        <v>1427</v>
      </c>
      <c r="H104" s="8" t="s">
        <v>1516</v>
      </c>
      <c r="I104" s="8" t="s">
        <v>1517</v>
      </c>
      <c r="J104" s="8">
        <v>18</v>
      </c>
      <c r="K104" s="8" t="s">
        <v>1427</v>
      </c>
      <c r="L104" s="8" t="s">
        <v>1516</v>
      </c>
      <c r="M104" s="8" t="s">
        <v>1753</v>
      </c>
      <c r="N104" s="8">
        <v>85</v>
      </c>
      <c r="O104" s="8" t="s">
        <v>1761</v>
      </c>
      <c r="P104" s="8" t="s">
        <v>1762</v>
      </c>
      <c r="Q104" s="8" t="s">
        <v>1760</v>
      </c>
      <c r="R104" s="8" t="s">
        <v>1761</v>
      </c>
      <c r="S104" s="8">
        <v>35.905174000000002</v>
      </c>
      <c r="T104" s="8">
        <v>36.536383000000001</v>
      </c>
      <c r="U104" s="8" t="s">
        <v>1763</v>
      </c>
      <c r="V104" s="8" t="s">
        <v>1436</v>
      </c>
      <c r="W104" s="8">
        <v>2568</v>
      </c>
      <c r="X104" s="8" t="s">
        <v>1437</v>
      </c>
      <c r="Y104" s="8">
        <v>3042</v>
      </c>
      <c r="Z104" s="8">
        <v>0</v>
      </c>
      <c r="AA104" s="8">
        <v>1</v>
      </c>
      <c r="AB104" s="8" t="s">
        <v>1438</v>
      </c>
      <c r="AC104" s="8">
        <v>0</v>
      </c>
      <c r="AD104" s="8">
        <v>1</v>
      </c>
    </row>
    <row r="105" spans="1:30" hidden="1" x14ac:dyDescent="0.25">
      <c r="A105" s="8" t="s">
        <v>1764</v>
      </c>
      <c r="B105" s="8">
        <v>133</v>
      </c>
      <c r="C105" s="8" t="s">
        <v>1426</v>
      </c>
      <c r="D105" s="8" t="s">
        <v>1427</v>
      </c>
      <c r="E105" s="8" t="s">
        <v>1428</v>
      </c>
      <c r="F105" s="8">
        <v>4</v>
      </c>
      <c r="G105" s="8" t="s">
        <v>1427</v>
      </c>
      <c r="H105" s="8" t="s">
        <v>1516</v>
      </c>
      <c r="I105" s="8" t="s">
        <v>1517</v>
      </c>
      <c r="J105" s="8">
        <v>18</v>
      </c>
      <c r="K105" s="8" t="s">
        <v>1427</v>
      </c>
      <c r="L105" s="8" t="s">
        <v>1516</v>
      </c>
      <c r="M105" s="8" t="s">
        <v>1753</v>
      </c>
      <c r="N105" s="8">
        <v>85</v>
      </c>
      <c r="O105" s="8" t="s">
        <v>1765</v>
      </c>
      <c r="P105" s="8" t="s">
        <v>1766</v>
      </c>
      <c r="Q105" s="8" t="s">
        <v>1764</v>
      </c>
      <c r="R105" s="8" t="s">
        <v>1765</v>
      </c>
      <c r="S105" s="8">
        <v>35.880355000000002</v>
      </c>
      <c r="T105" s="8">
        <v>36.611255</v>
      </c>
      <c r="U105" s="8" t="s">
        <v>1495</v>
      </c>
      <c r="V105" s="8" t="s">
        <v>1448</v>
      </c>
      <c r="W105" s="8">
        <v>8700</v>
      </c>
      <c r="X105" s="8" t="s">
        <v>1496</v>
      </c>
      <c r="Y105" s="8">
        <v>11401</v>
      </c>
      <c r="Z105" s="8">
        <v>0</v>
      </c>
      <c r="AA105" s="8">
        <v>0</v>
      </c>
      <c r="AB105" s="8" t="s">
        <v>1449</v>
      </c>
      <c r="AC105" s="8">
        <v>0</v>
      </c>
      <c r="AD105" s="8" t="s">
        <v>1449</v>
      </c>
    </row>
    <row r="106" spans="1:30" hidden="1" x14ac:dyDescent="0.25">
      <c r="A106" s="8" t="s">
        <v>1427</v>
      </c>
      <c r="B106" s="8">
        <v>134</v>
      </c>
      <c r="C106" s="8" t="s">
        <v>1426</v>
      </c>
      <c r="D106" s="8" t="s">
        <v>1427</v>
      </c>
      <c r="E106" s="8" t="s">
        <v>1428</v>
      </c>
      <c r="F106" s="8">
        <v>4</v>
      </c>
      <c r="G106" s="8" t="s">
        <v>1427</v>
      </c>
      <c r="H106" s="8" t="s">
        <v>1516</v>
      </c>
      <c r="I106" s="8" t="s">
        <v>1517</v>
      </c>
      <c r="J106" s="8">
        <v>18</v>
      </c>
      <c r="K106" s="8" t="s">
        <v>1427</v>
      </c>
      <c r="L106" s="8" t="s">
        <v>1516</v>
      </c>
      <c r="M106" s="8" t="s">
        <v>1753</v>
      </c>
      <c r="N106" s="8">
        <v>85</v>
      </c>
      <c r="O106" s="8" t="s">
        <v>1428</v>
      </c>
      <c r="P106" s="8" t="s">
        <v>1767</v>
      </c>
      <c r="Q106" s="8" t="s">
        <v>1427</v>
      </c>
      <c r="R106" s="8" t="s">
        <v>1428</v>
      </c>
      <c r="S106" s="8">
        <v>35.931990999999996</v>
      </c>
      <c r="T106" s="8">
        <v>36.634909999999998</v>
      </c>
      <c r="U106" s="8" t="s">
        <v>1448</v>
      </c>
      <c r="V106" s="8" t="s">
        <v>1448</v>
      </c>
      <c r="W106" s="8">
        <v>175032</v>
      </c>
      <c r="X106" s="8" t="s">
        <v>1449</v>
      </c>
      <c r="Y106" s="8">
        <v>242093</v>
      </c>
      <c r="Z106" s="8">
        <v>1</v>
      </c>
      <c r="AA106" s="8">
        <v>0</v>
      </c>
      <c r="AB106" s="8" t="s">
        <v>1449</v>
      </c>
      <c r="AC106" s="8">
        <v>0</v>
      </c>
      <c r="AD106" s="8" t="s">
        <v>1449</v>
      </c>
    </row>
    <row r="107" spans="1:30" hidden="1" x14ac:dyDescent="0.25">
      <c r="A107" s="8" t="s">
        <v>1768</v>
      </c>
      <c r="B107" s="8">
        <v>135</v>
      </c>
      <c r="C107" s="8" t="s">
        <v>1426</v>
      </c>
      <c r="D107" s="8" t="s">
        <v>1427</v>
      </c>
      <c r="E107" s="8" t="s">
        <v>1428</v>
      </c>
      <c r="F107" s="8">
        <v>4</v>
      </c>
      <c r="G107" s="8" t="s">
        <v>1427</v>
      </c>
      <c r="H107" s="8" t="s">
        <v>1516</v>
      </c>
      <c r="I107" s="8" t="s">
        <v>1517</v>
      </c>
      <c r="J107" s="8">
        <v>18</v>
      </c>
      <c r="K107" s="8" t="s">
        <v>1427</v>
      </c>
      <c r="L107" s="8" t="s">
        <v>1516</v>
      </c>
      <c r="M107" s="8" t="s">
        <v>1753</v>
      </c>
      <c r="N107" s="8">
        <v>85</v>
      </c>
      <c r="O107" s="8" t="s">
        <v>1769</v>
      </c>
      <c r="P107" s="8" t="s">
        <v>1770</v>
      </c>
      <c r="Q107" s="8" t="s">
        <v>1768</v>
      </c>
      <c r="R107" s="8" t="s">
        <v>1769</v>
      </c>
      <c r="S107" s="8">
        <v>35.973595000000003</v>
      </c>
      <c r="T107" s="8">
        <v>36.564864999999998</v>
      </c>
      <c r="U107" s="8" t="s">
        <v>1448</v>
      </c>
      <c r="V107" s="8" t="s">
        <v>1448</v>
      </c>
      <c r="W107" s="8">
        <v>3312</v>
      </c>
      <c r="X107" s="8" t="s">
        <v>1449</v>
      </c>
      <c r="Y107" s="8">
        <v>3703</v>
      </c>
      <c r="Z107" s="8">
        <v>0</v>
      </c>
      <c r="AA107" s="8">
        <v>0</v>
      </c>
      <c r="AB107" s="8" t="s">
        <v>1449</v>
      </c>
      <c r="AC107" s="8">
        <v>0</v>
      </c>
      <c r="AD107" s="8" t="s">
        <v>1449</v>
      </c>
    </row>
    <row r="108" spans="1:30" hidden="1" x14ac:dyDescent="0.25">
      <c r="A108" s="8" t="s">
        <v>1771</v>
      </c>
      <c r="B108" s="8">
        <v>136</v>
      </c>
      <c r="C108" s="8" t="s">
        <v>1426</v>
      </c>
      <c r="D108" s="8" t="s">
        <v>1427</v>
      </c>
      <c r="E108" s="8" t="s">
        <v>1428</v>
      </c>
      <c r="F108" s="8">
        <v>4</v>
      </c>
      <c r="G108" s="8" t="s">
        <v>1427</v>
      </c>
      <c r="H108" s="8" t="s">
        <v>1516</v>
      </c>
      <c r="I108" s="8" t="s">
        <v>1517</v>
      </c>
      <c r="J108" s="8">
        <v>18</v>
      </c>
      <c r="K108" s="8" t="s">
        <v>1427</v>
      </c>
      <c r="L108" s="8" t="s">
        <v>1516</v>
      </c>
      <c r="M108" s="8" t="s">
        <v>1753</v>
      </c>
      <c r="N108" s="8">
        <v>85</v>
      </c>
      <c r="O108" s="8" t="s">
        <v>1772</v>
      </c>
      <c r="P108" s="8" t="s">
        <v>1773</v>
      </c>
      <c r="Q108" s="8" t="s">
        <v>1771</v>
      </c>
      <c r="R108" s="8" t="s">
        <v>1772</v>
      </c>
      <c r="S108" s="8">
        <v>35.932265000000001</v>
      </c>
      <c r="T108" s="8">
        <v>36.531970000000001</v>
      </c>
      <c r="U108" s="8" t="s">
        <v>1763</v>
      </c>
      <c r="V108" s="8" t="s">
        <v>1436</v>
      </c>
      <c r="W108" s="8">
        <v>2288</v>
      </c>
      <c r="X108" s="8" t="s">
        <v>1437</v>
      </c>
      <c r="Y108" s="8">
        <v>2849</v>
      </c>
      <c r="Z108" s="8">
        <v>0</v>
      </c>
      <c r="AA108" s="8">
        <v>1</v>
      </c>
      <c r="AB108" s="8" t="s">
        <v>1438</v>
      </c>
      <c r="AC108" s="8">
        <v>0</v>
      </c>
      <c r="AD108" s="8">
        <v>1</v>
      </c>
    </row>
    <row r="109" spans="1:30" hidden="1" x14ac:dyDescent="0.25">
      <c r="A109" s="8" t="s">
        <v>1774</v>
      </c>
      <c r="B109" s="8">
        <v>137</v>
      </c>
      <c r="C109" s="8" t="s">
        <v>1426</v>
      </c>
      <c r="D109" s="8" t="s">
        <v>1427</v>
      </c>
      <c r="E109" s="8" t="s">
        <v>1428</v>
      </c>
      <c r="F109" s="8">
        <v>4</v>
      </c>
      <c r="G109" s="8" t="s">
        <v>1427</v>
      </c>
      <c r="H109" s="8" t="s">
        <v>1516</v>
      </c>
      <c r="I109" s="8" t="s">
        <v>1517</v>
      </c>
      <c r="J109" s="8">
        <v>18</v>
      </c>
      <c r="K109" s="8" t="s">
        <v>1427</v>
      </c>
      <c r="L109" s="8" t="s">
        <v>1516</v>
      </c>
      <c r="M109" s="8" t="s">
        <v>1753</v>
      </c>
      <c r="N109" s="8">
        <v>85</v>
      </c>
      <c r="O109" s="8" t="s">
        <v>1775</v>
      </c>
      <c r="P109" s="8" t="s">
        <v>1776</v>
      </c>
      <c r="Q109" s="8" t="s">
        <v>1774</v>
      </c>
      <c r="R109" s="8" t="s">
        <v>1775</v>
      </c>
      <c r="S109" s="8">
        <v>35.932085000000001</v>
      </c>
      <c r="T109" s="8">
        <v>36.576821000000002</v>
      </c>
      <c r="U109" s="8" t="s">
        <v>1763</v>
      </c>
      <c r="V109" s="8" t="s">
        <v>1436</v>
      </c>
      <c r="W109" s="8">
        <v>2408</v>
      </c>
      <c r="X109" s="8" t="s">
        <v>1437</v>
      </c>
      <c r="Y109" s="8">
        <v>3064</v>
      </c>
      <c r="Z109" s="8">
        <v>1</v>
      </c>
      <c r="AA109" s="8">
        <v>1</v>
      </c>
      <c r="AB109" s="8" t="s">
        <v>1438</v>
      </c>
      <c r="AC109" s="8">
        <v>0</v>
      </c>
      <c r="AD109" s="8">
        <v>1</v>
      </c>
    </row>
    <row r="110" spans="1:30" hidden="1" x14ac:dyDescent="0.25">
      <c r="A110" s="8" t="s">
        <v>1777</v>
      </c>
      <c r="B110" s="8">
        <v>138</v>
      </c>
      <c r="C110" s="8" t="s">
        <v>1426</v>
      </c>
      <c r="D110" s="8" t="s">
        <v>1427</v>
      </c>
      <c r="E110" s="8" t="s">
        <v>1428</v>
      </c>
      <c r="F110" s="8">
        <v>4</v>
      </c>
      <c r="G110" s="8" t="s">
        <v>1427</v>
      </c>
      <c r="H110" s="8" t="s">
        <v>1516</v>
      </c>
      <c r="I110" s="8" t="s">
        <v>1517</v>
      </c>
      <c r="J110" s="8">
        <v>18</v>
      </c>
      <c r="K110" s="8" t="s">
        <v>1427</v>
      </c>
      <c r="L110" s="8" t="s">
        <v>1516</v>
      </c>
      <c r="M110" s="8" t="s">
        <v>1753</v>
      </c>
      <c r="N110" s="8">
        <v>85</v>
      </c>
      <c r="O110" s="8" t="s">
        <v>1778</v>
      </c>
      <c r="P110" s="8" t="s">
        <v>1779</v>
      </c>
      <c r="Q110" s="8" t="s">
        <v>1777</v>
      </c>
      <c r="R110" s="8" t="s">
        <v>1778</v>
      </c>
      <c r="S110" s="8">
        <v>35.876120999999998</v>
      </c>
      <c r="T110" s="8">
        <v>36.627178000000001</v>
      </c>
      <c r="U110" s="8" t="s">
        <v>1495</v>
      </c>
      <c r="V110" s="8" t="s">
        <v>1448</v>
      </c>
      <c r="W110" s="8">
        <v>4664</v>
      </c>
      <c r="X110" s="8" t="s">
        <v>1496</v>
      </c>
      <c r="Y110" s="8">
        <v>5112</v>
      </c>
      <c r="Z110" s="8">
        <v>0</v>
      </c>
      <c r="AA110" s="8">
        <v>0</v>
      </c>
      <c r="AB110" s="8" t="s">
        <v>1449</v>
      </c>
      <c r="AC110" s="8">
        <v>0</v>
      </c>
      <c r="AD110" s="8" t="s">
        <v>1449</v>
      </c>
    </row>
    <row r="111" spans="1:30" hidden="1" x14ac:dyDescent="0.25">
      <c r="A111" s="8" t="s">
        <v>1780</v>
      </c>
      <c r="B111" s="8">
        <v>139</v>
      </c>
      <c r="C111" s="8" t="s">
        <v>1426</v>
      </c>
      <c r="D111" s="8" t="s">
        <v>1427</v>
      </c>
      <c r="E111" s="8" t="s">
        <v>1428</v>
      </c>
      <c r="F111" s="8">
        <v>4</v>
      </c>
      <c r="G111" s="8" t="s">
        <v>1427</v>
      </c>
      <c r="H111" s="8" t="s">
        <v>1516</v>
      </c>
      <c r="I111" s="8" t="s">
        <v>1517</v>
      </c>
      <c r="J111" s="8">
        <v>18</v>
      </c>
      <c r="K111" s="8" t="s">
        <v>1427</v>
      </c>
      <c r="L111" s="8" t="s">
        <v>1516</v>
      </c>
      <c r="M111" s="8" t="s">
        <v>1753</v>
      </c>
      <c r="N111" s="8">
        <v>85</v>
      </c>
      <c r="O111" s="8" t="s">
        <v>1781</v>
      </c>
      <c r="P111" s="8" t="s">
        <v>1782</v>
      </c>
      <c r="Q111" s="8" t="s">
        <v>1780</v>
      </c>
      <c r="R111" s="8" t="s">
        <v>1781</v>
      </c>
      <c r="S111" s="8">
        <v>35.871769999999998</v>
      </c>
      <c r="T111" s="8">
        <v>36.717281999999997</v>
      </c>
      <c r="U111" s="8" t="s">
        <v>1448</v>
      </c>
      <c r="V111" s="8" t="s">
        <v>1448</v>
      </c>
      <c r="W111" s="8">
        <v>5708</v>
      </c>
      <c r="X111" s="8" t="s">
        <v>1449</v>
      </c>
      <c r="Y111" s="8">
        <v>2383</v>
      </c>
      <c r="Z111" s="8">
        <v>0</v>
      </c>
      <c r="AA111" s="8">
        <v>0</v>
      </c>
      <c r="AB111" s="8" t="s">
        <v>1449</v>
      </c>
      <c r="AC111" s="8">
        <v>0</v>
      </c>
      <c r="AD111" s="8" t="s">
        <v>1449</v>
      </c>
    </row>
    <row r="112" spans="1:30" hidden="1" x14ac:dyDescent="0.25">
      <c r="A112" s="8" t="s">
        <v>1783</v>
      </c>
      <c r="B112" s="8">
        <v>140</v>
      </c>
      <c r="C112" s="8" t="s">
        <v>1426</v>
      </c>
      <c r="D112" s="8" t="s">
        <v>1427</v>
      </c>
      <c r="E112" s="8" t="s">
        <v>1428</v>
      </c>
      <c r="F112" s="8">
        <v>4</v>
      </c>
      <c r="G112" s="8" t="s">
        <v>1427</v>
      </c>
      <c r="H112" s="8" t="s">
        <v>1516</v>
      </c>
      <c r="I112" s="8" t="s">
        <v>1517</v>
      </c>
      <c r="J112" s="8">
        <v>18</v>
      </c>
      <c r="K112" s="8" t="s">
        <v>1427</v>
      </c>
      <c r="L112" s="8" t="s">
        <v>1516</v>
      </c>
      <c r="M112" s="8" t="s">
        <v>1753</v>
      </c>
      <c r="N112" s="8">
        <v>85</v>
      </c>
      <c r="O112" s="8" t="s">
        <v>1784</v>
      </c>
      <c r="P112" s="8" t="s">
        <v>1785</v>
      </c>
      <c r="Q112" s="8" t="s">
        <v>1783</v>
      </c>
      <c r="R112" s="8" t="s">
        <v>1784</v>
      </c>
      <c r="S112" s="8">
        <v>35.927205000000001</v>
      </c>
      <c r="T112" s="8">
        <v>36.524734000000002</v>
      </c>
      <c r="U112" s="8" t="s">
        <v>1763</v>
      </c>
      <c r="V112" s="8" t="s">
        <v>1436</v>
      </c>
      <c r="W112" s="8">
        <v>1768</v>
      </c>
      <c r="X112" s="8" t="s">
        <v>1437</v>
      </c>
      <c r="Y112" s="8">
        <v>1801</v>
      </c>
      <c r="Z112" s="8">
        <v>0</v>
      </c>
      <c r="AA112" s="8">
        <v>1</v>
      </c>
      <c r="AB112" s="8" t="s">
        <v>1438</v>
      </c>
      <c r="AC112" s="8">
        <v>0</v>
      </c>
      <c r="AD112" s="8">
        <v>1</v>
      </c>
    </row>
    <row r="113" spans="1:30" hidden="1" x14ac:dyDescent="0.25">
      <c r="A113" s="8" t="s">
        <v>1786</v>
      </c>
      <c r="B113" s="8">
        <v>141</v>
      </c>
      <c r="C113" s="8" t="s">
        <v>1426</v>
      </c>
      <c r="D113" s="8" t="s">
        <v>1427</v>
      </c>
      <c r="E113" s="8" t="s">
        <v>1428</v>
      </c>
      <c r="F113" s="8">
        <v>4</v>
      </c>
      <c r="G113" s="8" t="s">
        <v>1427</v>
      </c>
      <c r="H113" s="8" t="s">
        <v>1516</v>
      </c>
      <c r="I113" s="8" t="s">
        <v>1517</v>
      </c>
      <c r="J113" s="8">
        <v>18</v>
      </c>
      <c r="K113" s="8" t="s">
        <v>1427</v>
      </c>
      <c r="L113" s="8" t="s">
        <v>1516</v>
      </c>
      <c r="M113" s="8" t="s">
        <v>1753</v>
      </c>
      <c r="N113" s="8">
        <v>85</v>
      </c>
      <c r="O113" s="8" t="s">
        <v>1787</v>
      </c>
      <c r="P113" s="8" t="s">
        <v>1788</v>
      </c>
      <c r="Q113" s="8" t="s">
        <v>1786</v>
      </c>
      <c r="R113" s="8" t="s">
        <v>1787</v>
      </c>
      <c r="S113" s="8">
        <v>35.883577000000002</v>
      </c>
      <c r="T113" s="8">
        <v>36.676420999999998</v>
      </c>
      <c r="U113" s="8" t="s">
        <v>1448</v>
      </c>
      <c r="V113" s="8" t="s">
        <v>1448</v>
      </c>
      <c r="W113" s="8">
        <v>3332</v>
      </c>
      <c r="X113" s="8" t="s">
        <v>1449</v>
      </c>
      <c r="Y113" s="8">
        <v>3626</v>
      </c>
      <c r="Z113" s="8">
        <v>0</v>
      </c>
      <c r="AA113" s="8">
        <v>0</v>
      </c>
      <c r="AB113" s="8" t="s">
        <v>1449</v>
      </c>
      <c r="AC113" s="8">
        <v>0</v>
      </c>
      <c r="AD113" s="8" t="s">
        <v>1449</v>
      </c>
    </row>
    <row r="114" spans="1:30" hidden="1" x14ac:dyDescent="0.25">
      <c r="A114" s="8" t="s">
        <v>1789</v>
      </c>
      <c r="B114" s="8">
        <v>142</v>
      </c>
      <c r="C114" s="8" t="s">
        <v>1426</v>
      </c>
      <c r="D114" s="8" t="s">
        <v>1427</v>
      </c>
      <c r="E114" s="8" t="s">
        <v>1428</v>
      </c>
      <c r="F114" s="8">
        <v>4</v>
      </c>
      <c r="G114" s="8" t="s">
        <v>1427</v>
      </c>
      <c r="H114" s="8" t="s">
        <v>1516</v>
      </c>
      <c r="I114" s="8" t="s">
        <v>1517</v>
      </c>
      <c r="J114" s="8">
        <v>18</v>
      </c>
      <c r="K114" s="8" t="s">
        <v>1427</v>
      </c>
      <c r="L114" s="8" t="s">
        <v>1516</v>
      </c>
      <c r="M114" s="8" t="s">
        <v>1753</v>
      </c>
      <c r="N114" s="8">
        <v>85</v>
      </c>
      <c r="O114" s="8" t="s">
        <v>1790</v>
      </c>
      <c r="P114" s="8" t="s">
        <v>1791</v>
      </c>
      <c r="Q114" s="8" t="s">
        <v>1789</v>
      </c>
      <c r="R114" s="8" t="s">
        <v>1790</v>
      </c>
      <c r="S114" s="8">
        <v>35.933647999999998</v>
      </c>
      <c r="T114" s="8">
        <v>36.547193</v>
      </c>
      <c r="U114" s="8" t="s">
        <v>1763</v>
      </c>
      <c r="V114" s="8" t="s">
        <v>1436</v>
      </c>
      <c r="W114" s="8">
        <v>3424</v>
      </c>
      <c r="X114" s="8" t="s">
        <v>1437</v>
      </c>
      <c r="Y114" s="8">
        <v>3010</v>
      </c>
      <c r="Z114" s="8">
        <v>1</v>
      </c>
      <c r="AA114" s="8">
        <v>1</v>
      </c>
      <c r="AB114" s="8" t="s">
        <v>1438</v>
      </c>
      <c r="AC114" s="8">
        <v>0</v>
      </c>
      <c r="AD114" s="8">
        <v>1</v>
      </c>
    </row>
    <row r="115" spans="1:30" hidden="1" x14ac:dyDescent="0.25">
      <c r="A115" s="8" t="s">
        <v>1792</v>
      </c>
      <c r="B115" s="8">
        <v>143</v>
      </c>
      <c r="C115" s="8" t="s">
        <v>1426</v>
      </c>
      <c r="D115" s="8" t="s">
        <v>1427</v>
      </c>
      <c r="E115" s="8" t="s">
        <v>1428</v>
      </c>
      <c r="F115" s="8">
        <v>4</v>
      </c>
      <c r="G115" s="8" t="s">
        <v>1427</v>
      </c>
      <c r="H115" s="8" t="s">
        <v>1516</v>
      </c>
      <c r="I115" s="8" t="s">
        <v>1517</v>
      </c>
      <c r="J115" s="8">
        <v>18</v>
      </c>
      <c r="K115" s="8" t="s">
        <v>1427</v>
      </c>
      <c r="L115" s="8" t="s">
        <v>1516</v>
      </c>
      <c r="M115" s="8" t="s">
        <v>1753</v>
      </c>
      <c r="N115" s="8">
        <v>85</v>
      </c>
      <c r="O115" s="8" t="s">
        <v>1793</v>
      </c>
      <c r="P115" s="8" t="s">
        <v>1794</v>
      </c>
      <c r="Q115" s="8" t="s">
        <v>1792</v>
      </c>
      <c r="R115" s="8" t="s">
        <v>1793</v>
      </c>
      <c r="S115" s="8">
        <v>35.917276000000001</v>
      </c>
      <c r="T115" s="8">
        <v>36.550184000000002</v>
      </c>
      <c r="U115" s="8" t="s">
        <v>1448</v>
      </c>
      <c r="V115" s="8" t="s">
        <v>1448</v>
      </c>
      <c r="W115" s="8">
        <v>900</v>
      </c>
      <c r="X115" s="8" t="s">
        <v>1449</v>
      </c>
      <c r="Y115" s="8">
        <v>1293</v>
      </c>
      <c r="Z115" s="8">
        <v>0</v>
      </c>
      <c r="AA115" s="8">
        <v>0</v>
      </c>
      <c r="AB115" s="8" t="s">
        <v>1449</v>
      </c>
      <c r="AC115" s="8">
        <v>0</v>
      </c>
      <c r="AD115" s="8" t="s">
        <v>1449</v>
      </c>
    </row>
    <row r="116" spans="1:30" hidden="1" x14ac:dyDescent="0.25">
      <c r="A116" s="8" t="s">
        <v>1795</v>
      </c>
      <c r="B116" s="8">
        <v>144</v>
      </c>
      <c r="C116" s="8" t="s">
        <v>1426</v>
      </c>
      <c r="D116" s="8" t="s">
        <v>1427</v>
      </c>
      <c r="E116" s="8" t="s">
        <v>1428</v>
      </c>
      <c r="F116" s="8">
        <v>4</v>
      </c>
      <c r="G116" s="8" t="s">
        <v>1427</v>
      </c>
      <c r="H116" s="8" t="s">
        <v>1516</v>
      </c>
      <c r="I116" s="8" t="s">
        <v>1517</v>
      </c>
      <c r="J116" s="8">
        <v>18</v>
      </c>
      <c r="K116" s="8" t="s">
        <v>1518</v>
      </c>
      <c r="L116" s="8" t="s">
        <v>1519</v>
      </c>
      <c r="M116" s="8" t="s">
        <v>1520</v>
      </c>
      <c r="N116" s="8">
        <v>90</v>
      </c>
      <c r="O116" s="8" t="s">
        <v>1796</v>
      </c>
      <c r="P116" s="8" t="s">
        <v>1797</v>
      </c>
      <c r="Q116" s="8" t="s">
        <v>1795</v>
      </c>
      <c r="R116" s="8" t="s">
        <v>1796</v>
      </c>
      <c r="S116" s="8">
        <v>36.007162999999998</v>
      </c>
      <c r="T116" s="8">
        <v>36.630707999999998</v>
      </c>
      <c r="U116" s="8" t="s">
        <v>1435</v>
      </c>
      <c r="V116" s="8" t="s">
        <v>1436</v>
      </c>
      <c r="W116" s="8">
        <v>2697</v>
      </c>
      <c r="X116" s="8" t="s">
        <v>1437</v>
      </c>
      <c r="Y116" s="8">
        <v>2760</v>
      </c>
      <c r="Z116" s="8">
        <v>0</v>
      </c>
      <c r="AA116" s="8">
        <v>1</v>
      </c>
      <c r="AB116" s="8" t="s">
        <v>1438</v>
      </c>
      <c r="AC116" s="8">
        <v>0</v>
      </c>
      <c r="AD116" s="8">
        <v>1</v>
      </c>
    </row>
    <row r="117" spans="1:30" hidden="1" x14ac:dyDescent="0.25">
      <c r="A117" s="8" t="s">
        <v>1798</v>
      </c>
      <c r="B117" s="8">
        <v>145</v>
      </c>
      <c r="C117" s="8" t="s">
        <v>1426</v>
      </c>
      <c r="D117" s="8" t="s">
        <v>1427</v>
      </c>
      <c r="E117" s="8" t="s">
        <v>1428</v>
      </c>
      <c r="F117" s="8">
        <v>4</v>
      </c>
      <c r="G117" s="8" t="s">
        <v>1427</v>
      </c>
      <c r="H117" s="8" t="s">
        <v>1516</v>
      </c>
      <c r="I117" s="8" t="s">
        <v>1517</v>
      </c>
      <c r="J117" s="8">
        <v>18</v>
      </c>
      <c r="K117" s="8" t="s">
        <v>1518</v>
      </c>
      <c r="L117" s="8" t="s">
        <v>1519</v>
      </c>
      <c r="M117" s="8" t="s">
        <v>1520</v>
      </c>
      <c r="N117" s="8">
        <v>90</v>
      </c>
      <c r="O117" s="8" t="s">
        <v>1799</v>
      </c>
      <c r="P117" s="8" t="s">
        <v>1800</v>
      </c>
      <c r="Q117" s="8" t="s">
        <v>1798</v>
      </c>
      <c r="R117" s="8" t="s">
        <v>1799</v>
      </c>
      <c r="S117" s="8">
        <v>36.000222000000001</v>
      </c>
      <c r="T117" s="8">
        <v>36.599545999999997</v>
      </c>
      <c r="U117" s="8" t="s">
        <v>1435</v>
      </c>
      <c r="V117" s="8" t="s">
        <v>1436</v>
      </c>
      <c r="W117" s="8">
        <v>1621</v>
      </c>
      <c r="X117" s="8" t="s">
        <v>1437</v>
      </c>
      <c r="Y117" s="8">
        <v>2620</v>
      </c>
      <c r="Z117" s="8">
        <v>0</v>
      </c>
      <c r="AA117" s="8">
        <v>1</v>
      </c>
      <c r="AB117" s="8" t="s">
        <v>1438</v>
      </c>
      <c r="AC117" s="8">
        <v>0</v>
      </c>
      <c r="AD117" s="8">
        <v>1</v>
      </c>
    </row>
    <row r="118" spans="1:30" hidden="1" x14ac:dyDescent="0.25">
      <c r="A118" s="8" t="s">
        <v>1523</v>
      </c>
      <c r="B118" s="8">
        <v>146</v>
      </c>
      <c r="C118" s="8" t="s">
        <v>1426</v>
      </c>
      <c r="D118" s="8" t="s">
        <v>1427</v>
      </c>
      <c r="E118" s="8" t="s">
        <v>1428</v>
      </c>
      <c r="F118" s="8">
        <v>4</v>
      </c>
      <c r="G118" s="8" t="s">
        <v>1427</v>
      </c>
      <c r="H118" s="8" t="s">
        <v>1516</v>
      </c>
      <c r="I118" s="8" t="s">
        <v>1517</v>
      </c>
      <c r="J118" s="8">
        <v>18</v>
      </c>
      <c r="K118" s="8" t="s">
        <v>1518</v>
      </c>
      <c r="L118" s="8" t="s">
        <v>1519</v>
      </c>
      <c r="M118" s="8" t="s">
        <v>1520</v>
      </c>
      <c r="N118" s="8">
        <v>90</v>
      </c>
      <c r="O118" s="8" t="s">
        <v>1759</v>
      </c>
      <c r="P118" s="8" t="s">
        <v>1522</v>
      </c>
      <c r="Q118" s="8" t="s">
        <v>1523</v>
      </c>
      <c r="R118" s="8" t="s">
        <v>1759</v>
      </c>
      <c r="S118" s="8">
        <v>36.075003000000002</v>
      </c>
      <c r="T118" s="8">
        <v>36.634774</v>
      </c>
      <c r="U118" s="8" t="s">
        <v>1435</v>
      </c>
      <c r="V118" s="8" t="s">
        <v>1436</v>
      </c>
      <c r="W118" s="8">
        <v>10193</v>
      </c>
      <c r="X118" s="8" t="s">
        <v>1437</v>
      </c>
      <c r="Y118" s="8">
        <v>18596</v>
      </c>
      <c r="Z118" s="8">
        <v>1</v>
      </c>
      <c r="AA118" s="8">
        <v>1</v>
      </c>
      <c r="AB118" s="8" t="s">
        <v>1438</v>
      </c>
      <c r="AC118" s="8">
        <v>0</v>
      </c>
      <c r="AD118" s="8">
        <v>0</v>
      </c>
    </row>
    <row r="119" spans="1:30" hidden="1" x14ac:dyDescent="0.25">
      <c r="A119" s="8" t="s">
        <v>1801</v>
      </c>
      <c r="B119" s="8">
        <v>147</v>
      </c>
      <c r="C119" s="8" t="s">
        <v>1426</v>
      </c>
      <c r="D119" s="8" t="s">
        <v>1427</v>
      </c>
      <c r="E119" s="8" t="s">
        <v>1428</v>
      </c>
      <c r="F119" s="8">
        <v>4</v>
      </c>
      <c r="G119" s="8" t="s">
        <v>1427</v>
      </c>
      <c r="H119" s="8" t="s">
        <v>1516</v>
      </c>
      <c r="I119" s="8" t="s">
        <v>1517</v>
      </c>
      <c r="J119" s="8">
        <v>18</v>
      </c>
      <c r="K119" s="8" t="s">
        <v>1518</v>
      </c>
      <c r="L119" s="8" t="s">
        <v>1519</v>
      </c>
      <c r="M119" s="8" t="s">
        <v>1520</v>
      </c>
      <c r="N119" s="8">
        <v>90</v>
      </c>
      <c r="O119" s="8" t="s">
        <v>1802</v>
      </c>
      <c r="P119" s="8" t="s">
        <v>1803</v>
      </c>
      <c r="Q119" s="8" t="s">
        <v>1801</v>
      </c>
      <c r="R119" s="8" t="s">
        <v>1802</v>
      </c>
      <c r="S119" s="8">
        <v>36.089722000000002</v>
      </c>
      <c r="T119" s="8">
        <v>36.712527999999999</v>
      </c>
      <c r="U119" s="8" t="s">
        <v>1435</v>
      </c>
      <c r="V119" s="8" t="s">
        <v>1436</v>
      </c>
      <c r="W119" s="8">
        <v>17450</v>
      </c>
      <c r="X119" s="8" t="s">
        <v>1437</v>
      </c>
      <c r="Y119" s="8">
        <v>13648</v>
      </c>
      <c r="Z119" s="8">
        <v>1</v>
      </c>
      <c r="AA119" s="8">
        <v>1</v>
      </c>
      <c r="AB119" s="8" t="s">
        <v>1438</v>
      </c>
      <c r="AC119" s="8">
        <v>0</v>
      </c>
      <c r="AD119" s="8">
        <v>1</v>
      </c>
    </row>
    <row r="120" spans="1:30" hidden="1" x14ac:dyDescent="0.25">
      <c r="A120" s="8" t="s">
        <v>1804</v>
      </c>
      <c r="B120" s="8">
        <v>148</v>
      </c>
      <c r="C120" s="8" t="s">
        <v>1426</v>
      </c>
      <c r="D120" s="8" t="s">
        <v>1427</v>
      </c>
      <c r="E120" s="8" t="s">
        <v>1428</v>
      </c>
      <c r="F120" s="8">
        <v>4</v>
      </c>
      <c r="G120" s="8" t="s">
        <v>1427</v>
      </c>
      <c r="H120" s="8" t="s">
        <v>1516</v>
      </c>
      <c r="I120" s="8" t="s">
        <v>1517</v>
      </c>
      <c r="J120" s="8">
        <v>18</v>
      </c>
      <c r="K120" s="8" t="s">
        <v>1518</v>
      </c>
      <c r="L120" s="8" t="s">
        <v>1519</v>
      </c>
      <c r="M120" s="8" t="s">
        <v>1520</v>
      </c>
      <c r="N120" s="8">
        <v>90</v>
      </c>
      <c r="O120" s="8" t="s">
        <v>1805</v>
      </c>
      <c r="P120" s="8" t="s">
        <v>1806</v>
      </c>
      <c r="Q120" s="8" t="s">
        <v>1804</v>
      </c>
      <c r="R120" s="8" t="s">
        <v>1805</v>
      </c>
      <c r="S120" s="8">
        <v>36.060228000000002</v>
      </c>
      <c r="T120" s="8">
        <v>36.695355999999997</v>
      </c>
      <c r="U120" s="8" t="s">
        <v>1435</v>
      </c>
      <c r="V120" s="8" t="s">
        <v>1436</v>
      </c>
      <c r="W120" s="8">
        <v>6967</v>
      </c>
      <c r="X120" s="8" t="s">
        <v>1437</v>
      </c>
      <c r="Y120" s="8">
        <v>8330</v>
      </c>
      <c r="Z120" s="8">
        <v>1</v>
      </c>
      <c r="AA120" s="8">
        <v>1</v>
      </c>
      <c r="AB120" s="8" t="s">
        <v>1438</v>
      </c>
      <c r="AC120" s="8">
        <v>0</v>
      </c>
      <c r="AD120" s="8">
        <v>1</v>
      </c>
    </row>
    <row r="121" spans="1:30" hidden="1" x14ac:dyDescent="0.25">
      <c r="A121" s="8" t="s">
        <v>1807</v>
      </c>
      <c r="B121" s="8">
        <v>149</v>
      </c>
      <c r="C121" s="8" t="s">
        <v>1426</v>
      </c>
      <c r="D121" s="8" t="s">
        <v>1427</v>
      </c>
      <c r="E121" s="8" t="s">
        <v>1428</v>
      </c>
      <c r="F121" s="8">
        <v>4</v>
      </c>
      <c r="G121" s="8" t="s">
        <v>1427</v>
      </c>
      <c r="H121" s="8" t="s">
        <v>1516</v>
      </c>
      <c r="I121" s="8" t="s">
        <v>1517</v>
      </c>
      <c r="J121" s="8">
        <v>18</v>
      </c>
      <c r="K121" s="8" t="s">
        <v>1518</v>
      </c>
      <c r="L121" s="8" t="s">
        <v>1519</v>
      </c>
      <c r="M121" s="8" t="s">
        <v>1520</v>
      </c>
      <c r="N121" s="8">
        <v>90</v>
      </c>
      <c r="O121" s="8" t="s">
        <v>1808</v>
      </c>
      <c r="P121" s="8" t="s">
        <v>1809</v>
      </c>
      <c r="Q121" s="8" t="s">
        <v>1807</v>
      </c>
      <c r="R121" s="8" t="s">
        <v>1808</v>
      </c>
      <c r="S121" s="8">
        <v>35.976356000000003</v>
      </c>
      <c r="T121" s="8">
        <v>36.612175000000001</v>
      </c>
      <c r="U121" s="8" t="s">
        <v>1435</v>
      </c>
      <c r="V121" s="8" t="s">
        <v>1436</v>
      </c>
      <c r="W121" s="8">
        <v>5084</v>
      </c>
      <c r="X121" s="8" t="s">
        <v>1437</v>
      </c>
      <c r="Y121" s="8">
        <v>7783</v>
      </c>
      <c r="Z121" s="8">
        <v>0</v>
      </c>
      <c r="AA121" s="8">
        <v>1</v>
      </c>
      <c r="AB121" s="8" t="s">
        <v>1438</v>
      </c>
      <c r="AC121" s="8">
        <v>0</v>
      </c>
      <c r="AD121" s="8">
        <v>1</v>
      </c>
    </row>
    <row r="122" spans="1:30" hidden="1" x14ac:dyDescent="0.25">
      <c r="A122" s="8" t="s">
        <v>1810</v>
      </c>
      <c r="B122" s="8">
        <v>151</v>
      </c>
      <c r="C122" s="8" t="s">
        <v>1426</v>
      </c>
      <c r="D122" s="8" t="s">
        <v>1427</v>
      </c>
      <c r="E122" s="8" t="s">
        <v>1428</v>
      </c>
      <c r="F122" s="8">
        <v>4</v>
      </c>
      <c r="G122" s="8" t="s">
        <v>1427</v>
      </c>
      <c r="H122" s="8" t="s">
        <v>1516</v>
      </c>
      <c r="I122" s="8" t="s">
        <v>1517</v>
      </c>
      <c r="J122" s="8">
        <v>18</v>
      </c>
      <c r="K122" s="8" t="s">
        <v>1518</v>
      </c>
      <c r="L122" s="8" t="s">
        <v>1519</v>
      </c>
      <c r="M122" s="8" t="s">
        <v>1520</v>
      </c>
      <c r="N122" s="8">
        <v>90</v>
      </c>
      <c r="O122" s="8" t="s">
        <v>1811</v>
      </c>
      <c r="P122" s="8" t="s">
        <v>1812</v>
      </c>
      <c r="Q122" s="8" t="s">
        <v>1813</v>
      </c>
      <c r="R122" s="8" t="s">
        <v>1811</v>
      </c>
      <c r="S122" s="8">
        <v>35.990715000000002</v>
      </c>
      <c r="T122" s="8">
        <v>36.677525000000003</v>
      </c>
      <c r="U122" s="8" t="s">
        <v>1495</v>
      </c>
      <c r="V122" s="8" t="s">
        <v>1448</v>
      </c>
      <c r="W122" s="8">
        <v>133</v>
      </c>
      <c r="X122" s="8" t="s">
        <v>1496</v>
      </c>
      <c r="Y122" s="8">
        <v>4982</v>
      </c>
      <c r="Z122" s="8">
        <v>0</v>
      </c>
      <c r="AA122" s="8">
        <v>0</v>
      </c>
      <c r="AB122" s="8" t="s">
        <v>1449</v>
      </c>
      <c r="AC122" s="8">
        <v>0</v>
      </c>
      <c r="AD122" s="8" t="s">
        <v>1449</v>
      </c>
    </row>
    <row r="123" spans="1:30" hidden="1" x14ac:dyDescent="0.25">
      <c r="A123" s="8" t="s">
        <v>1814</v>
      </c>
      <c r="B123" s="8">
        <v>152</v>
      </c>
      <c r="C123" s="8" t="s">
        <v>1426</v>
      </c>
      <c r="D123" s="8" t="s">
        <v>1427</v>
      </c>
      <c r="E123" s="8" t="s">
        <v>1428</v>
      </c>
      <c r="F123" s="8">
        <v>4</v>
      </c>
      <c r="G123" s="8" t="s">
        <v>1427</v>
      </c>
      <c r="H123" s="8" t="s">
        <v>1516</v>
      </c>
      <c r="I123" s="8" t="s">
        <v>1517</v>
      </c>
      <c r="J123" s="8">
        <v>18</v>
      </c>
      <c r="K123" s="8" t="s">
        <v>1518</v>
      </c>
      <c r="L123" s="8" t="s">
        <v>1519</v>
      </c>
      <c r="M123" s="8" t="s">
        <v>1520</v>
      </c>
      <c r="N123" s="8">
        <v>90</v>
      </c>
      <c r="O123" s="8" t="s">
        <v>1815</v>
      </c>
      <c r="P123" s="8" t="s">
        <v>1816</v>
      </c>
      <c r="Q123" s="8" t="s">
        <v>1814</v>
      </c>
      <c r="R123" s="8" t="s">
        <v>1815</v>
      </c>
      <c r="S123" s="8">
        <v>36.095528999999999</v>
      </c>
      <c r="T123" s="8">
        <v>36.679141999999999</v>
      </c>
      <c r="U123" s="8" t="s">
        <v>1435</v>
      </c>
      <c r="V123" s="8" t="s">
        <v>1436</v>
      </c>
      <c r="W123" s="8">
        <v>3868</v>
      </c>
      <c r="X123" s="8" t="s">
        <v>1437</v>
      </c>
      <c r="Y123" s="8">
        <v>7073</v>
      </c>
      <c r="Z123" s="8">
        <v>0</v>
      </c>
      <c r="AA123" s="8">
        <v>1</v>
      </c>
      <c r="AB123" s="8" t="s">
        <v>1438</v>
      </c>
      <c r="AC123" s="8">
        <v>0</v>
      </c>
      <c r="AD123" s="8">
        <v>0</v>
      </c>
    </row>
    <row r="124" spans="1:30" hidden="1" x14ac:dyDescent="0.25">
      <c r="A124" s="8" t="s">
        <v>1817</v>
      </c>
      <c r="B124" s="8">
        <v>153</v>
      </c>
      <c r="C124" s="8" t="s">
        <v>1426</v>
      </c>
      <c r="D124" s="8" t="s">
        <v>1427</v>
      </c>
      <c r="E124" s="8" t="s">
        <v>1428</v>
      </c>
      <c r="F124" s="8">
        <v>4</v>
      </c>
      <c r="G124" s="8" t="s">
        <v>1427</v>
      </c>
      <c r="H124" s="8" t="s">
        <v>1516</v>
      </c>
      <c r="I124" s="8" t="s">
        <v>1517</v>
      </c>
      <c r="J124" s="8">
        <v>18</v>
      </c>
      <c r="K124" s="8" t="s">
        <v>1518</v>
      </c>
      <c r="L124" s="8" t="s">
        <v>1519</v>
      </c>
      <c r="M124" s="8" t="s">
        <v>1520</v>
      </c>
      <c r="N124" s="8">
        <v>90</v>
      </c>
      <c r="O124" s="8" t="s">
        <v>1818</v>
      </c>
      <c r="P124" s="8" t="s">
        <v>1819</v>
      </c>
      <c r="Q124" s="8" t="s">
        <v>1817</v>
      </c>
      <c r="R124" s="8" t="s">
        <v>1818</v>
      </c>
      <c r="S124" s="8">
        <v>36.110446000000003</v>
      </c>
      <c r="T124" s="8">
        <v>36.693612000000002</v>
      </c>
      <c r="U124" s="8" t="s">
        <v>1435</v>
      </c>
      <c r="V124" s="8" t="s">
        <v>1436</v>
      </c>
      <c r="W124" s="8">
        <v>15549</v>
      </c>
      <c r="X124" s="8" t="s">
        <v>1437</v>
      </c>
      <c r="Y124" s="8">
        <v>12373</v>
      </c>
      <c r="Z124" s="8">
        <v>1</v>
      </c>
      <c r="AA124" s="8">
        <v>1</v>
      </c>
      <c r="AB124" s="8" t="s">
        <v>1438</v>
      </c>
      <c r="AC124" s="8">
        <v>0</v>
      </c>
      <c r="AD124" s="8">
        <v>1</v>
      </c>
    </row>
    <row r="125" spans="1:30" hidden="1" x14ac:dyDescent="0.25">
      <c r="A125" s="8" t="s">
        <v>1820</v>
      </c>
      <c r="B125" s="8">
        <v>154</v>
      </c>
      <c r="C125" s="8" t="s">
        <v>1426</v>
      </c>
      <c r="D125" s="8" t="s">
        <v>1427</v>
      </c>
      <c r="E125" s="8" t="s">
        <v>1428</v>
      </c>
      <c r="F125" s="8">
        <v>4</v>
      </c>
      <c r="G125" s="8" t="s">
        <v>1427</v>
      </c>
      <c r="H125" s="8" t="s">
        <v>1516</v>
      </c>
      <c r="I125" s="8" t="s">
        <v>1517</v>
      </c>
      <c r="J125" s="8">
        <v>18</v>
      </c>
      <c r="K125" s="8" t="s">
        <v>1518</v>
      </c>
      <c r="L125" s="8" t="s">
        <v>1519</v>
      </c>
      <c r="M125" s="8" t="s">
        <v>1520</v>
      </c>
      <c r="N125" s="8">
        <v>90</v>
      </c>
      <c r="O125" s="8" t="s">
        <v>1821</v>
      </c>
      <c r="P125" s="8" t="s">
        <v>1822</v>
      </c>
      <c r="Q125" s="8" t="s">
        <v>1820</v>
      </c>
      <c r="R125" s="8" t="s">
        <v>1821</v>
      </c>
      <c r="S125" s="8">
        <v>36.065886999999996</v>
      </c>
      <c r="T125" s="8">
        <v>36.670026</v>
      </c>
      <c r="U125" s="8" t="s">
        <v>1435</v>
      </c>
      <c r="V125" s="8" t="s">
        <v>1436</v>
      </c>
      <c r="W125" s="8">
        <v>6678</v>
      </c>
      <c r="X125" s="8" t="s">
        <v>1437</v>
      </c>
      <c r="Y125" s="8">
        <v>4844</v>
      </c>
      <c r="Z125" s="8">
        <v>0</v>
      </c>
      <c r="AA125" s="8">
        <v>1</v>
      </c>
      <c r="AB125" s="8" t="s">
        <v>1438</v>
      </c>
      <c r="AC125" s="8">
        <v>0</v>
      </c>
      <c r="AD125" s="8">
        <v>1</v>
      </c>
    </row>
    <row r="126" spans="1:30" hidden="1" x14ac:dyDescent="0.25">
      <c r="A126" s="8" t="s">
        <v>1823</v>
      </c>
      <c r="B126" s="8">
        <v>155</v>
      </c>
      <c r="C126" s="8" t="s">
        <v>1426</v>
      </c>
      <c r="D126" s="8" t="s">
        <v>1427</v>
      </c>
      <c r="E126" s="8" t="s">
        <v>1428</v>
      </c>
      <c r="F126" s="8">
        <v>4</v>
      </c>
      <c r="G126" s="8" t="s">
        <v>1427</v>
      </c>
      <c r="H126" s="8" t="s">
        <v>1516</v>
      </c>
      <c r="I126" s="8" t="s">
        <v>1517</v>
      </c>
      <c r="J126" s="8">
        <v>18</v>
      </c>
      <c r="K126" s="8" t="s">
        <v>1518</v>
      </c>
      <c r="L126" s="8" t="s">
        <v>1519</v>
      </c>
      <c r="M126" s="8" t="s">
        <v>1520</v>
      </c>
      <c r="N126" s="8">
        <v>90</v>
      </c>
      <c r="O126" s="8" t="s">
        <v>1824</v>
      </c>
      <c r="P126" s="8" t="s">
        <v>1825</v>
      </c>
      <c r="Q126" s="8" t="s">
        <v>1826</v>
      </c>
      <c r="R126" s="8" t="s">
        <v>1824</v>
      </c>
      <c r="S126" s="8">
        <v>36.014885999999997</v>
      </c>
      <c r="T126" s="8">
        <v>36.672570999999998</v>
      </c>
      <c r="U126" s="8" t="s">
        <v>1435</v>
      </c>
      <c r="V126" s="8" t="s">
        <v>1436</v>
      </c>
      <c r="W126" s="8">
        <v>40146</v>
      </c>
      <c r="X126" s="8" t="s">
        <v>1437</v>
      </c>
      <c r="Y126" s="8">
        <v>44346</v>
      </c>
      <c r="Z126" s="8">
        <v>1</v>
      </c>
      <c r="AA126" s="8">
        <v>1</v>
      </c>
      <c r="AB126" s="8" t="s">
        <v>1438</v>
      </c>
      <c r="AC126" s="8">
        <v>0</v>
      </c>
      <c r="AD126" s="8">
        <v>1</v>
      </c>
    </row>
    <row r="127" spans="1:30" hidden="1" x14ac:dyDescent="0.25">
      <c r="A127" s="8" t="s">
        <v>1827</v>
      </c>
      <c r="B127" s="8">
        <v>156</v>
      </c>
      <c r="C127" s="8" t="s">
        <v>1426</v>
      </c>
      <c r="D127" s="8" t="s">
        <v>1427</v>
      </c>
      <c r="E127" s="8" t="s">
        <v>1428</v>
      </c>
      <c r="F127" s="8">
        <v>4</v>
      </c>
      <c r="G127" s="8" t="s">
        <v>1427</v>
      </c>
      <c r="H127" s="8" t="s">
        <v>1516</v>
      </c>
      <c r="I127" s="8" t="s">
        <v>1517</v>
      </c>
      <c r="J127" s="8">
        <v>18</v>
      </c>
      <c r="K127" s="8" t="s">
        <v>1518</v>
      </c>
      <c r="L127" s="8" t="s">
        <v>1519</v>
      </c>
      <c r="M127" s="8" t="s">
        <v>1520</v>
      </c>
      <c r="N127" s="8">
        <v>90</v>
      </c>
      <c r="O127" s="8" t="s">
        <v>1828</v>
      </c>
      <c r="P127" s="8" t="s">
        <v>1829</v>
      </c>
      <c r="Q127" s="8" t="s">
        <v>1830</v>
      </c>
      <c r="R127" s="8" t="s">
        <v>1828</v>
      </c>
      <c r="S127" s="8">
        <v>36.007111000000002</v>
      </c>
      <c r="T127" s="8">
        <v>36.549742999999999</v>
      </c>
      <c r="U127" s="8" t="s">
        <v>1435</v>
      </c>
      <c r="V127" s="8" t="s">
        <v>1436</v>
      </c>
      <c r="W127" s="8">
        <v>1376</v>
      </c>
      <c r="X127" s="8" t="s">
        <v>1437</v>
      </c>
      <c r="Y127" s="8">
        <v>1641</v>
      </c>
      <c r="Z127" s="8">
        <v>0</v>
      </c>
      <c r="AA127" s="8">
        <v>1</v>
      </c>
      <c r="AB127" s="8" t="s">
        <v>1438</v>
      </c>
      <c r="AC127" s="8">
        <v>0</v>
      </c>
      <c r="AD127" s="8">
        <v>1</v>
      </c>
    </row>
    <row r="128" spans="1:30" hidden="1" x14ac:dyDescent="0.25">
      <c r="A128" s="8" t="s">
        <v>1831</v>
      </c>
      <c r="B128" s="8">
        <v>157</v>
      </c>
      <c r="C128" s="8" t="s">
        <v>1426</v>
      </c>
      <c r="D128" s="8" t="s">
        <v>1427</v>
      </c>
      <c r="E128" s="8" t="s">
        <v>1428</v>
      </c>
      <c r="F128" s="8">
        <v>4</v>
      </c>
      <c r="G128" s="8" t="s">
        <v>1427</v>
      </c>
      <c r="H128" s="8" t="s">
        <v>1516</v>
      </c>
      <c r="I128" s="8" t="s">
        <v>1517</v>
      </c>
      <c r="J128" s="8">
        <v>18</v>
      </c>
      <c r="K128" s="8" t="s">
        <v>1518</v>
      </c>
      <c r="L128" s="8" t="s">
        <v>1519</v>
      </c>
      <c r="M128" s="8" t="s">
        <v>1520</v>
      </c>
      <c r="N128" s="8">
        <v>90</v>
      </c>
      <c r="O128" s="8" t="s">
        <v>1832</v>
      </c>
      <c r="P128" s="8" t="s">
        <v>1833</v>
      </c>
      <c r="Q128" s="8" t="s">
        <v>1831</v>
      </c>
      <c r="R128" s="8" t="s">
        <v>1832</v>
      </c>
      <c r="S128" s="8">
        <v>36.026657999999998</v>
      </c>
      <c r="T128" s="8">
        <v>36.712527999999999</v>
      </c>
      <c r="U128" s="8" t="s">
        <v>1435</v>
      </c>
      <c r="V128" s="8" t="s">
        <v>1436</v>
      </c>
      <c r="W128" s="8">
        <v>8684</v>
      </c>
      <c r="X128" s="8" t="s">
        <v>1437</v>
      </c>
      <c r="Y128" s="8">
        <v>8084</v>
      </c>
      <c r="Z128" s="8">
        <v>0</v>
      </c>
      <c r="AA128" s="8">
        <v>1</v>
      </c>
      <c r="AB128" s="8" t="s">
        <v>1438</v>
      </c>
      <c r="AC128" s="8">
        <v>0</v>
      </c>
      <c r="AD128" s="8">
        <v>1</v>
      </c>
    </row>
    <row r="129" spans="1:30" hidden="1" x14ac:dyDescent="0.25">
      <c r="A129" s="8" t="s">
        <v>1834</v>
      </c>
      <c r="B129" s="8">
        <v>158</v>
      </c>
      <c r="C129" s="8" t="s">
        <v>1426</v>
      </c>
      <c r="D129" s="8" t="s">
        <v>1427</v>
      </c>
      <c r="E129" s="8" t="s">
        <v>1428</v>
      </c>
      <c r="F129" s="8">
        <v>4</v>
      </c>
      <c r="G129" s="8" t="s">
        <v>1427</v>
      </c>
      <c r="H129" s="8" t="s">
        <v>1516</v>
      </c>
      <c r="I129" s="8" t="s">
        <v>1517</v>
      </c>
      <c r="J129" s="8">
        <v>18</v>
      </c>
      <c r="K129" s="8" t="s">
        <v>1518</v>
      </c>
      <c r="L129" s="8" t="s">
        <v>1519</v>
      </c>
      <c r="M129" s="8" t="s">
        <v>1520</v>
      </c>
      <c r="N129" s="8">
        <v>90</v>
      </c>
      <c r="O129" s="8" t="s">
        <v>1835</v>
      </c>
      <c r="P129" s="8" t="s">
        <v>1836</v>
      </c>
      <c r="Q129" s="8" t="s">
        <v>1834</v>
      </c>
      <c r="R129" s="8" t="s">
        <v>1835</v>
      </c>
      <c r="S129" s="8">
        <v>36.018092000000003</v>
      </c>
      <c r="T129" s="8">
        <v>36.586401000000002</v>
      </c>
      <c r="U129" s="8" t="s">
        <v>1448</v>
      </c>
      <c r="V129" s="8" t="s">
        <v>1448</v>
      </c>
      <c r="W129" s="8">
        <v>407</v>
      </c>
      <c r="X129" s="8" t="s">
        <v>1449</v>
      </c>
      <c r="Y129" s="8">
        <v>764</v>
      </c>
      <c r="Z129" s="8">
        <v>0</v>
      </c>
      <c r="AA129" s="8">
        <v>1</v>
      </c>
      <c r="AB129" s="8" t="s">
        <v>1449</v>
      </c>
      <c r="AC129" s="8">
        <v>0</v>
      </c>
      <c r="AD129" s="8" t="s">
        <v>1449</v>
      </c>
    </row>
    <row r="130" spans="1:30" hidden="1" x14ac:dyDescent="0.25">
      <c r="A130" s="8" t="s">
        <v>1837</v>
      </c>
      <c r="B130" s="8">
        <v>159</v>
      </c>
      <c r="C130" s="8" t="s">
        <v>1426</v>
      </c>
      <c r="D130" s="8" t="s">
        <v>1427</v>
      </c>
      <c r="E130" s="8" t="s">
        <v>1428</v>
      </c>
      <c r="F130" s="8">
        <v>4</v>
      </c>
      <c r="G130" s="8" t="s">
        <v>1427</v>
      </c>
      <c r="H130" s="8" t="s">
        <v>1516</v>
      </c>
      <c r="I130" s="8" t="s">
        <v>1517</v>
      </c>
      <c r="J130" s="8">
        <v>18</v>
      </c>
      <c r="K130" s="8" t="s">
        <v>1518</v>
      </c>
      <c r="L130" s="8" t="s">
        <v>1519</v>
      </c>
      <c r="M130" s="8" t="s">
        <v>1520</v>
      </c>
      <c r="N130" s="8">
        <v>90</v>
      </c>
      <c r="O130" s="8" t="s">
        <v>1838</v>
      </c>
      <c r="P130" s="8" t="s">
        <v>1839</v>
      </c>
      <c r="Q130" s="8" t="s">
        <v>1837</v>
      </c>
      <c r="R130" s="8" t="s">
        <v>1838</v>
      </c>
      <c r="S130" s="8">
        <v>36.044676000000003</v>
      </c>
      <c r="T130" s="8">
        <v>36.750484</v>
      </c>
      <c r="U130" s="8" t="s">
        <v>1435</v>
      </c>
      <c r="V130" s="8" t="s">
        <v>1436</v>
      </c>
      <c r="W130" s="8">
        <v>4865</v>
      </c>
      <c r="X130" s="8" t="s">
        <v>1437</v>
      </c>
      <c r="Y130" s="8">
        <v>11902</v>
      </c>
      <c r="Z130" s="8">
        <v>0</v>
      </c>
      <c r="AA130" s="8">
        <v>1</v>
      </c>
      <c r="AB130" s="8" t="s">
        <v>1438</v>
      </c>
      <c r="AC130" s="8">
        <v>0</v>
      </c>
      <c r="AD130" s="8">
        <v>1</v>
      </c>
    </row>
    <row r="131" spans="1:30" hidden="1" x14ac:dyDescent="0.25">
      <c r="A131" s="8" t="s">
        <v>1840</v>
      </c>
      <c r="B131" s="8">
        <v>160</v>
      </c>
      <c r="C131" s="8" t="s">
        <v>1426</v>
      </c>
      <c r="D131" s="8" t="s">
        <v>1427</v>
      </c>
      <c r="E131" s="8" t="s">
        <v>1428</v>
      </c>
      <c r="F131" s="8">
        <v>4</v>
      </c>
      <c r="G131" s="8" t="s">
        <v>1427</v>
      </c>
      <c r="H131" s="8" t="s">
        <v>1516</v>
      </c>
      <c r="I131" s="8" t="s">
        <v>1517</v>
      </c>
      <c r="J131" s="8">
        <v>18</v>
      </c>
      <c r="K131" s="8" t="s">
        <v>1841</v>
      </c>
      <c r="L131" s="8" t="s">
        <v>1842</v>
      </c>
      <c r="M131" s="8" t="s">
        <v>1843</v>
      </c>
      <c r="N131" s="8">
        <v>88</v>
      </c>
      <c r="O131" s="8" t="s">
        <v>1844</v>
      </c>
      <c r="P131" s="8" t="s">
        <v>1845</v>
      </c>
      <c r="Q131" s="8" t="s">
        <v>1840</v>
      </c>
      <c r="R131" s="8" t="s">
        <v>1844</v>
      </c>
      <c r="S131" s="8">
        <v>35.837271999999999</v>
      </c>
      <c r="T131" s="8">
        <v>36.900550000000003</v>
      </c>
      <c r="U131" s="8" t="s">
        <v>1448</v>
      </c>
      <c r="V131" s="8" t="s">
        <v>1448</v>
      </c>
      <c r="W131" s="8">
        <v>2116</v>
      </c>
      <c r="X131" s="8" t="s">
        <v>1449</v>
      </c>
      <c r="Y131" s="8">
        <v>0</v>
      </c>
      <c r="Z131" s="8">
        <v>0</v>
      </c>
      <c r="AA131" s="8">
        <v>0</v>
      </c>
      <c r="AB131" s="8" t="s">
        <v>1449</v>
      </c>
      <c r="AC131" s="8">
        <v>0</v>
      </c>
      <c r="AD131" s="8" t="s">
        <v>1449</v>
      </c>
    </row>
    <row r="132" spans="1:30" hidden="1" x14ac:dyDescent="0.25">
      <c r="A132" s="8" t="s">
        <v>1846</v>
      </c>
      <c r="B132" s="8">
        <v>161</v>
      </c>
      <c r="C132" s="8" t="s">
        <v>1426</v>
      </c>
      <c r="D132" s="8" t="s">
        <v>1427</v>
      </c>
      <c r="E132" s="8" t="s">
        <v>1428</v>
      </c>
      <c r="F132" s="8">
        <v>4</v>
      </c>
      <c r="G132" s="8" t="s">
        <v>1427</v>
      </c>
      <c r="H132" s="8" t="s">
        <v>1516</v>
      </c>
      <c r="I132" s="8" t="s">
        <v>1517</v>
      </c>
      <c r="J132" s="8">
        <v>18</v>
      </c>
      <c r="K132" s="8" t="s">
        <v>1841</v>
      </c>
      <c r="L132" s="8" t="s">
        <v>1842</v>
      </c>
      <c r="M132" s="8" t="s">
        <v>1843</v>
      </c>
      <c r="N132" s="8">
        <v>88</v>
      </c>
      <c r="O132" s="8" t="s">
        <v>1847</v>
      </c>
      <c r="P132" s="8" t="s">
        <v>1848</v>
      </c>
      <c r="Q132" s="8" t="s">
        <v>1846</v>
      </c>
      <c r="R132" s="8" t="s">
        <v>1847</v>
      </c>
      <c r="S132" s="8">
        <v>35.906374</v>
      </c>
      <c r="T132" s="8">
        <v>36.801318999999999</v>
      </c>
      <c r="U132" s="8" t="s">
        <v>1448</v>
      </c>
      <c r="V132" s="8" t="s">
        <v>1448</v>
      </c>
      <c r="W132" s="8">
        <v>12997</v>
      </c>
      <c r="X132" s="8" t="s">
        <v>1449</v>
      </c>
      <c r="Y132" s="8">
        <v>1090</v>
      </c>
      <c r="Z132" s="8">
        <v>0</v>
      </c>
      <c r="AA132" s="8">
        <v>0</v>
      </c>
      <c r="AB132" s="8" t="s">
        <v>1449</v>
      </c>
      <c r="AC132" s="8">
        <v>0</v>
      </c>
      <c r="AD132" s="8" t="s">
        <v>1449</v>
      </c>
    </row>
    <row r="133" spans="1:30" hidden="1" x14ac:dyDescent="0.25">
      <c r="A133" s="8" t="s">
        <v>1849</v>
      </c>
      <c r="B133" s="8">
        <v>162</v>
      </c>
      <c r="C133" s="8" t="s">
        <v>1426</v>
      </c>
      <c r="D133" s="8" t="s">
        <v>1427</v>
      </c>
      <c r="E133" s="8" t="s">
        <v>1428</v>
      </c>
      <c r="F133" s="8">
        <v>4</v>
      </c>
      <c r="G133" s="8" t="s">
        <v>1427</v>
      </c>
      <c r="H133" s="8" t="s">
        <v>1516</v>
      </c>
      <c r="I133" s="8" t="s">
        <v>1517</v>
      </c>
      <c r="J133" s="8">
        <v>18</v>
      </c>
      <c r="K133" s="8" t="s">
        <v>1841</v>
      </c>
      <c r="L133" s="8" t="s">
        <v>1842</v>
      </c>
      <c r="M133" s="8" t="s">
        <v>1843</v>
      </c>
      <c r="N133" s="8">
        <v>88</v>
      </c>
      <c r="O133" s="8" t="s">
        <v>1850</v>
      </c>
      <c r="P133" s="8" t="s">
        <v>1851</v>
      </c>
      <c r="Q133" s="8" t="s">
        <v>1849</v>
      </c>
      <c r="R133" s="8" t="s">
        <v>1850</v>
      </c>
      <c r="S133" s="8">
        <v>35.931449000000001</v>
      </c>
      <c r="T133" s="8">
        <v>36.878002000000002</v>
      </c>
      <c r="U133" s="8" t="s">
        <v>1448</v>
      </c>
      <c r="V133" s="8" t="s">
        <v>1448</v>
      </c>
      <c r="W133" s="8">
        <v>1737</v>
      </c>
      <c r="X133" s="8" t="s">
        <v>1449</v>
      </c>
      <c r="Y133" s="8">
        <v>0</v>
      </c>
      <c r="Z133" s="8">
        <v>0</v>
      </c>
      <c r="AA133" s="8">
        <v>0</v>
      </c>
      <c r="AB133" s="8" t="s">
        <v>1449</v>
      </c>
      <c r="AC133" s="8">
        <v>0</v>
      </c>
      <c r="AD133" s="8" t="s">
        <v>1449</v>
      </c>
    </row>
    <row r="134" spans="1:30" hidden="1" x14ac:dyDescent="0.25">
      <c r="A134" s="8" t="s">
        <v>1852</v>
      </c>
      <c r="B134" s="8">
        <v>163</v>
      </c>
      <c r="C134" s="8" t="s">
        <v>1426</v>
      </c>
      <c r="D134" s="8" t="s">
        <v>1427</v>
      </c>
      <c r="E134" s="8" t="s">
        <v>1428</v>
      </c>
      <c r="F134" s="8">
        <v>4</v>
      </c>
      <c r="G134" s="8" t="s">
        <v>1427</v>
      </c>
      <c r="H134" s="8" t="s">
        <v>1516</v>
      </c>
      <c r="I134" s="8" t="s">
        <v>1517</v>
      </c>
      <c r="J134" s="8">
        <v>18</v>
      </c>
      <c r="K134" s="8" t="s">
        <v>1841</v>
      </c>
      <c r="L134" s="8" t="s">
        <v>1842</v>
      </c>
      <c r="M134" s="8" t="s">
        <v>1843</v>
      </c>
      <c r="N134" s="8">
        <v>88</v>
      </c>
      <c r="O134" s="8" t="s">
        <v>1853</v>
      </c>
      <c r="P134" s="8" t="s">
        <v>1854</v>
      </c>
      <c r="Q134" s="8" t="s">
        <v>1852</v>
      </c>
      <c r="R134" s="8" t="s">
        <v>1853</v>
      </c>
      <c r="S134" s="8">
        <v>35.789163000000002</v>
      </c>
      <c r="T134" s="8">
        <v>36.819785000000003</v>
      </c>
      <c r="U134" s="8" t="s">
        <v>1448</v>
      </c>
      <c r="V134" s="8" t="s">
        <v>1448</v>
      </c>
      <c r="W134" s="8">
        <v>980</v>
      </c>
      <c r="X134" s="8" t="s">
        <v>1449</v>
      </c>
      <c r="Y134" s="8">
        <v>0</v>
      </c>
      <c r="Z134" s="8">
        <v>0</v>
      </c>
      <c r="AA134" s="8">
        <v>0</v>
      </c>
      <c r="AB134" s="8" t="s">
        <v>1449</v>
      </c>
      <c r="AC134" s="8">
        <v>0</v>
      </c>
      <c r="AD134" s="8" t="s">
        <v>1449</v>
      </c>
    </row>
    <row r="135" spans="1:30" hidden="1" x14ac:dyDescent="0.25">
      <c r="A135" s="8" t="s">
        <v>1855</v>
      </c>
      <c r="B135" s="8">
        <v>164</v>
      </c>
      <c r="C135" s="8" t="s">
        <v>1426</v>
      </c>
      <c r="D135" s="8" t="s">
        <v>1427</v>
      </c>
      <c r="E135" s="8" t="s">
        <v>1428</v>
      </c>
      <c r="F135" s="8">
        <v>4</v>
      </c>
      <c r="G135" s="8" t="s">
        <v>1427</v>
      </c>
      <c r="H135" s="8" t="s">
        <v>1516</v>
      </c>
      <c r="I135" s="8" t="s">
        <v>1517</v>
      </c>
      <c r="J135" s="8">
        <v>18</v>
      </c>
      <c r="K135" s="8" t="s">
        <v>1841</v>
      </c>
      <c r="L135" s="8" t="s">
        <v>1842</v>
      </c>
      <c r="M135" s="8" t="s">
        <v>1843</v>
      </c>
      <c r="N135" s="8">
        <v>88</v>
      </c>
      <c r="O135" s="8" t="s">
        <v>1856</v>
      </c>
      <c r="P135" s="8" t="s">
        <v>1857</v>
      </c>
      <c r="Q135" s="8" t="s">
        <v>1855</v>
      </c>
      <c r="R135" s="8" t="s">
        <v>1856</v>
      </c>
      <c r="S135" s="8">
        <v>35.802380999999997</v>
      </c>
      <c r="T135" s="8">
        <v>36.895788000000003</v>
      </c>
      <c r="U135" s="8" t="s">
        <v>1448</v>
      </c>
      <c r="V135" s="8" t="s">
        <v>1448</v>
      </c>
      <c r="W135" s="8">
        <v>1390</v>
      </c>
      <c r="X135" s="8" t="s">
        <v>1449</v>
      </c>
      <c r="Y135" s="8">
        <v>0</v>
      </c>
      <c r="Z135" s="8">
        <v>0</v>
      </c>
      <c r="AA135" s="8">
        <v>0</v>
      </c>
      <c r="AB135" s="8" t="s">
        <v>1449</v>
      </c>
      <c r="AC135" s="8">
        <v>0</v>
      </c>
      <c r="AD135" s="8" t="s">
        <v>1449</v>
      </c>
    </row>
    <row r="136" spans="1:30" hidden="1" x14ac:dyDescent="0.25">
      <c r="A136" s="8" t="s">
        <v>1858</v>
      </c>
      <c r="B136" s="8">
        <v>165</v>
      </c>
      <c r="C136" s="8" t="s">
        <v>1426</v>
      </c>
      <c r="D136" s="8" t="s">
        <v>1427</v>
      </c>
      <c r="E136" s="8" t="s">
        <v>1428</v>
      </c>
      <c r="F136" s="8">
        <v>4</v>
      </c>
      <c r="G136" s="8" t="s">
        <v>1427</v>
      </c>
      <c r="H136" s="8" t="s">
        <v>1516</v>
      </c>
      <c r="I136" s="8" t="s">
        <v>1517</v>
      </c>
      <c r="J136" s="8">
        <v>18</v>
      </c>
      <c r="K136" s="8" t="s">
        <v>1841</v>
      </c>
      <c r="L136" s="8" t="s">
        <v>1842</v>
      </c>
      <c r="M136" s="8" t="s">
        <v>1843</v>
      </c>
      <c r="N136" s="8">
        <v>88</v>
      </c>
      <c r="O136" s="8" t="s">
        <v>1859</v>
      </c>
      <c r="P136" s="8" t="s">
        <v>1860</v>
      </c>
      <c r="Q136" s="8" t="s">
        <v>1858</v>
      </c>
      <c r="R136" s="8" t="s">
        <v>1859</v>
      </c>
      <c r="S136" s="8">
        <v>35.771473999999998</v>
      </c>
      <c r="T136" s="8">
        <v>36.887234999999997</v>
      </c>
      <c r="U136" s="8" t="s">
        <v>1448</v>
      </c>
      <c r="V136" s="8" t="s">
        <v>1448</v>
      </c>
      <c r="W136" s="8">
        <v>2420</v>
      </c>
      <c r="X136" s="8" t="s">
        <v>1449</v>
      </c>
      <c r="Y136" s="8">
        <v>0</v>
      </c>
      <c r="Z136" s="8">
        <v>0</v>
      </c>
      <c r="AA136" s="8">
        <v>0</v>
      </c>
      <c r="AB136" s="8" t="s">
        <v>1449</v>
      </c>
      <c r="AC136" s="8">
        <v>0</v>
      </c>
      <c r="AD136" s="8" t="s">
        <v>1449</v>
      </c>
    </row>
    <row r="137" spans="1:30" hidden="1" x14ac:dyDescent="0.25">
      <c r="A137" s="8" t="s">
        <v>1861</v>
      </c>
      <c r="B137" s="8">
        <v>166</v>
      </c>
      <c r="C137" s="8" t="s">
        <v>1426</v>
      </c>
      <c r="D137" s="8" t="s">
        <v>1427</v>
      </c>
      <c r="E137" s="8" t="s">
        <v>1428</v>
      </c>
      <c r="F137" s="8">
        <v>4</v>
      </c>
      <c r="G137" s="8" t="s">
        <v>1427</v>
      </c>
      <c r="H137" s="8" t="s">
        <v>1516</v>
      </c>
      <c r="I137" s="8" t="s">
        <v>1517</v>
      </c>
      <c r="J137" s="8">
        <v>18</v>
      </c>
      <c r="K137" s="8" t="s">
        <v>1841</v>
      </c>
      <c r="L137" s="8" t="s">
        <v>1842</v>
      </c>
      <c r="M137" s="8" t="s">
        <v>1843</v>
      </c>
      <c r="N137" s="8">
        <v>88</v>
      </c>
      <c r="O137" s="8" t="s">
        <v>1862</v>
      </c>
      <c r="P137" s="8" t="s">
        <v>1863</v>
      </c>
      <c r="Q137" s="8" t="s">
        <v>1861</v>
      </c>
      <c r="R137" s="8" t="s">
        <v>1862</v>
      </c>
      <c r="S137" s="8">
        <v>35.802163999999998</v>
      </c>
      <c r="T137" s="8">
        <v>36.730915000000003</v>
      </c>
      <c r="U137" s="8" t="s">
        <v>1495</v>
      </c>
      <c r="V137" s="8" t="s">
        <v>1448</v>
      </c>
      <c r="W137" s="8">
        <v>5331</v>
      </c>
      <c r="X137" s="8" t="s">
        <v>1496</v>
      </c>
      <c r="Y137" s="8">
        <v>0</v>
      </c>
      <c r="Z137" s="8">
        <v>0</v>
      </c>
      <c r="AA137" s="8">
        <v>0</v>
      </c>
      <c r="AB137" s="8" t="s">
        <v>1449</v>
      </c>
      <c r="AC137" s="8">
        <v>0</v>
      </c>
      <c r="AD137" s="8" t="s">
        <v>1449</v>
      </c>
    </row>
    <row r="138" spans="1:30" hidden="1" x14ac:dyDescent="0.25">
      <c r="A138" s="8" t="s">
        <v>1864</v>
      </c>
      <c r="B138" s="8">
        <v>167</v>
      </c>
      <c r="C138" s="8" t="s">
        <v>1426</v>
      </c>
      <c r="D138" s="8" t="s">
        <v>1427</v>
      </c>
      <c r="E138" s="8" t="s">
        <v>1428</v>
      </c>
      <c r="F138" s="8">
        <v>4</v>
      </c>
      <c r="G138" s="8" t="s">
        <v>1427</v>
      </c>
      <c r="H138" s="8" t="s">
        <v>1516</v>
      </c>
      <c r="I138" s="8" t="s">
        <v>1517</v>
      </c>
      <c r="J138" s="8">
        <v>18</v>
      </c>
      <c r="K138" s="8" t="s">
        <v>1841</v>
      </c>
      <c r="L138" s="8" t="s">
        <v>1842</v>
      </c>
      <c r="M138" s="8" t="s">
        <v>1843</v>
      </c>
      <c r="N138" s="8">
        <v>88</v>
      </c>
      <c r="O138" s="8" t="s">
        <v>1865</v>
      </c>
      <c r="P138" s="8" t="s">
        <v>1866</v>
      </c>
      <c r="Q138" s="8" t="s">
        <v>1864</v>
      </c>
      <c r="R138" s="8" t="s">
        <v>1865</v>
      </c>
      <c r="S138" s="8">
        <v>35.835133999999996</v>
      </c>
      <c r="T138" s="8">
        <v>36.757195000000003</v>
      </c>
      <c r="U138" s="8" t="s">
        <v>1495</v>
      </c>
      <c r="V138" s="8" t="s">
        <v>1448</v>
      </c>
      <c r="W138" s="8">
        <v>4755</v>
      </c>
      <c r="X138" s="8" t="s">
        <v>1496</v>
      </c>
      <c r="Y138" s="8">
        <v>0</v>
      </c>
      <c r="Z138" s="8">
        <v>0</v>
      </c>
      <c r="AA138" s="8">
        <v>0</v>
      </c>
      <c r="AB138" s="8" t="s">
        <v>1449</v>
      </c>
      <c r="AC138" s="8">
        <v>0</v>
      </c>
      <c r="AD138" s="8" t="s">
        <v>1449</v>
      </c>
    </row>
    <row r="139" spans="1:30" hidden="1" x14ac:dyDescent="0.25">
      <c r="A139" s="8" t="s">
        <v>1867</v>
      </c>
      <c r="B139" s="8">
        <v>168</v>
      </c>
      <c r="C139" s="8" t="s">
        <v>1426</v>
      </c>
      <c r="D139" s="8" t="s">
        <v>1427</v>
      </c>
      <c r="E139" s="8" t="s">
        <v>1428</v>
      </c>
      <c r="F139" s="8">
        <v>4</v>
      </c>
      <c r="G139" s="8" t="s">
        <v>1427</v>
      </c>
      <c r="H139" s="8" t="s">
        <v>1516</v>
      </c>
      <c r="I139" s="8" t="s">
        <v>1517</v>
      </c>
      <c r="J139" s="8">
        <v>18</v>
      </c>
      <c r="K139" s="8" t="s">
        <v>1841</v>
      </c>
      <c r="L139" s="8" t="s">
        <v>1842</v>
      </c>
      <c r="M139" s="8" t="s">
        <v>1843</v>
      </c>
      <c r="N139" s="8">
        <v>88</v>
      </c>
      <c r="O139" s="8" t="s">
        <v>1868</v>
      </c>
      <c r="P139" s="8" t="s">
        <v>1869</v>
      </c>
      <c r="Q139" s="8" t="s">
        <v>1867</v>
      </c>
      <c r="R139" s="8" t="s">
        <v>1868</v>
      </c>
      <c r="S139" s="8">
        <v>35.782353999999998</v>
      </c>
      <c r="T139" s="8">
        <v>36.720844</v>
      </c>
      <c r="U139" s="8" t="s">
        <v>1495</v>
      </c>
      <c r="V139" s="8" t="s">
        <v>1448</v>
      </c>
      <c r="W139" s="8">
        <v>6671</v>
      </c>
      <c r="X139" s="8" t="s">
        <v>1496</v>
      </c>
      <c r="Y139" s="8">
        <v>0</v>
      </c>
      <c r="Z139" s="8">
        <v>0</v>
      </c>
      <c r="AA139" s="8">
        <v>0</v>
      </c>
      <c r="AB139" s="8" t="s">
        <v>1449</v>
      </c>
      <c r="AC139" s="8">
        <v>0</v>
      </c>
      <c r="AD139" s="8" t="s">
        <v>1449</v>
      </c>
    </row>
    <row r="140" spans="1:30" hidden="1" x14ac:dyDescent="0.25">
      <c r="A140" s="8" t="s">
        <v>1870</v>
      </c>
      <c r="B140" s="8">
        <v>169</v>
      </c>
      <c r="C140" s="8" t="s">
        <v>1426</v>
      </c>
      <c r="D140" s="8" t="s">
        <v>1427</v>
      </c>
      <c r="E140" s="8" t="s">
        <v>1428</v>
      </c>
      <c r="F140" s="8">
        <v>4</v>
      </c>
      <c r="G140" s="8" t="s">
        <v>1427</v>
      </c>
      <c r="H140" s="8" t="s">
        <v>1516</v>
      </c>
      <c r="I140" s="8" t="s">
        <v>1517</v>
      </c>
      <c r="J140" s="8">
        <v>18</v>
      </c>
      <c r="K140" s="8" t="s">
        <v>1841</v>
      </c>
      <c r="L140" s="8" t="s">
        <v>1842</v>
      </c>
      <c r="M140" s="8" t="s">
        <v>1843</v>
      </c>
      <c r="N140" s="8">
        <v>88</v>
      </c>
      <c r="O140" s="8" t="s">
        <v>1871</v>
      </c>
      <c r="P140" s="8" t="s">
        <v>1872</v>
      </c>
      <c r="Q140" s="8" t="s">
        <v>1870</v>
      </c>
      <c r="R140" s="8" t="s">
        <v>1871</v>
      </c>
      <c r="S140" s="8">
        <v>35.815306999999997</v>
      </c>
      <c r="T140" s="8">
        <v>36.867992000000001</v>
      </c>
      <c r="U140" s="8" t="s">
        <v>1448</v>
      </c>
      <c r="V140" s="8" t="s">
        <v>1448</v>
      </c>
      <c r="W140" s="8">
        <v>4935</v>
      </c>
      <c r="X140" s="8" t="s">
        <v>1449</v>
      </c>
      <c r="Y140" s="8">
        <v>0</v>
      </c>
      <c r="Z140" s="8">
        <v>0</v>
      </c>
      <c r="AA140" s="8">
        <v>0</v>
      </c>
      <c r="AB140" s="8" t="s">
        <v>1449</v>
      </c>
      <c r="AC140" s="8">
        <v>0</v>
      </c>
      <c r="AD140" s="8" t="s">
        <v>1449</v>
      </c>
    </row>
    <row r="141" spans="1:30" hidden="1" x14ac:dyDescent="0.25">
      <c r="A141" s="8" t="s">
        <v>1873</v>
      </c>
      <c r="B141" s="8">
        <v>170</v>
      </c>
      <c r="C141" s="8" t="s">
        <v>1426</v>
      </c>
      <c r="D141" s="8" t="s">
        <v>1427</v>
      </c>
      <c r="E141" s="8" t="s">
        <v>1428</v>
      </c>
      <c r="F141" s="8">
        <v>4</v>
      </c>
      <c r="G141" s="8" t="s">
        <v>1427</v>
      </c>
      <c r="H141" s="8" t="s">
        <v>1516</v>
      </c>
      <c r="I141" s="8" t="s">
        <v>1517</v>
      </c>
      <c r="J141" s="8">
        <v>18</v>
      </c>
      <c r="K141" s="8" t="s">
        <v>1841</v>
      </c>
      <c r="L141" s="8" t="s">
        <v>1842</v>
      </c>
      <c r="M141" s="8" t="s">
        <v>1843</v>
      </c>
      <c r="N141" s="8">
        <v>88</v>
      </c>
      <c r="O141" s="8" t="s">
        <v>1874</v>
      </c>
      <c r="P141" s="8" t="s">
        <v>1875</v>
      </c>
      <c r="Q141" s="8" t="s">
        <v>1873</v>
      </c>
      <c r="R141" s="8" t="s">
        <v>1874</v>
      </c>
      <c r="S141" s="8">
        <v>35.756216000000002</v>
      </c>
      <c r="T141" s="8">
        <v>36.752918999999999</v>
      </c>
      <c r="U141" s="8" t="s">
        <v>1448</v>
      </c>
      <c r="V141" s="8" t="s">
        <v>1448</v>
      </c>
      <c r="W141" s="8">
        <v>9819</v>
      </c>
      <c r="X141" s="8" t="s">
        <v>1449</v>
      </c>
      <c r="Y141" s="8">
        <v>0</v>
      </c>
      <c r="Z141" s="8">
        <v>0</v>
      </c>
      <c r="AA141" s="8">
        <v>0</v>
      </c>
      <c r="AB141" s="8" t="s">
        <v>1449</v>
      </c>
      <c r="AC141" s="8">
        <v>0</v>
      </c>
      <c r="AD141" s="8" t="s">
        <v>1449</v>
      </c>
    </row>
    <row r="142" spans="1:30" hidden="1" x14ac:dyDescent="0.25">
      <c r="A142" s="8" t="s">
        <v>1876</v>
      </c>
      <c r="B142" s="8">
        <v>171</v>
      </c>
      <c r="C142" s="8" t="s">
        <v>1426</v>
      </c>
      <c r="D142" s="8" t="s">
        <v>1427</v>
      </c>
      <c r="E142" s="8" t="s">
        <v>1428</v>
      </c>
      <c r="F142" s="8">
        <v>4</v>
      </c>
      <c r="G142" s="8" t="s">
        <v>1427</v>
      </c>
      <c r="H142" s="8" t="s">
        <v>1516</v>
      </c>
      <c r="I142" s="8" t="s">
        <v>1517</v>
      </c>
      <c r="J142" s="8">
        <v>18</v>
      </c>
      <c r="K142" s="8" t="s">
        <v>1841</v>
      </c>
      <c r="L142" s="8" t="s">
        <v>1842</v>
      </c>
      <c r="M142" s="8" t="s">
        <v>1843</v>
      </c>
      <c r="N142" s="8">
        <v>88</v>
      </c>
      <c r="O142" s="8" t="s">
        <v>1877</v>
      </c>
      <c r="P142" s="8" t="s">
        <v>1878</v>
      </c>
      <c r="Q142" s="8" t="s">
        <v>1876</v>
      </c>
      <c r="R142" s="8" t="s">
        <v>1877</v>
      </c>
      <c r="S142" s="8">
        <v>35.909483999999999</v>
      </c>
      <c r="T142" s="8">
        <v>36.923487000000002</v>
      </c>
      <c r="U142" s="8" t="s">
        <v>1448</v>
      </c>
      <c r="V142" s="8" t="s">
        <v>1448</v>
      </c>
      <c r="W142" s="8">
        <v>3534</v>
      </c>
      <c r="X142" s="8" t="s">
        <v>1449</v>
      </c>
      <c r="Y142" s="8">
        <v>0</v>
      </c>
      <c r="Z142" s="8">
        <v>0</v>
      </c>
      <c r="AA142" s="8">
        <v>0</v>
      </c>
      <c r="AB142" s="8" t="s">
        <v>1449</v>
      </c>
      <c r="AC142" s="8">
        <v>0</v>
      </c>
      <c r="AD142" s="8" t="s">
        <v>1449</v>
      </c>
    </row>
    <row r="143" spans="1:30" hidden="1" x14ac:dyDescent="0.25">
      <c r="A143" s="8" t="s">
        <v>1879</v>
      </c>
      <c r="B143" s="8">
        <v>172</v>
      </c>
      <c r="C143" s="8" t="s">
        <v>1426</v>
      </c>
      <c r="D143" s="8" t="s">
        <v>1427</v>
      </c>
      <c r="E143" s="8" t="s">
        <v>1428</v>
      </c>
      <c r="F143" s="8">
        <v>4</v>
      </c>
      <c r="G143" s="8" t="s">
        <v>1427</v>
      </c>
      <c r="H143" s="8" t="s">
        <v>1516</v>
      </c>
      <c r="I143" s="8" t="s">
        <v>1517</v>
      </c>
      <c r="J143" s="8">
        <v>18</v>
      </c>
      <c r="K143" s="8" t="s">
        <v>1841</v>
      </c>
      <c r="L143" s="8" t="s">
        <v>1842</v>
      </c>
      <c r="M143" s="8" t="s">
        <v>1843</v>
      </c>
      <c r="N143" s="8">
        <v>88</v>
      </c>
      <c r="O143" s="8" t="s">
        <v>1880</v>
      </c>
      <c r="P143" s="8" t="s">
        <v>1881</v>
      </c>
      <c r="Q143" s="8" t="s">
        <v>1879</v>
      </c>
      <c r="R143" s="8" t="s">
        <v>1880</v>
      </c>
      <c r="S143" s="8">
        <v>35.770308</v>
      </c>
      <c r="T143" s="8">
        <v>36.82931</v>
      </c>
      <c r="U143" s="8" t="s">
        <v>1448</v>
      </c>
      <c r="V143" s="8" t="s">
        <v>1448</v>
      </c>
      <c r="W143" s="8">
        <v>2750</v>
      </c>
      <c r="X143" s="8" t="s">
        <v>1449</v>
      </c>
      <c r="Y143" s="8">
        <v>0</v>
      </c>
      <c r="Z143" s="8">
        <v>0</v>
      </c>
      <c r="AA143" s="8">
        <v>0</v>
      </c>
      <c r="AB143" s="8" t="s">
        <v>1449</v>
      </c>
      <c r="AC143" s="8">
        <v>0</v>
      </c>
      <c r="AD143" s="8" t="s">
        <v>1449</v>
      </c>
    </row>
    <row r="144" spans="1:30" hidden="1" x14ac:dyDescent="0.25">
      <c r="A144" s="8" t="s">
        <v>1882</v>
      </c>
      <c r="B144" s="8">
        <v>173</v>
      </c>
      <c r="C144" s="8" t="s">
        <v>1426</v>
      </c>
      <c r="D144" s="8" t="s">
        <v>1427</v>
      </c>
      <c r="E144" s="8" t="s">
        <v>1428</v>
      </c>
      <c r="F144" s="8">
        <v>4</v>
      </c>
      <c r="G144" s="8" t="s">
        <v>1427</v>
      </c>
      <c r="H144" s="8" t="s">
        <v>1516</v>
      </c>
      <c r="I144" s="8" t="s">
        <v>1517</v>
      </c>
      <c r="J144" s="8">
        <v>18</v>
      </c>
      <c r="K144" s="8" t="s">
        <v>1841</v>
      </c>
      <c r="L144" s="8" t="s">
        <v>1842</v>
      </c>
      <c r="M144" s="8" t="s">
        <v>1843</v>
      </c>
      <c r="N144" s="8">
        <v>88</v>
      </c>
      <c r="O144" s="8" t="s">
        <v>1883</v>
      </c>
      <c r="P144" s="8" t="s">
        <v>1884</v>
      </c>
      <c r="Q144" s="8" t="s">
        <v>1882</v>
      </c>
      <c r="R144" s="8" t="s">
        <v>1883</v>
      </c>
      <c r="S144" s="8">
        <v>35.781582</v>
      </c>
      <c r="T144" s="8">
        <v>36.768858000000002</v>
      </c>
      <c r="U144" s="8" t="s">
        <v>1495</v>
      </c>
      <c r="V144" s="8" t="s">
        <v>1448</v>
      </c>
      <c r="W144" s="8">
        <v>9400</v>
      </c>
      <c r="X144" s="8" t="s">
        <v>1496</v>
      </c>
      <c r="Y144" s="8">
        <v>0</v>
      </c>
      <c r="Z144" s="8">
        <v>0</v>
      </c>
      <c r="AA144" s="8">
        <v>0</v>
      </c>
      <c r="AB144" s="8" t="s">
        <v>1449</v>
      </c>
      <c r="AC144" s="8">
        <v>0</v>
      </c>
      <c r="AD144" s="8" t="s">
        <v>1449</v>
      </c>
    </row>
    <row r="145" spans="1:30" hidden="1" x14ac:dyDescent="0.25">
      <c r="A145" s="8" t="s">
        <v>1885</v>
      </c>
      <c r="B145" s="8">
        <v>174</v>
      </c>
      <c r="C145" s="8" t="s">
        <v>1426</v>
      </c>
      <c r="D145" s="8" t="s">
        <v>1427</v>
      </c>
      <c r="E145" s="8" t="s">
        <v>1428</v>
      </c>
      <c r="F145" s="8">
        <v>4</v>
      </c>
      <c r="G145" s="8" t="s">
        <v>1427</v>
      </c>
      <c r="H145" s="8" t="s">
        <v>1516</v>
      </c>
      <c r="I145" s="8" t="s">
        <v>1517</v>
      </c>
      <c r="J145" s="8">
        <v>18</v>
      </c>
      <c r="K145" s="8" t="s">
        <v>1841</v>
      </c>
      <c r="L145" s="8" t="s">
        <v>1842</v>
      </c>
      <c r="M145" s="8" t="s">
        <v>1843</v>
      </c>
      <c r="N145" s="8">
        <v>88</v>
      </c>
      <c r="O145" s="8" t="s">
        <v>1886</v>
      </c>
      <c r="P145" s="8" t="s">
        <v>1887</v>
      </c>
      <c r="Q145" s="8" t="s">
        <v>1885</v>
      </c>
      <c r="R145" s="8" t="s">
        <v>1886</v>
      </c>
      <c r="S145" s="8">
        <v>35.901029000000001</v>
      </c>
      <c r="T145" s="8">
        <v>36.911532999999999</v>
      </c>
      <c r="U145" s="8" t="s">
        <v>1448</v>
      </c>
      <c r="V145" s="8" t="s">
        <v>1448</v>
      </c>
      <c r="W145" s="8">
        <v>2920</v>
      </c>
      <c r="X145" s="8" t="s">
        <v>1449</v>
      </c>
      <c r="Y145" s="8">
        <v>0</v>
      </c>
      <c r="Z145" s="8">
        <v>0</v>
      </c>
      <c r="AA145" s="8">
        <v>0</v>
      </c>
      <c r="AB145" s="8" t="s">
        <v>1449</v>
      </c>
      <c r="AC145" s="8">
        <v>0</v>
      </c>
      <c r="AD145" s="8" t="s">
        <v>1449</v>
      </c>
    </row>
    <row r="146" spans="1:30" hidden="1" x14ac:dyDescent="0.25">
      <c r="A146" s="8" t="s">
        <v>1888</v>
      </c>
      <c r="B146" s="8">
        <v>175</v>
      </c>
      <c r="C146" s="8" t="s">
        <v>1426</v>
      </c>
      <c r="D146" s="8" t="s">
        <v>1427</v>
      </c>
      <c r="E146" s="8" t="s">
        <v>1428</v>
      </c>
      <c r="F146" s="8">
        <v>4</v>
      </c>
      <c r="G146" s="8" t="s">
        <v>1427</v>
      </c>
      <c r="H146" s="8" t="s">
        <v>1516</v>
      </c>
      <c r="I146" s="8" t="s">
        <v>1517</v>
      </c>
      <c r="J146" s="8">
        <v>18</v>
      </c>
      <c r="K146" s="8" t="s">
        <v>1841</v>
      </c>
      <c r="L146" s="8" t="s">
        <v>1842</v>
      </c>
      <c r="M146" s="8" t="s">
        <v>1843</v>
      </c>
      <c r="N146" s="8">
        <v>88</v>
      </c>
      <c r="O146" s="8" t="s">
        <v>1889</v>
      </c>
      <c r="P146" s="8" t="s">
        <v>1890</v>
      </c>
      <c r="Q146" s="8" t="s">
        <v>1888</v>
      </c>
      <c r="R146" s="8" t="s">
        <v>1889</v>
      </c>
      <c r="S146" s="8">
        <v>35.811419000000001</v>
      </c>
      <c r="T146" s="8">
        <v>36.789073000000002</v>
      </c>
      <c r="U146" s="8" t="s">
        <v>1495</v>
      </c>
      <c r="V146" s="8" t="s">
        <v>1448</v>
      </c>
      <c r="W146" s="8">
        <v>5414</v>
      </c>
      <c r="X146" s="8" t="s">
        <v>1496</v>
      </c>
      <c r="Y146" s="8">
        <v>0</v>
      </c>
      <c r="Z146" s="8">
        <v>0</v>
      </c>
      <c r="AA146" s="8">
        <v>0</v>
      </c>
      <c r="AB146" s="8" t="s">
        <v>1449</v>
      </c>
      <c r="AC146" s="8">
        <v>0</v>
      </c>
      <c r="AD146" s="8" t="s">
        <v>1449</v>
      </c>
    </row>
    <row r="147" spans="1:30" hidden="1" x14ac:dyDescent="0.25">
      <c r="A147" s="8" t="s">
        <v>1891</v>
      </c>
      <c r="B147" s="8">
        <v>176</v>
      </c>
      <c r="C147" s="8" t="s">
        <v>1426</v>
      </c>
      <c r="D147" s="8" t="s">
        <v>1427</v>
      </c>
      <c r="E147" s="8" t="s">
        <v>1428</v>
      </c>
      <c r="F147" s="8">
        <v>4</v>
      </c>
      <c r="G147" s="8" t="s">
        <v>1427</v>
      </c>
      <c r="H147" s="8" t="s">
        <v>1516</v>
      </c>
      <c r="I147" s="8" t="s">
        <v>1517</v>
      </c>
      <c r="J147" s="8">
        <v>18</v>
      </c>
      <c r="K147" s="8" t="s">
        <v>1841</v>
      </c>
      <c r="L147" s="8" t="s">
        <v>1842</v>
      </c>
      <c r="M147" s="8" t="s">
        <v>1843</v>
      </c>
      <c r="N147" s="8">
        <v>88</v>
      </c>
      <c r="O147" s="8" t="s">
        <v>1892</v>
      </c>
      <c r="P147" s="8" t="s">
        <v>1893</v>
      </c>
      <c r="Q147" s="8" t="s">
        <v>1891</v>
      </c>
      <c r="R147" s="8" t="s">
        <v>1892</v>
      </c>
      <c r="S147" s="8">
        <v>35.873232000000002</v>
      </c>
      <c r="T147" s="8">
        <v>36.897440000000003</v>
      </c>
      <c r="U147" s="8" t="s">
        <v>1448</v>
      </c>
      <c r="V147" s="8" t="s">
        <v>1448</v>
      </c>
      <c r="W147" s="8">
        <v>4370</v>
      </c>
      <c r="X147" s="8" t="s">
        <v>1449</v>
      </c>
      <c r="Y147" s="8">
        <v>0</v>
      </c>
      <c r="Z147" s="8">
        <v>0</v>
      </c>
      <c r="AA147" s="8">
        <v>0</v>
      </c>
      <c r="AB147" s="8" t="s">
        <v>1449</v>
      </c>
      <c r="AC147" s="8">
        <v>0</v>
      </c>
      <c r="AD147" s="8" t="s">
        <v>1449</v>
      </c>
    </row>
    <row r="148" spans="1:30" hidden="1" x14ac:dyDescent="0.25">
      <c r="A148" s="8" t="s">
        <v>1894</v>
      </c>
      <c r="B148" s="8">
        <v>177</v>
      </c>
      <c r="C148" s="8" t="s">
        <v>1426</v>
      </c>
      <c r="D148" s="8" t="s">
        <v>1427</v>
      </c>
      <c r="E148" s="8" t="s">
        <v>1428</v>
      </c>
      <c r="F148" s="8">
        <v>4</v>
      </c>
      <c r="G148" s="8" t="s">
        <v>1427</v>
      </c>
      <c r="H148" s="8" t="s">
        <v>1516</v>
      </c>
      <c r="I148" s="8" t="s">
        <v>1517</v>
      </c>
      <c r="J148" s="8">
        <v>18</v>
      </c>
      <c r="K148" s="8" t="s">
        <v>1841</v>
      </c>
      <c r="L148" s="8" t="s">
        <v>1842</v>
      </c>
      <c r="M148" s="8" t="s">
        <v>1843</v>
      </c>
      <c r="N148" s="8">
        <v>88</v>
      </c>
      <c r="O148" s="8" t="s">
        <v>1895</v>
      </c>
      <c r="P148" s="8" t="s">
        <v>1896</v>
      </c>
      <c r="Q148" s="8" t="s">
        <v>1894</v>
      </c>
      <c r="R148" s="8" t="s">
        <v>1895</v>
      </c>
      <c r="S148" s="8">
        <v>35.782465000000002</v>
      </c>
      <c r="T148" s="8">
        <v>36.864088000000002</v>
      </c>
      <c r="U148" s="8" t="s">
        <v>1448</v>
      </c>
      <c r="V148" s="8" t="s">
        <v>1448</v>
      </c>
      <c r="W148" s="8">
        <v>4939</v>
      </c>
      <c r="X148" s="8" t="s">
        <v>1449</v>
      </c>
      <c r="Y148" s="8">
        <v>0</v>
      </c>
      <c r="Z148" s="8">
        <v>0</v>
      </c>
      <c r="AA148" s="8">
        <v>0</v>
      </c>
      <c r="AB148" s="8" t="s">
        <v>1449</v>
      </c>
      <c r="AC148" s="8">
        <v>0</v>
      </c>
      <c r="AD148" s="8" t="s">
        <v>1449</v>
      </c>
    </row>
    <row r="149" spans="1:30" hidden="1" x14ac:dyDescent="0.25">
      <c r="A149" s="8" t="s">
        <v>1897</v>
      </c>
      <c r="B149" s="8">
        <v>178</v>
      </c>
      <c r="C149" s="8" t="s">
        <v>1426</v>
      </c>
      <c r="D149" s="8" t="s">
        <v>1427</v>
      </c>
      <c r="E149" s="8" t="s">
        <v>1428</v>
      </c>
      <c r="F149" s="8">
        <v>4</v>
      </c>
      <c r="G149" s="8" t="s">
        <v>1427</v>
      </c>
      <c r="H149" s="8" t="s">
        <v>1516</v>
      </c>
      <c r="I149" s="8" t="s">
        <v>1517</v>
      </c>
      <c r="J149" s="8">
        <v>18</v>
      </c>
      <c r="K149" s="8" t="s">
        <v>1841</v>
      </c>
      <c r="L149" s="8" t="s">
        <v>1842</v>
      </c>
      <c r="M149" s="8" t="s">
        <v>1843</v>
      </c>
      <c r="N149" s="8">
        <v>88</v>
      </c>
      <c r="O149" s="8" t="s">
        <v>1898</v>
      </c>
      <c r="P149" s="8" t="s">
        <v>1899</v>
      </c>
      <c r="Q149" s="8" t="s">
        <v>1897</v>
      </c>
      <c r="R149" s="8" t="s">
        <v>1898</v>
      </c>
      <c r="S149" s="8">
        <v>35.858265000000003</v>
      </c>
      <c r="T149" s="8">
        <v>36.901910999999998</v>
      </c>
      <c r="U149" s="8" t="s">
        <v>1448</v>
      </c>
      <c r="V149" s="8" t="s">
        <v>1448</v>
      </c>
      <c r="W149" s="8">
        <v>2425</v>
      </c>
      <c r="X149" s="8" t="s">
        <v>1449</v>
      </c>
      <c r="Y149" s="8">
        <v>0</v>
      </c>
      <c r="Z149" s="8">
        <v>0</v>
      </c>
      <c r="AA149" s="8">
        <v>0</v>
      </c>
      <c r="AB149" s="8" t="s">
        <v>1449</v>
      </c>
      <c r="AC149" s="8">
        <v>0</v>
      </c>
      <c r="AD149" s="8" t="s">
        <v>1449</v>
      </c>
    </row>
    <row r="150" spans="1:30" hidden="1" x14ac:dyDescent="0.25">
      <c r="A150" s="8" t="s">
        <v>1900</v>
      </c>
      <c r="B150" s="8">
        <v>179</v>
      </c>
      <c r="C150" s="8" t="s">
        <v>1426</v>
      </c>
      <c r="D150" s="8" t="s">
        <v>1427</v>
      </c>
      <c r="E150" s="8" t="s">
        <v>1428</v>
      </c>
      <c r="F150" s="8">
        <v>4</v>
      </c>
      <c r="G150" s="8" t="s">
        <v>1427</v>
      </c>
      <c r="H150" s="8" t="s">
        <v>1516</v>
      </c>
      <c r="I150" s="8" t="s">
        <v>1517</v>
      </c>
      <c r="J150" s="8">
        <v>18</v>
      </c>
      <c r="K150" s="8" t="s">
        <v>1841</v>
      </c>
      <c r="L150" s="8" t="s">
        <v>1842</v>
      </c>
      <c r="M150" s="8" t="s">
        <v>1843</v>
      </c>
      <c r="N150" s="8">
        <v>88</v>
      </c>
      <c r="O150" s="8" t="s">
        <v>1901</v>
      </c>
      <c r="P150" s="8" t="s">
        <v>1902</v>
      </c>
      <c r="Q150" s="8" t="s">
        <v>1900</v>
      </c>
      <c r="R150" s="8" t="s">
        <v>1901</v>
      </c>
      <c r="S150" s="8">
        <v>35.841465999999997</v>
      </c>
      <c r="T150" s="8">
        <v>36.734560999999999</v>
      </c>
      <c r="U150" s="8" t="s">
        <v>1495</v>
      </c>
      <c r="V150" s="8" t="s">
        <v>1448</v>
      </c>
      <c r="W150" s="8">
        <v>1781</v>
      </c>
      <c r="X150" s="8" t="s">
        <v>1496</v>
      </c>
      <c r="Y150" s="8">
        <v>0</v>
      </c>
      <c r="Z150" s="8">
        <v>0</v>
      </c>
      <c r="AA150" s="8">
        <v>0</v>
      </c>
      <c r="AB150" s="8" t="s">
        <v>1449</v>
      </c>
      <c r="AC150" s="8">
        <v>0</v>
      </c>
      <c r="AD150" s="8" t="s">
        <v>1449</v>
      </c>
    </row>
    <row r="151" spans="1:30" hidden="1" x14ac:dyDescent="0.25">
      <c r="A151" s="8" t="s">
        <v>1841</v>
      </c>
      <c r="B151" s="8">
        <v>180</v>
      </c>
      <c r="C151" s="8" t="s">
        <v>1426</v>
      </c>
      <c r="D151" s="8" t="s">
        <v>1427</v>
      </c>
      <c r="E151" s="8" t="s">
        <v>1428</v>
      </c>
      <c r="F151" s="8">
        <v>4</v>
      </c>
      <c r="G151" s="8" t="s">
        <v>1427</v>
      </c>
      <c r="H151" s="8" t="s">
        <v>1516</v>
      </c>
      <c r="I151" s="8" t="s">
        <v>1517</v>
      </c>
      <c r="J151" s="8">
        <v>18</v>
      </c>
      <c r="K151" s="8" t="s">
        <v>1841</v>
      </c>
      <c r="L151" s="8" t="s">
        <v>1842</v>
      </c>
      <c r="M151" s="8" t="s">
        <v>1843</v>
      </c>
      <c r="N151" s="8">
        <v>88</v>
      </c>
      <c r="O151" s="8" t="s">
        <v>1842</v>
      </c>
      <c r="P151" s="8" t="s">
        <v>1903</v>
      </c>
      <c r="Q151" s="8" t="s">
        <v>1841</v>
      </c>
      <c r="R151" s="8" t="s">
        <v>1842</v>
      </c>
      <c r="S151" s="8">
        <v>35.866039999999998</v>
      </c>
      <c r="T151" s="8">
        <v>36.803359999999998</v>
      </c>
      <c r="U151" s="8" t="s">
        <v>1495</v>
      </c>
      <c r="V151" s="8" t="s">
        <v>1448</v>
      </c>
      <c r="W151" s="8">
        <v>34074</v>
      </c>
      <c r="X151" s="8" t="s">
        <v>1496</v>
      </c>
      <c r="Y151" s="8">
        <v>0</v>
      </c>
      <c r="Z151" s="8">
        <v>0</v>
      </c>
      <c r="AA151" s="8">
        <v>0</v>
      </c>
      <c r="AB151" s="8" t="s">
        <v>1449</v>
      </c>
      <c r="AC151" s="8">
        <v>0</v>
      </c>
      <c r="AD151" s="8" t="s">
        <v>1449</v>
      </c>
    </row>
    <row r="152" spans="1:30" hidden="1" x14ac:dyDescent="0.25">
      <c r="A152" s="8" t="s">
        <v>1904</v>
      </c>
      <c r="B152" s="8">
        <v>181</v>
      </c>
      <c r="C152" s="8" t="s">
        <v>1426</v>
      </c>
      <c r="D152" s="8" t="s">
        <v>1427</v>
      </c>
      <c r="E152" s="8" t="s">
        <v>1428</v>
      </c>
      <c r="F152" s="8">
        <v>4</v>
      </c>
      <c r="G152" s="8" t="s">
        <v>1427</v>
      </c>
      <c r="H152" s="8" t="s">
        <v>1516</v>
      </c>
      <c r="I152" s="8" t="s">
        <v>1517</v>
      </c>
      <c r="J152" s="8">
        <v>18</v>
      </c>
      <c r="K152" s="8" t="s">
        <v>1841</v>
      </c>
      <c r="L152" s="8" t="s">
        <v>1842</v>
      </c>
      <c r="M152" s="8" t="s">
        <v>1843</v>
      </c>
      <c r="N152" s="8">
        <v>88</v>
      </c>
      <c r="O152" s="8" t="s">
        <v>1905</v>
      </c>
      <c r="P152" s="8" t="s">
        <v>1906</v>
      </c>
      <c r="Q152" s="8" t="s">
        <v>1904</v>
      </c>
      <c r="R152" s="8" t="s">
        <v>1905</v>
      </c>
      <c r="S152" s="8">
        <v>35.764671</v>
      </c>
      <c r="T152" s="8">
        <v>36.864882000000001</v>
      </c>
      <c r="U152" s="8" t="s">
        <v>1495</v>
      </c>
      <c r="V152" s="8" t="s">
        <v>1448</v>
      </c>
      <c r="W152" s="8">
        <v>7237</v>
      </c>
      <c r="X152" s="8" t="s">
        <v>1496</v>
      </c>
      <c r="Y152" s="8">
        <v>0</v>
      </c>
      <c r="Z152" s="8">
        <v>0</v>
      </c>
      <c r="AA152" s="8">
        <v>0</v>
      </c>
      <c r="AB152" s="8" t="s">
        <v>1449</v>
      </c>
      <c r="AC152" s="8">
        <v>0</v>
      </c>
      <c r="AD152" s="8" t="s">
        <v>1449</v>
      </c>
    </row>
    <row r="153" spans="1:30" hidden="1" x14ac:dyDescent="0.25">
      <c r="A153" s="8" t="s">
        <v>1907</v>
      </c>
      <c r="B153" s="8">
        <v>182</v>
      </c>
      <c r="C153" s="8" t="s">
        <v>1426</v>
      </c>
      <c r="D153" s="8" t="s">
        <v>1427</v>
      </c>
      <c r="E153" s="8" t="s">
        <v>1428</v>
      </c>
      <c r="F153" s="8">
        <v>4</v>
      </c>
      <c r="G153" s="8" t="s">
        <v>1427</v>
      </c>
      <c r="H153" s="8" t="s">
        <v>1516</v>
      </c>
      <c r="I153" s="8" t="s">
        <v>1517</v>
      </c>
      <c r="J153" s="8">
        <v>18</v>
      </c>
      <c r="K153" s="8" t="s">
        <v>1841</v>
      </c>
      <c r="L153" s="8" t="s">
        <v>1842</v>
      </c>
      <c r="M153" s="8" t="s">
        <v>1843</v>
      </c>
      <c r="N153" s="8">
        <v>88</v>
      </c>
      <c r="O153" s="8" t="s">
        <v>1908</v>
      </c>
      <c r="P153" s="8" t="s">
        <v>1909</v>
      </c>
      <c r="Q153" s="8" t="s">
        <v>1907</v>
      </c>
      <c r="R153" s="8" t="s">
        <v>1908</v>
      </c>
      <c r="S153" s="8">
        <v>35.939321</v>
      </c>
      <c r="T153" s="8">
        <v>36.845055000000002</v>
      </c>
      <c r="U153" s="8" t="s">
        <v>1448</v>
      </c>
      <c r="V153" s="8" t="s">
        <v>1448</v>
      </c>
      <c r="W153" s="8">
        <v>2841</v>
      </c>
      <c r="X153" s="8" t="s">
        <v>1449</v>
      </c>
      <c r="Y153" s="8">
        <v>0</v>
      </c>
      <c r="Z153" s="8">
        <v>0</v>
      </c>
      <c r="AA153" s="8">
        <v>0</v>
      </c>
      <c r="AB153" s="8" t="s">
        <v>1449</v>
      </c>
      <c r="AC153" s="8">
        <v>0</v>
      </c>
      <c r="AD153" s="8" t="s">
        <v>1449</v>
      </c>
    </row>
    <row r="154" spans="1:30" hidden="1" x14ac:dyDescent="0.25">
      <c r="A154" s="8" t="s">
        <v>1910</v>
      </c>
      <c r="B154" s="8">
        <v>183</v>
      </c>
      <c r="C154" s="8" t="s">
        <v>1426</v>
      </c>
      <c r="D154" s="8" t="s">
        <v>1427</v>
      </c>
      <c r="E154" s="8" t="s">
        <v>1428</v>
      </c>
      <c r="F154" s="8">
        <v>4</v>
      </c>
      <c r="G154" s="8" t="s">
        <v>1427</v>
      </c>
      <c r="H154" s="8" t="s">
        <v>1516</v>
      </c>
      <c r="I154" s="8" t="s">
        <v>1517</v>
      </c>
      <c r="J154" s="8">
        <v>18</v>
      </c>
      <c r="K154" s="8" t="s">
        <v>1841</v>
      </c>
      <c r="L154" s="8" t="s">
        <v>1842</v>
      </c>
      <c r="M154" s="8" t="s">
        <v>1843</v>
      </c>
      <c r="N154" s="8">
        <v>88</v>
      </c>
      <c r="O154" s="8" t="s">
        <v>1911</v>
      </c>
      <c r="P154" s="8" t="s">
        <v>1912</v>
      </c>
      <c r="Q154" s="8" t="s">
        <v>1910</v>
      </c>
      <c r="R154" s="8" t="s">
        <v>1911</v>
      </c>
      <c r="S154" s="8">
        <v>35.858944999999999</v>
      </c>
      <c r="T154" s="8">
        <v>36.766719999999999</v>
      </c>
      <c r="U154" s="8" t="s">
        <v>1448</v>
      </c>
      <c r="V154" s="8" t="s">
        <v>1448</v>
      </c>
      <c r="W154" s="8">
        <v>3670</v>
      </c>
      <c r="X154" s="8" t="s">
        <v>1449</v>
      </c>
      <c r="Y154" s="8">
        <v>0</v>
      </c>
      <c r="Z154" s="8">
        <v>0</v>
      </c>
      <c r="AA154" s="8">
        <v>0</v>
      </c>
      <c r="AB154" s="8" t="s">
        <v>1449</v>
      </c>
      <c r="AC154" s="8">
        <v>0</v>
      </c>
      <c r="AD154" s="8" t="s">
        <v>1449</v>
      </c>
    </row>
    <row r="155" spans="1:30" hidden="1" x14ac:dyDescent="0.25">
      <c r="A155" s="8" t="s">
        <v>1913</v>
      </c>
      <c r="B155" s="8">
        <v>184</v>
      </c>
      <c r="C155" s="8" t="s">
        <v>1426</v>
      </c>
      <c r="D155" s="8" t="s">
        <v>1427</v>
      </c>
      <c r="E155" s="8" t="s">
        <v>1428</v>
      </c>
      <c r="F155" s="8">
        <v>4</v>
      </c>
      <c r="G155" s="8" t="s">
        <v>1427</v>
      </c>
      <c r="H155" s="8" t="s">
        <v>1516</v>
      </c>
      <c r="I155" s="8" t="s">
        <v>1517</v>
      </c>
      <c r="J155" s="8">
        <v>18</v>
      </c>
      <c r="K155" s="8" t="s">
        <v>1913</v>
      </c>
      <c r="L155" s="8" t="s">
        <v>1914</v>
      </c>
      <c r="M155" s="8" t="s">
        <v>1915</v>
      </c>
      <c r="N155" s="8">
        <v>91</v>
      </c>
      <c r="O155" s="8" t="s">
        <v>1914</v>
      </c>
      <c r="P155" s="8" t="s">
        <v>1916</v>
      </c>
      <c r="Q155" s="8" t="s">
        <v>1913</v>
      </c>
      <c r="R155" s="8" t="s">
        <v>1914</v>
      </c>
      <c r="S155" s="8">
        <v>35.90401</v>
      </c>
      <c r="T155" s="8">
        <v>36.723823000000003</v>
      </c>
      <c r="U155" s="8" t="s">
        <v>1448</v>
      </c>
      <c r="V155" s="8" t="s">
        <v>1448</v>
      </c>
      <c r="W155" s="8">
        <v>24840</v>
      </c>
      <c r="X155" s="8" t="s">
        <v>1449</v>
      </c>
      <c r="Y155" s="8">
        <v>14222</v>
      </c>
      <c r="Z155" s="8">
        <v>0</v>
      </c>
      <c r="AA155" s="8">
        <v>0</v>
      </c>
      <c r="AB155" s="8" t="s">
        <v>1449</v>
      </c>
      <c r="AC155" s="8">
        <v>0</v>
      </c>
      <c r="AD155" s="8" t="s">
        <v>1449</v>
      </c>
    </row>
    <row r="156" spans="1:30" hidden="1" x14ac:dyDescent="0.25">
      <c r="A156" s="8" t="s">
        <v>1917</v>
      </c>
      <c r="B156" s="8">
        <v>185</v>
      </c>
      <c r="C156" s="8" t="s">
        <v>1426</v>
      </c>
      <c r="D156" s="8" t="s">
        <v>1427</v>
      </c>
      <c r="E156" s="8" t="s">
        <v>1428</v>
      </c>
      <c r="F156" s="8">
        <v>4</v>
      </c>
      <c r="G156" s="8" t="s">
        <v>1427</v>
      </c>
      <c r="H156" s="8" t="s">
        <v>1516</v>
      </c>
      <c r="I156" s="8" t="s">
        <v>1517</v>
      </c>
      <c r="J156" s="8">
        <v>18</v>
      </c>
      <c r="K156" s="8" t="s">
        <v>1918</v>
      </c>
      <c r="L156" s="8" t="s">
        <v>1919</v>
      </c>
      <c r="M156" s="8" t="s">
        <v>1920</v>
      </c>
      <c r="N156" s="8">
        <v>89</v>
      </c>
      <c r="O156" s="8" t="s">
        <v>1921</v>
      </c>
      <c r="P156" s="8" t="s">
        <v>1922</v>
      </c>
      <c r="Q156" s="8" t="s">
        <v>1917</v>
      </c>
      <c r="R156" s="8" t="s">
        <v>1921</v>
      </c>
      <c r="S156" s="8">
        <v>36.054510999999998</v>
      </c>
      <c r="T156" s="8">
        <v>36.808501999999997</v>
      </c>
      <c r="U156" s="8" t="s">
        <v>1448</v>
      </c>
      <c r="V156" s="8" t="s">
        <v>1448</v>
      </c>
      <c r="W156" s="8">
        <v>3630</v>
      </c>
      <c r="X156" s="8" t="s">
        <v>1449</v>
      </c>
      <c r="Y156" s="8">
        <v>2135</v>
      </c>
      <c r="Z156" s="8">
        <v>0</v>
      </c>
      <c r="AA156" s="8">
        <v>0</v>
      </c>
      <c r="AB156" s="8" t="s">
        <v>1449</v>
      </c>
      <c r="AC156" s="8">
        <v>0</v>
      </c>
      <c r="AD156" s="8" t="s">
        <v>1449</v>
      </c>
    </row>
    <row r="157" spans="1:30" hidden="1" x14ac:dyDescent="0.25">
      <c r="A157" s="8" t="s">
        <v>1923</v>
      </c>
      <c r="B157" s="8">
        <v>186</v>
      </c>
      <c r="C157" s="8" t="s">
        <v>1426</v>
      </c>
      <c r="D157" s="8" t="s">
        <v>1427</v>
      </c>
      <c r="E157" s="8" t="s">
        <v>1428</v>
      </c>
      <c r="F157" s="8">
        <v>4</v>
      </c>
      <c r="G157" s="8" t="s">
        <v>1427</v>
      </c>
      <c r="H157" s="8" t="s">
        <v>1516</v>
      </c>
      <c r="I157" s="8" t="s">
        <v>1517</v>
      </c>
      <c r="J157" s="8">
        <v>18</v>
      </c>
      <c r="K157" s="8" t="s">
        <v>1918</v>
      </c>
      <c r="L157" s="8" t="s">
        <v>1919</v>
      </c>
      <c r="M157" s="8" t="s">
        <v>1920</v>
      </c>
      <c r="N157" s="8">
        <v>89</v>
      </c>
      <c r="O157" s="8" t="s">
        <v>1924</v>
      </c>
      <c r="P157" s="8" t="s">
        <v>1925</v>
      </c>
      <c r="Q157" s="8" t="s">
        <v>1923</v>
      </c>
      <c r="R157" s="8" t="s">
        <v>1924</v>
      </c>
      <c r="S157" s="8">
        <v>36.035283</v>
      </c>
      <c r="T157" s="8">
        <v>36.835144999999997</v>
      </c>
      <c r="U157" s="8" t="s">
        <v>1448</v>
      </c>
      <c r="V157" s="8" t="s">
        <v>1448</v>
      </c>
      <c r="W157" s="8">
        <v>13193</v>
      </c>
      <c r="X157" s="8" t="s">
        <v>1449</v>
      </c>
      <c r="Y157" s="8">
        <v>5014</v>
      </c>
      <c r="Z157" s="8">
        <v>0</v>
      </c>
      <c r="AA157" s="8">
        <v>0</v>
      </c>
      <c r="AB157" s="8" t="s">
        <v>1449</v>
      </c>
      <c r="AC157" s="8">
        <v>0</v>
      </c>
      <c r="AD157" s="8" t="s">
        <v>1449</v>
      </c>
    </row>
    <row r="158" spans="1:30" hidden="1" x14ac:dyDescent="0.25">
      <c r="A158" s="8" t="s">
        <v>1926</v>
      </c>
      <c r="B158" s="8">
        <v>187</v>
      </c>
      <c r="C158" s="8" t="s">
        <v>1426</v>
      </c>
      <c r="D158" s="8" t="s">
        <v>1427</v>
      </c>
      <c r="E158" s="8" t="s">
        <v>1428</v>
      </c>
      <c r="F158" s="8">
        <v>4</v>
      </c>
      <c r="G158" s="8" t="s">
        <v>1427</v>
      </c>
      <c r="H158" s="8" t="s">
        <v>1516</v>
      </c>
      <c r="I158" s="8" t="s">
        <v>1517</v>
      </c>
      <c r="J158" s="8">
        <v>18</v>
      </c>
      <c r="K158" s="8" t="s">
        <v>1918</v>
      </c>
      <c r="L158" s="8" t="s">
        <v>1919</v>
      </c>
      <c r="M158" s="8" t="s">
        <v>1920</v>
      </c>
      <c r="N158" s="8">
        <v>89</v>
      </c>
      <c r="O158" s="8" t="s">
        <v>1927</v>
      </c>
      <c r="P158" s="8" t="s">
        <v>1928</v>
      </c>
      <c r="Q158" s="8" t="s">
        <v>1926</v>
      </c>
      <c r="R158" s="8" t="s">
        <v>1927</v>
      </c>
      <c r="S158" s="8">
        <v>36.020498000000003</v>
      </c>
      <c r="T158" s="8">
        <v>36.791058</v>
      </c>
      <c r="U158" s="8" t="s">
        <v>1448</v>
      </c>
      <c r="V158" s="8" t="s">
        <v>1448</v>
      </c>
      <c r="W158" s="8">
        <v>4060</v>
      </c>
      <c r="X158" s="8" t="s">
        <v>1449</v>
      </c>
      <c r="Y158" s="8">
        <v>4063</v>
      </c>
      <c r="Z158" s="8">
        <v>0</v>
      </c>
      <c r="AA158" s="8">
        <v>0</v>
      </c>
      <c r="AB158" s="8" t="s">
        <v>1449</v>
      </c>
      <c r="AC158" s="8">
        <v>0</v>
      </c>
      <c r="AD158" s="8" t="s">
        <v>1449</v>
      </c>
    </row>
    <row r="159" spans="1:30" hidden="1" x14ac:dyDescent="0.25">
      <c r="A159" s="8" t="s">
        <v>1929</v>
      </c>
      <c r="B159" s="8">
        <v>188</v>
      </c>
      <c r="C159" s="8" t="s">
        <v>1426</v>
      </c>
      <c r="D159" s="8" t="s">
        <v>1427</v>
      </c>
      <c r="E159" s="8" t="s">
        <v>1428</v>
      </c>
      <c r="F159" s="8">
        <v>4</v>
      </c>
      <c r="G159" s="8" t="s">
        <v>1427</v>
      </c>
      <c r="H159" s="8" t="s">
        <v>1516</v>
      </c>
      <c r="I159" s="8" t="s">
        <v>1517</v>
      </c>
      <c r="J159" s="8">
        <v>18</v>
      </c>
      <c r="K159" s="8" t="s">
        <v>1918</v>
      </c>
      <c r="L159" s="8" t="s">
        <v>1919</v>
      </c>
      <c r="M159" s="8" t="s">
        <v>1920</v>
      </c>
      <c r="N159" s="8">
        <v>89</v>
      </c>
      <c r="O159" s="8" t="s">
        <v>1930</v>
      </c>
      <c r="P159" s="8" t="s">
        <v>1931</v>
      </c>
      <c r="Q159" s="8" t="s">
        <v>1929</v>
      </c>
      <c r="R159" s="8" t="s">
        <v>1930</v>
      </c>
      <c r="S159" s="8">
        <v>35.965563000000003</v>
      </c>
      <c r="T159" s="8">
        <v>36.835044000000003</v>
      </c>
      <c r="U159" s="8" t="s">
        <v>1448</v>
      </c>
      <c r="V159" s="8" t="s">
        <v>1448</v>
      </c>
      <c r="W159" s="8">
        <v>4954</v>
      </c>
      <c r="X159" s="8" t="s">
        <v>1449</v>
      </c>
      <c r="Y159" s="8">
        <v>0</v>
      </c>
      <c r="Z159" s="8">
        <v>0</v>
      </c>
      <c r="AA159" s="8">
        <v>0</v>
      </c>
      <c r="AB159" s="8" t="s">
        <v>1449</v>
      </c>
      <c r="AC159" s="8">
        <v>0</v>
      </c>
      <c r="AD159" s="8" t="s">
        <v>1449</v>
      </c>
    </row>
    <row r="160" spans="1:30" hidden="1" x14ac:dyDescent="0.25">
      <c r="A160" s="8" t="s">
        <v>1918</v>
      </c>
      <c r="B160" s="8">
        <v>189</v>
      </c>
      <c r="C160" s="8" t="s">
        <v>1426</v>
      </c>
      <c r="D160" s="8" t="s">
        <v>1427</v>
      </c>
      <c r="E160" s="8" t="s">
        <v>1428</v>
      </c>
      <c r="F160" s="8">
        <v>4</v>
      </c>
      <c r="G160" s="8" t="s">
        <v>1427</v>
      </c>
      <c r="H160" s="8" t="s">
        <v>1516</v>
      </c>
      <c r="I160" s="8" t="s">
        <v>1517</v>
      </c>
      <c r="J160" s="8">
        <v>18</v>
      </c>
      <c r="K160" s="8" t="s">
        <v>1918</v>
      </c>
      <c r="L160" s="8" t="s">
        <v>1919</v>
      </c>
      <c r="M160" s="8" t="s">
        <v>1920</v>
      </c>
      <c r="N160" s="8">
        <v>89</v>
      </c>
      <c r="O160" s="8" t="s">
        <v>1919</v>
      </c>
      <c r="P160" s="8" t="s">
        <v>1932</v>
      </c>
      <c r="Q160" s="8" t="s">
        <v>1918</v>
      </c>
      <c r="R160" s="8" t="s">
        <v>1919</v>
      </c>
      <c r="S160" s="8">
        <v>35.996642000000001</v>
      </c>
      <c r="T160" s="8">
        <v>36.785423999999999</v>
      </c>
      <c r="U160" s="8" t="s">
        <v>1448</v>
      </c>
      <c r="V160" s="8" t="s">
        <v>1448</v>
      </c>
      <c r="W160" s="8">
        <v>12741</v>
      </c>
      <c r="X160" s="8" t="s">
        <v>1449</v>
      </c>
      <c r="Y160" s="8">
        <v>11956</v>
      </c>
      <c r="Z160" s="8">
        <v>0</v>
      </c>
      <c r="AA160" s="8">
        <v>0</v>
      </c>
      <c r="AB160" s="8" t="s">
        <v>1449</v>
      </c>
      <c r="AC160" s="8">
        <v>0</v>
      </c>
      <c r="AD160" s="8" t="s">
        <v>1449</v>
      </c>
    </row>
    <row r="161" spans="1:30" hidden="1" x14ac:dyDescent="0.25">
      <c r="A161" s="8" t="s">
        <v>1933</v>
      </c>
      <c r="B161" s="8">
        <v>190</v>
      </c>
      <c r="C161" s="8" t="s">
        <v>1426</v>
      </c>
      <c r="D161" s="8" t="s">
        <v>1427</v>
      </c>
      <c r="E161" s="8" t="s">
        <v>1428</v>
      </c>
      <c r="F161" s="8">
        <v>4</v>
      </c>
      <c r="G161" s="8" t="s">
        <v>1934</v>
      </c>
      <c r="H161" s="8" t="s">
        <v>1935</v>
      </c>
      <c r="I161" s="8" t="s">
        <v>1936</v>
      </c>
      <c r="J161" s="8">
        <v>21</v>
      </c>
      <c r="K161" s="8" t="s">
        <v>1937</v>
      </c>
      <c r="L161" s="8" t="s">
        <v>1938</v>
      </c>
      <c r="M161" s="8" t="s">
        <v>1939</v>
      </c>
      <c r="N161" s="8">
        <v>105</v>
      </c>
      <c r="O161" s="8" t="s">
        <v>1940</v>
      </c>
      <c r="P161" s="8" t="s">
        <v>1941</v>
      </c>
      <c r="Q161" s="8" t="s">
        <v>1933</v>
      </c>
      <c r="R161" s="8" t="s">
        <v>1940</v>
      </c>
      <c r="S161" s="8">
        <v>35.899323000000003</v>
      </c>
      <c r="T161" s="8">
        <v>36.217624000000001</v>
      </c>
      <c r="U161" s="8" t="s">
        <v>1448</v>
      </c>
      <c r="V161" s="8" t="s">
        <v>1448</v>
      </c>
      <c r="W161" s="8">
        <v>2515</v>
      </c>
      <c r="X161" s="8" t="s">
        <v>1437</v>
      </c>
      <c r="Y161" s="8">
        <v>2818</v>
      </c>
      <c r="Z161" s="8">
        <v>0</v>
      </c>
      <c r="AA161" s="8">
        <v>0</v>
      </c>
      <c r="AB161" s="8" t="s">
        <v>1438</v>
      </c>
      <c r="AC161" s="8">
        <v>0</v>
      </c>
      <c r="AD161" s="8" t="s">
        <v>1449</v>
      </c>
    </row>
    <row r="162" spans="1:30" hidden="1" x14ac:dyDescent="0.25">
      <c r="A162" s="8" t="s">
        <v>1937</v>
      </c>
      <c r="B162" s="8">
        <v>191</v>
      </c>
      <c r="C162" s="8" t="s">
        <v>1426</v>
      </c>
      <c r="D162" s="8" t="s">
        <v>1427</v>
      </c>
      <c r="E162" s="8" t="s">
        <v>1428</v>
      </c>
      <c r="F162" s="8">
        <v>4</v>
      </c>
      <c r="G162" s="8" t="s">
        <v>1934</v>
      </c>
      <c r="H162" s="8" t="s">
        <v>1935</v>
      </c>
      <c r="I162" s="8" t="s">
        <v>1936</v>
      </c>
      <c r="J162" s="8">
        <v>21</v>
      </c>
      <c r="K162" s="8" t="s">
        <v>1937</v>
      </c>
      <c r="L162" s="8" t="s">
        <v>1938</v>
      </c>
      <c r="M162" s="8" t="s">
        <v>1939</v>
      </c>
      <c r="N162" s="8">
        <v>105</v>
      </c>
      <c r="O162" s="8" t="s">
        <v>1938</v>
      </c>
      <c r="P162" s="8" t="s">
        <v>1942</v>
      </c>
      <c r="Q162" s="8" t="s">
        <v>1937</v>
      </c>
      <c r="R162" s="8" t="s">
        <v>1938</v>
      </c>
      <c r="S162" s="8">
        <v>35.818483999999998</v>
      </c>
      <c r="T162" s="8">
        <v>36.201332999999998</v>
      </c>
      <c r="U162" s="8" t="s">
        <v>1448</v>
      </c>
      <c r="V162" s="8" t="s">
        <v>1448</v>
      </c>
      <c r="W162" s="8">
        <v>2370</v>
      </c>
      <c r="X162" s="8" t="s">
        <v>1449</v>
      </c>
      <c r="Y162" s="8">
        <v>4080</v>
      </c>
      <c r="Z162" s="8">
        <v>0</v>
      </c>
      <c r="AA162" s="8">
        <v>0</v>
      </c>
      <c r="AB162" s="8" t="s">
        <v>1449</v>
      </c>
      <c r="AC162" s="8">
        <v>0</v>
      </c>
      <c r="AD162" s="8" t="s">
        <v>1449</v>
      </c>
    </row>
    <row r="163" spans="1:30" hidden="1" x14ac:dyDescent="0.25">
      <c r="A163" s="8" t="s">
        <v>1943</v>
      </c>
      <c r="B163" s="8">
        <v>192</v>
      </c>
      <c r="C163" s="8" t="s">
        <v>1426</v>
      </c>
      <c r="D163" s="8" t="s">
        <v>1427</v>
      </c>
      <c r="E163" s="8" t="s">
        <v>1428</v>
      </c>
      <c r="F163" s="8">
        <v>4</v>
      </c>
      <c r="G163" s="8" t="s">
        <v>1934</v>
      </c>
      <c r="H163" s="8" t="s">
        <v>1935</v>
      </c>
      <c r="I163" s="8" t="s">
        <v>1936</v>
      </c>
      <c r="J163" s="8">
        <v>21</v>
      </c>
      <c r="K163" s="8" t="s">
        <v>1937</v>
      </c>
      <c r="L163" s="8" t="s">
        <v>1938</v>
      </c>
      <c r="M163" s="8" t="s">
        <v>1939</v>
      </c>
      <c r="N163" s="8">
        <v>105</v>
      </c>
      <c r="O163" s="8" t="s">
        <v>1944</v>
      </c>
      <c r="P163" s="8" t="s">
        <v>1945</v>
      </c>
      <c r="Q163" s="8" t="s">
        <v>1943</v>
      </c>
      <c r="R163" s="8" t="s">
        <v>1944</v>
      </c>
      <c r="S163" s="8">
        <v>35.864175000000003</v>
      </c>
      <c r="T163" s="8">
        <v>36.200510000000001</v>
      </c>
      <c r="U163" s="8" t="s">
        <v>1946</v>
      </c>
      <c r="V163" s="8" t="s">
        <v>1448</v>
      </c>
      <c r="W163" s="8">
        <v>2665</v>
      </c>
      <c r="X163" s="8" t="s">
        <v>1449</v>
      </c>
      <c r="Y163" s="8">
        <v>3845</v>
      </c>
      <c r="Z163" s="8">
        <v>0</v>
      </c>
      <c r="AA163" s="8">
        <v>0</v>
      </c>
      <c r="AB163" s="8" t="s">
        <v>1449</v>
      </c>
      <c r="AC163" s="8">
        <v>0</v>
      </c>
      <c r="AD163" s="8" t="s">
        <v>1449</v>
      </c>
    </row>
    <row r="164" spans="1:30" hidden="1" x14ac:dyDescent="0.25">
      <c r="A164" s="8" t="s">
        <v>1947</v>
      </c>
      <c r="B164" s="8">
        <v>193</v>
      </c>
      <c r="C164" s="8" t="s">
        <v>1426</v>
      </c>
      <c r="D164" s="8" t="s">
        <v>1427</v>
      </c>
      <c r="E164" s="8" t="s">
        <v>1428</v>
      </c>
      <c r="F164" s="8">
        <v>4</v>
      </c>
      <c r="G164" s="8" t="s">
        <v>1934</v>
      </c>
      <c r="H164" s="8" t="s">
        <v>1935</v>
      </c>
      <c r="I164" s="8" t="s">
        <v>1936</v>
      </c>
      <c r="J164" s="8">
        <v>21</v>
      </c>
      <c r="K164" s="8" t="s">
        <v>1937</v>
      </c>
      <c r="L164" s="8" t="s">
        <v>1938</v>
      </c>
      <c r="M164" s="8" t="s">
        <v>1939</v>
      </c>
      <c r="N164" s="8">
        <v>105</v>
      </c>
      <c r="O164" s="8" t="s">
        <v>1948</v>
      </c>
      <c r="P164" s="8" t="s">
        <v>1949</v>
      </c>
      <c r="Q164" s="8" t="s">
        <v>1947</v>
      </c>
      <c r="R164" s="8" t="s">
        <v>1948</v>
      </c>
      <c r="S164" s="8">
        <v>35.860227999999999</v>
      </c>
      <c r="T164" s="8">
        <v>36.179952999999998</v>
      </c>
      <c r="U164" s="8" t="s">
        <v>1448</v>
      </c>
      <c r="V164" s="8" t="s">
        <v>1448</v>
      </c>
      <c r="W164" s="8">
        <v>4675</v>
      </c>
      <c r="X164" s="8" t="s">
        <v>1437</v>
      </c>
      <c r="Y164" s="8">
        <v>1350</v>
      </c>
      <c r="Z164" s="8">
        <v>0</v>
      </c>
      <c r="AA164" s="8">
        <v>0</v>
      </c>
      <c r="AB164" s="8" t="s">
        <v>1438</v>
      </c>
      <c r="AC164" s="8">
        <v>0</v>
      </c>
      <c r="AD164" s="8" t="s">
        <v>1449</v>
      </c>
    </row>
    <row r="165" spans="1:30" hidden="1" x14ac:dyDescent="0.25">
      <c r="A165" s="8" t="s">
        <v>1950</v>
      </c>
      <c r="B165" s="8">
        <v>194</v>
      </c>
      <c r="C165" s="8" t="s">
        <v>1426</v>
      </c>
      <c r="D165" s="8" t="s">
        <v>1427</v>
      </c>
      <c r="E165" s="8" t="s">
        <v>1428</v>
      </c>
      <c r="F165" s="8">
        <v>4</v>
      </c>
      <c r="G165" s="8" t="s">
        <v>1934</v>
      </c>
      <c r="H165" s="8" t="s">
        <v>1935</v>
      </c>
      <c r="I165" s="8" t="s">
        <v>1936</v>
      </c>
      <c r="J165" s="8">
        <v>21</v>
      </c>
      <c r="K165" s="8" t="s">
        <v>1937</v>
      </c>
      <c r="L165" s="8" t="s">
        <v>1938</v>
      </c>
      <c r="M165" s="8" t="s">
        <v>1939</v>
      </c>
      <c r="N165" s="8">
        <v>105</v>
      </c>
      <c r="O165" s="8" t="s">
        <v>1951</v>
      </c>
      <c r="P165" s="8" t="s">
        <v>1952</v>
      </c>
      <c r="Q165" s="8" t="s">
        <v>1950</v>
      </c>
      <c r="R165" s="8" t="s">
        <v>1951</v>
      </c>
      <c r="S165" s="8">
        <v>35.839213999999998</v>
      </c>
      <c r="T165" s="8">
        <v>36.197614000000002</v>
      </c>
      <c r="U165" s="8" t="s">
        <v>1946</v>
      </c>
      <c r="V165" s="8" t="s">
        <v>1448</v>
      </c>
      <c r="W165" s="8">
        <v>5520</v>
      </c>
      <c r="X165" s="8" t="s">
        <v>1449</v>
      </c>
      <c r="Y165" s="8">
        <v>3190</v>
      </c>
      <c r="Z165" s="8">
        <v>0</v>
      </c>
      <c r="AA165" s="8">
        <v>0</v>
      </c>
      <c r="AB165" s="8" t="s">
        <v>1449</v>
      </c>
      <c r="AC165" s="8">
        <v>0</v>
      </c>
      <c r="AD165" s="8" t="s">
        <v>1449</v>
      </c>
    </row>
    <row r="166" spans="1:30" hidden="1" x14ac:dyDescent="0.25">
      <c r="A166" s="8" t="s">
        <v>1953</v>
      </c>
      <c r="B166" s="8">
        <v>195</v>
      </c>
      <c r="C166" s="8" t="s">
        <v>1426</v>
      </c>
      <c r="D166" s="8" t="s">
        <v>1427</v>
      </c>
      <c r="E166" s="8" t="s">
        <v>1428</v>
      </c>
      <c r="F166" s="8">
        <v>4</v>
      </c>
      <c r="G166" s="8" t="s">
        <v>1934</v>
      </c>
      <c r="H166" s="8" t="s">
        <v>1935</v>
      </c>
      <c r="I166" s="8" t="s">
        <v>1936</v>
      </c>
      <c r="J166" s="8">
        <v>21</v>
      </c>
      <c r="K166" s="8" t="s">
        <v>1937</v>
      </c>
      <c r="L166" s="8" t="s">
        <v>1938</v>
      </c>
      <c r="M166" s="8" t="s">
        <v>1939</v>
      </c>
      <c r="N166" s="8">
        <v>105</v>
      </c>
      <c r="O166" s="8" t="s">
        <v>1954</v>
      </c>
      <c r="P166" s="8" t="s">
        <v>1955</v>
      </c>
      <c r="Q166" s="8" t="s">
        <v>1953</v>
      </c>
      <c r="R166" s="8" t="s">
        <v>1954</v>
      </c>
      <c r="S166" s="8">
        <v>35.903457000000003</v>
      </c>
      <c r="T166" s="8">
        <v>36.192520000000002</v>
      </c>
      <c r="U166" s="8" t="s">
        <v>1448</v>
      </c>
      <c r="V166" s="8" t="s">
        <v>1448</v>
      </c>
      <c r="W166" s="8">
        <v>26330</v>
      </c>
      <c r="X166" s="8" t="s">
        <v>1449</v>
      </c>
      <c r="Y166" s="8">
        <v>8730</v>
      </c>
      <c r="Z166" s="8">
        <v>0</v>
      </c>
      <c r="AA166" s="8">
        <v>0</v>
      </c>
      <c r="AB166" s="8" t="s">
        <v>1449</v>
      </c>
      <c r="AC166" s="8">
        <v>0</v>
      </c>
      <c r="AD166" s="8" t="s">
        <v>1449</v>
      </c>
    </row>
    <row r="167" spans="1:30" hidden="1" x14ac:dyDescent="0.25">
      <c r="A167" s="8" t="s">
        <v>1956</v>
      </c>
      <c r="B167" s="8">
        <v>196</v>
      </c>
      <c r="C167" s="8" t="s">
        <v>1426</v>
      </c>
      <c r="D167" s="8" t="s">
        <v>1427</v>
      </c>
      <c r="E167" s="8" t="s">
        <v>1428</v>
      </c>
      <c r="F167" s="8">
        <v>4</v>
      </c>
      <c r="G167" s="8" t="s">
        <v>1934</v>
      </c>
      <c r="H167" s="8" t="s">
        <v>1935</v>
      </c>
      <c r="I167" s="8" t="s">
        <v>1936</v>
      </c>
      <c r="J167" s="8">
        <v>21</v>
      </c>
      <c r="K167" s="8" t="s">
        <v>1937</v>
      </c>
      <c r="L167" s="8" t="s">
        <v>1938</v>
      </c>
      <c r="M167" s="8" t="s">
        <v>1939</v>
      </c>
      <c r="N167" s="8">
        <v>105</v>
      </c>
      <c r="O167" s="8" t="s">
        <v>1957</v>
      </c>
      <c r="P167" s="8" t="s">
        <v>1958</v>
      </c>
      <c r="Q167" s="8" t="s">
        <v>1956</v>
      </c>
      <c r="R167" s="8" t="s">
        <v>1957</v>
      </c>
      <c r="S167" s="8">
        <v>35.765571000000001</v>
      </c>
      <c r="T167" s="8">
        <v>36.205632999999999</v>
      </c>
      <c r="U167" s="8" t="s">
        <v>1448</v>
      </c>
      <c r="V167" s="8" t="s">
        <v>1448</v>
      </c>
      <c r="W167" s="8">
        <v>0</v>
      </c>
      <c r="X167" s="8" t="s">
        <v>1449</v>
      </c>
      <c r="Y167" s="8">
        <v>0</v>
      </c>
      <c r="Z167" s="8">
        <v>0</v>
      </c>
      <c r="AA167" s="8">
        <v>0</v>
      </c>
      <c r="AB167" s="8" t="s">
        <v>1449</v>
      </c>
      <c r="AC167" s="8">
        <v>0</v>
      </c>
      <c r="AD167" s="8" t="s">
        <v>1449</v>
      </c>
    </row>
    <row r="168" spans="1:30" hidden="1" x14ac:dyDescent="0.25">
      <c r="A168" s="8" t="s">
        <v>1959</v>
      </c>
      <c r="B168" s="8">
        <v>197</v>
      </c>
      <c r="C168" s="8" t="s">
        <v>1426</v>
      </c>
      <c r="D168" s="8" t="s">
        <v>1427</v>
      </c>
      <c r="E168" s="8" t="s">
        <v>1428</v>
      </c>
      <c r="F168" s="8">
        <v>4</v>
      </c>
      <c r="G168" s="8" t="s">
        <v>1934</v>
      </c>
      <c r="H168" s="8" t="s">
        <v>1935</v>
      </c>
      <c r="I168" s="8" t="s">
        <v>1936</v>
      </c>
      <c r="J168" s="8">
        <v>21</v>
      </c>
      <c r="K168" s="8" t="s">
        <v>1937</v>
      </c>
      <c r="L168" s="8" t="s">
        <v>1938</v>
      </c>
      <c r="M168" s="8" t="s">
        <v>1939</v>
      </c>
      <c r="N168" s="8">
        <v>105</v>
      </c>
      <c r="O168" s="8" t="s">
        <v>1960</v>
      </c>
      <c r="P168" s="8" t="s">
        <v>1961</v>
      </c>
      <c r="Q168" s="8" t="s">
        <v>1959</v>
      </c>
      <c r="R168" s="8" t="s">
        <v>1960</v>
      </c>
      <c r="S168" s="8">
        <v>35.777591999999999</v>
      </c>
      <c r="T168" s="8">
        <v>36.223115999999997</v>
      </c>
      <c r="U168" s="8" t="s">
        <v>1448</v>
      </c>
      <c r="V168" s="8" t="s">
        <v>1448</v>
      </c>
      <c r="W168" s="8">
        <v>280</v>
      </c>
      <c r="X168" s="8" t="s">
        <v>1449</v>
      </c>
      <c r="Y168" s="8">
        <v>520</v>
      </c>
      <c r="Z168" s="8">
        <v>0</v>
      </c>
      <c r="AA168" s="8">
        <v>0</v>
      </c>
      <c r="AB168" s="8" t="s">
        <v>1449</v>
      </c>
      <c r="AC168" s="8">
        <v>0</v>
      </c>
      <c r="AD168" s="8" t="s">
        <v>1449</v>
      </c>
    </row>
    <row r="169" spans="1:30" hidden="1" x14ac:dyDescent="0.25">
      <c r="A169" s="8" t="s">
        <v>1962</v>
      </c>
      <c r="B169" s="8">
        <v>198</v>
      </c>
      <c r="C169" s="8" t="s">
        <v>1426</v>
      </c>
      <c r="D169" s="8" t="s">
        <v>1427</v>
      </c>
      <c r="E169" s="8" t="s">
        <v>1428</v>
      </c>
      <c r="F169" s="8">
        <v>4</v>
      </c>
      <c r="G169" s="8" t="s">
        <v>1934</v>
      </c>
      <c r="H169" s="8" t="s">
        <v>1935</v>
      </c>
      <c r="I169" s="8" t="s">
        <v>1936</v>
      </c>
      <c r="J169" s="8">
        <v>21</v>
      </c>
      <c r="K169" s="8" t="s">
        <v>1937</v>
      </c>
      <c r="L169" s="8" t="s">
        <v>1938</v>
      </c>
      <c r="M169" s="8" t="s">
        <v>1939</v>
      </c>
      <c r="N169" s="8">
        <v>105</v>
      </c>
      <c r="O169" s="8" t="s">
        <v>1963</v>
      </c>
      <c r="P169" s="8" t="s">
        <v>1964</v>
      </c>
      <c r="Q169" s="8" t="s">
        <v>1962</v>
      </c>
      <c r="R169" s="8" t="s">
        <v>1963</v>
      </c>
      <c r="S169" s="8">
        <v>35.788429000000001</v>
      </c>
      <c r="T169" s="8">
        <v>36.219248</v>
      </c>
      <c r="U169" s="8" t="s">
        <v>1448</v>
      </c>
      <c r="V169" s="8" t="s">
        <v>1448</v>
      </c>
      <c r="W169" s="8">
        <v>340</v>
      </c>
      <c r="X169" s="8" t="s">
        <v>1449</v>
      </c>
      <c r="Y169" s="8">
        <v>1555</v>
      </c>
      <c r="Z169" s="8">
        <v>0</v>
      </c>
      <c r="AA169" s="8">
        <v>0</v>
      </c>
      <c r="AB169" s="8" t="s">
        <v>1449</v>
      </c>
      <c r="AC169" s="8">
        <v>0</v>
      </c>
      <c r="AD169" s="8" t="s">
        <v>1449</v>
      </c>
    </row>
    <row r="170" spans="1:30" hidden="1" x14ac:dyDescent="0.25">
      <c r="A170" s="8" t="s">
        <v>1965</v>
      </c>
      <c r="B170" s="8">
        <v>199</v>
      </c>
      <c r="C170" s="8" t="s">
        <v>1426</v>
      </c>
      <c r="D170" s="8" t="s">
        <v>1427</v>
      </c>
      <c r="E170" s="8" t="s">
        <v>1428</v>
      </c>
      <c r="F170" s="8">
        <v>4</v>
      </c>
      <c r="G170" s="8" t="s">
        <v>1934</v>
      </c>
      <c r="H170" s="8" t="s">
        <v>1935</v>
      </c>
      <c r="I170" s="8" t="s">
        <v>1936</v>
      </c>
      <c r="J170" s="8">
        <v>21</v>
      </c>
      <c r="K170" s="8" t="s">
        <v>1937</v>
      </c>
      <c r="L170" s="8" t="s">
        <v>1938</v>
      </c>
      <c r="M170" s="8" t="s">
        <v>1939</v>
      </c>
      <c r="N170" s="8">
        <v>105</v>
      </c>
      <c r="O170" s="8" t="s">
        <v>1966</v>
      </c>
      <c r="P170" s="8" t="s">
        <v>1967</v>
      </c>
      <c r="Q170" s="8" t="s">
        <v>1965</v>
      </c>
      <c r="R170" s="8" t="s">
        <v>1966</v>
      </c>
      <c r="S170" s="8">
        <v>35.923005000000003</v>
      </c>
      <c r="T170" s="8">
        <v>36.217149999999997</v>
      </c>
      <c r="U170" s="8" t="s">
        <v>1448</v>
      </c>
      <c r="V170" s="8" t="s">
        <v>1448</v>
      </c>
      <c r="W170" s="8">
        <v>1165</v>
      </c>
      <c r="X170" s="8" t="s">
        <v>1437</v>
      </c>
      <c r="Y170" s="8">
        <v>1472</v>
      </c>
      <c r="Z170" s="8">
        <v>0</v>
      </c>
      <c r="AA170" s="8">
        <v>0</v>
      </c>
      <c r="AB170" s="8" t="s">
        <v>1438</v>
      </c>
      <c r="AC170" s="8">
        <v>0</v>
      </c>
      <c r="AD170" s="8" t="s">
        <v>1449</v>
      </c>
    </row>
    <row r="171" spans="1:30" hidden="1" x14ac:dyDescent="0.25">
      <c r="A171" s="8" t="s">
        <v>1968</v>
      </c>
      <c r="B171" s="8">
        <v>200</v>
      </c>
      <c r="C171" s="8" t="s">
        <v>1426</v>
      </c>
      <c r="D171" s="8" t="s">
        <v>1427</v>
      </c>
      <c r="E171" s="8" t="s">
        <v>1428</v>
      </c>
      <c r="F171" s="8">
        <v>4</v>
      </c>
      <c r="G171" s="8" t="s">
        <v>1934</v>
      </c>
      <c r="H171" s="8" t="s">
        <v>1935</v>
      </c>
      <c r="I171" s="8" t="s">
        <v>1936</v>
      </c>
      <c r="J171" s="8">
        <v>21</v>
      </c>
      <c r="K171" s="8" t="s">
        <v>1937</v>
      </c>
      <c r="L171" s="8" t="s">
        <v>1938</v>
      </c>
      <c r="M171" s="8" t="s">
        <v>1939</v>
      </c>
      <c r="N171" s="8">
        <v>105</v>
      </c>
      <c r="O171" s="8" t="s">
        <v>1969</v>
      </c>
      <c r="P171" s="8" t="s">
        <v>1970</v>
      </c>
      <c r="Q171" s="8" t="s">
        <v>1968</v>
      </c>
      <c r="R171" s="8" t="s">
        <v>1969</v>
      </c>
      <c r="S171" s="8">
        <v>35.867890000000003</v>
      </c>
      <c r="T171" s="8">
        <v>36.231937000000002</v>
      </c>
      <c r="U171" s="8" t="s">
        <v>1763</v>
      </c>
      <c r="V171" s="8" t="s">
        <v>1448</v>
      </c>
      <c r="W171" s="8">
        <v>1790</v>
      </c>
      <c r="X171" s="8" t="s">
        <v>1971</v>
      </c>
      <c r="Y171" s="8">
        <v>2185</v>
      </c>
      <c r="Z171" s="8">
        <v>0</v>
      </c>
      <c r="AA171" s="8">
        <v>0</v>
      </c>
      <c r="AB171" s="8" t="s">
        <v>1449</v>
      </c>
      <c r="AC171" s="8">
        <v>0</v>
      </c>
      <c r="AD171" s="8" t="s">
        <v>1449</v>
      </c>
    </row>
    <row r="172" spans="1:30" hidden="1" x14ac:dyDescent="0.25">
      <c r="A172" s="8" t="s">
        <v>1972</v>
      </c>
      <c r="B172" s="8">
        <v>201</v>
      </c>
      <c r="C172" s="8" t="s">
        <v>1426</v>
      </c>
      <c r="D172" s="8" t="s">
        <v>1427</v>
      </c>
      <c r="E172" s="8" t="s">
        <v>1428</v>
      </c>
      <c r="F172" s="8">
        <v>4</v>
      </c>
      <c r="G172" s="8" t="s">
        <v>1934</v>
      </c>
      <c r="H172" s="8" t="s">
        <v>1935</v>
      </c>
      <c r="I172" s="8" t="s">
        <v>1936</v>
      </c>
      <c r="J172" s="8">
        <v>21</v>
      </c>
      <c r="K172" s="8" t="s">
        <v>1937</v>
      </c>
      <c r="L172" s="8" t="s">
        <v>1938</v>
      </c>
      <c r="M172" s="8" t="s">
        <v>1939</v>
      </c>
      <c r="N172" s="8">
        <v>105</v>
      </c>
      <c r="O172" s="8" t="s">
        <v>1973</v>
      </c>
      <c r="P172" s="8" t="s">
        <v>1974</v>
      </c>
      <c r="Q172" s="8" t="s">
        <v>1972</v>
      </c>
      <c r="R172" s="8" t="s">
        <v>1973</v>
      </c>
      <c r="S172" s="8">
        <v>35.793343999999998</v>
      </c>
      <c r="T172" s="8">
        <v>36.151712000000003</v>
      </c>
      <c r="U172" s="8" t="s">
        <v>1448</v>
      </c>
      <c r="V172" s="8" t="s">
        <v>1448</v>
      </c>
      <c r="W172" s="8">
        <v>0</v>
      </c>
      <c r="X172" s="8" t="s">
        <v>1449</v>
      </c>
      <c r="Y172" s="8">
        <v>0</v>
      </c>
      <c r="Z172" s="8">
        <v>0</v>
      </c>
      <c r="AA172" s="8">
        <v>0</v>
      </c>
      <c r="AB172" s="8" t="s">
        <v>1449</v>
      </c>
      <c r="AC172" s="8">
        <v>0</v>
      </c>
      <c r="AD172" s="8" t="s">
        <v>1449</v>
      </c>
    </row>
    <row r="173" spans="1:30" hidden="1" x14ac:dyDescent="0.25">
      <c r="A173" s="8" t="s">
        <v>1975</v>
      </c>
      <c r="B173" s="8">
        <v>202</v>
      </c>
      <c r="C173" s="8" t="s">
        <v>1426</v>
      </c>
      <c r="D173" s="8" t="s">
        <v>1427</v>
      </c>
      <c r="E173" s="8" t="s">
        <v>1428</v>
      </c>
      <c r="F173" s="8">
        <v>4</v>
      </c>
      <c r="G173" s="8" t="s">
        <v>1934</v>
      </c>
      <c r="H173" s="8" t="s">
        <v>1935</v>
      </c>
      <c r="I173" s="8" t="s">
        <v>1936</v>
      </c>
      <c r="J173" s="8">
        <v>21</v>
      </c>
      <c r="K173" s="8" t="s">
        <v>1937</v>
      </c>
      <c r="L173" s="8" t="s">
        <v>1938</v>
      </c>
      <c r="M173" s="8" t="s">
        <v>1939</v>
      </c>
      <c r="N173" s="8">
        <v>105</v>
      </c>
      <c r="O173" s="8" t="s">
        <v>1976</v>
      </c>
      <c r="P173" s="8" t="s">
        <v>1977</v>
      </c>
      <c r="Q173" s="8" t="s">
        <v>1975</v>
      </c>
      <c r="R173" s="8" t="s">
        <v>1976</v>
      </c>
      <c r="S173" s="8">
        <v>35.807879</v>
      </c>
      <c r="T173" s="8">
        <v>36.158949999999997</v>
      </c>
      <c r="U173" s="8" t="s">
        <v>1448</v>
      </c>
      <c r="V173" s="8" t="s">
        <v>1448</v>
      </c>
      <c r="W173" s="8">
        <v>0</v>
      </c>
      <c r="X173" s="8" t="s">
        <v>1449</v>
      </c>
      <c r="Y173" s="8">
        <v>220</v>
      </c>
      <c r="Z173" s="8">
        <v>0</v>
      </c>
      <c r="AA173" s="8">
        <v>0</v>
      </c>
      <c r="AB173" s="8" t="s">
        <v>1449</v>
      </c>
      <c r="AC173" s="8">
        <v>0</v>
      </c>
      <c r="AD173" s="8" t="s">
        <v>1449</v>
      </c>
    </row>
    <row r="174" spans="1:30" hidden="1" x14ac:dyDescent="0.25">
      <c r="A174" s="8" t="s">
        <v>1978</v>
      </c>
      <c r="B174" s="8">
        <v>203</v>
      </c>
      <c r="C174" s="8" t="s">
        <v>1426</v>
      </c>
      <c r="D174" s="8" t="s">
        <v>1427</v>
      </c>
      <c r="E174" s="8" t="s">
        <v>1428</v>
      </c>
      <c r="F174" s="8">
        <v>4</v>
      </c>
      <c r="G174" s="8" t="s">
        <v>1934</v>
      </c>
      <c r="H174" s="8" t="s">
        <v>1935</v>
      </c>
      <c r="I174" s="8" t="s">
        <v>1936</v>
      </c>
      <c r="J174" s="8">
        <v>21</v>
      </c>
      <c r="K174" s="8" t="s">
        <v>1979</v>
      </c>
      <c r="L174" s="8" t="s">
        <v>1980</v>
      </c>
      <c r="M174" s="8" t="s">
        <v>1981</v>
      </c>
      <c r="N174" s="8">
        <v>106</v>
      </c>
      <c r="O174" s="8" t="s">
        <v>1982</v>
      </c>
      <c r="P174" s="8" t="s">
        <v>1983</v>
      </c>
      <c r="Q174" s="8" t="s">
        <v>1978</v>
      </c>
      <c r="R174" s="8" t="s">
        <v>1982</v>
      </c>
      <c r="S174" s="8">
        <v>35.969138999999998</v>
      </c>
      <c r="T174" s="8">
        <v>36.360596000000001</v>
      </c>
      <c r="U174" s="8" t="s">
        <v>1435</v>
      </c>
      <c r="V174" s="8" t="s">
        <v>1436</v>
      </c>
      <c r="W174" s="8">
        <v>2190</v>
      </c>
      <c r="X174" s="8" t="s">
        <v>1437</v>
      </c>
      <c r="Y174" s="8">
        <v>2203</v>
      </c>
      <c r="Z174" s="8">
        <v>1</v>
      </c>
      <c r="AA174" s="8">
        <v>1</v>
      </c>
      <c r="AB174" s="8" t="s">
        <v>1438</v>
      </c>
      <c r="AC174" s="8">
        <v>0</v>
      </c>
      <c r="AD174" s="8">
        <v>1</v>
      </c>
    </row>
    <row r="175" spans="1:30" hidden="1" x14ac:dyDescent="0.25">
      <c r="A175" s="8" t="s">
        <v>1984</v>
      </c>
      <c r="B175" s="8">
        <v>204</v>
      </c>
      <c r="C175" s="8" t="s">
        <v>1426</v>
      </c>
      <c r="D175" s="8" t="s">
        <v>1427</v>
      </c>
      <c r="E175" s="8" t="s">
        <v>1428</v>
      </c>
      <c r="F175" s="8">
        <v>4</v>
      </c>
      <c r="G175" s="8" t="s">
        <v>1934</v>
      </c>
      <c r="H175" s="8" t="s">
        <v>1935</v>
      </c>
      <c r="I175" s="8" t="s">
        <v>1936</v>
      </c>
      <c r="J175" s="8">
        <v>21</v>
      </c>
      <c r="K175" s="8" t="s">
        <v>1979</v>
      </c>
      <c r="L175" s="8" t="s">
        <v>1980</v>
      </c>
      <c r="M175" s="8" t="s">
        <v>1981</v>
      </c>
      <c r="N175" s="8">
        <v>106</v>
      </c>
      <c r="O175" s="8" t="s">
        <v>1985</v>
      </c>
      <c r="P175" s="8" t="s">
        <v>1986</v>
      </c>
      <c r="Q175" s="8" t="s">
        <v>1984</v>
      </c>
      <c r="R175" s="8" t="s">
        <v>1985</v>
      </c>
      <c r="S175" s="8">
        <v>35.968518000000003</v>
      </c>
      <c r="T175" s="8">
        <v>36.300863</v>
      </c>
      <c r="U175" s="8" t="s">
        <v>1435</v>
      </c>
      <c r="V175" s="8" t="s">
        <v>1436</v>
      </c>
      <c r="W175" s="8">
        <v>2035</v>
      </c>
      <c r="X175" s="8" t="s">
        <v>1437</v>
      </c>
      <c r="Y175" s="8">
        <v>1965</v>
      </c>
      <c r="Z175" s="8">
        <v>0</v>
      </c>
      <c r="AA175" s="8">
        <v>1</v>
      </c>
      <c r="AB175" s="8" t="s">
        <v>1438</v>
      </c>
      <c r="AC175" s="8">
        <v>0</v>
      </c>
      <c r="AD175" s="8">
        <v>1</v>
      </c>
    </row>
    <row r="176" spans="1:30" hidden="1" x14ac:dyDescent="0.25">
      <c r="A176" s="8" t="s">
        <v>1979</v>
      </c>
      <c r="B176" s="8">
        <v>205</v>
      </c>
      <c r="C176" s="8" t="s">
        <v>1426</v>
      </c>
      <c r="D176" s="8" t="s">
        <v>1427</v>
      </c>
      <c r="E176" s="8" t="s">
        <v>1428</v>
      </c>
      <c r="F176" s="8">
        <v>4</v>
      </c>
      <c r="G176" s="8" t="s">
        <v>1934</v>
      </c>
      <c r="H176" s="8" t="s">
        <v>1935</v>
      </c>
      <c r="I176" s="8" t="s">
        <v>1936</v>
      </c>
      <c r="J176" s="8">
        <v>21</v>
      </c>
      <c r="K176" s="8" t="s">
        <v>1979</v>
      </c>
      <c r="L176" s="8" t="s">
        <v>1980</v>
      </c>
      <c r="M176" s="8" t="s">
        <v>1981</v>
      </c>
      <c r="N176" s="8">
        <v>106</v>
      </c>
      <c r="O176" s="8" t="s">
        <v>1980</v>
      </c>
      <c r="P176" s="8" t="s">
        <v>1987</v>
      </c>
      <c r="Q176" s="8" t="s">
        <v>1979</v>
      </c>
      <c r="R176" s="8" t="s">
        <v>1980</v>
      </c>
      <c r="S176" s="8">
        <v>35.991714999999999</v>
      </c>
      <c r="T176" s="8">
        <v>36.392535000000002</v>
      </c>
      <c r="U176" s="8" t="s">
        <v>1435</v>
      </c>
      <c r="V176" s="8" t="s">
        <v>1436</v>
      </c>
      <c r="W176" s="8">
        <v>32780</v>
      </c>
      <c r="X176" s="8" t="s">
        <v>1437</v>
      </c>
      <c r="Y176" s="8">
        <v>29311</v>
      </c>
      <c r="Z176" s="8">
        <v>1</v>
      </c>
      <c r="AA176" s="8">
        <v>0</v>
      </c>
      <c r="AB176" s="8" t="s">
        <v>1438</v>
      </c>
      <c r="AC176" s="8">
        <v>0</v>
      </c>
      <c r="AD176" s="8">
        <v>0</v>
      </c>
    </row>
    <row r="177" spans="1:30" hidden="1" x14ac:dyDescent="0.25">
      <c r="A177" s="8" t="s">
        <v>1988</v>
      </c>
      <c r="B177" s="8">
        <v>206</v>
      </c>
      <c r="C177" s="8" t="s">
        <v>1426</v>
      </c>
      <c r="D177" s="8" t="s">
        <v>1427</v>
      </c>
      <c r="E177" s="8" t="s">
        <v>1428</v>
      </c>
      <c r="F177" s="8">
        <v>4</v>
      </c>
      <c r="G177" s="8" t="s">
        <v>1934</v>
      </c>
      <c r="H177" s="8" t="s">
        <v>1935</v>
      </c>
      <c r="I177" s="8" t="s">
        <v>1936</v>
      </c>
      <c r="J177" s="8">
        <v>21</v>
      </c>
      <c r="K177" s="8" t="s">
        <v>1979</v>
      </c>
      <c r="L177" s="8" t="s">
        <v>1980</v>
      </c>
      <c r="M177" s="8" t="s">
        <v>1981</v>
      </c>
      <c r="N177" s="8">
        <v>106</v>
      </c>
      <c r="O177" s="8" t="s">
        <v>1989</v>
      </c>
      <c r="P177" s="8" t="s">
        <v>1990</v>
      </c>
      <c r="Q177" s="8" t="s">
        <v>1988</v>
      </c>
      <c r="R177" s="8" t="s">
        <v>1989</v>
      </c>
      <c r="S177" s="8">
        <v>35.976042999999997</v>
      </c>
      <c r="T177" s="8">
        <v>36.317852000000002</v>
      </c>
      <c r="U177" s="8" t="s">
        <v>1448</v>
      </c>
      <c r="V177" s="8" t="s">
        <v>1448</v>
      </c>
      <c r="W177" s="8">
        <v>0</v>
      </c>
      <c r="X177" s="8" t="s">
        <v>1449</v>
      </c>
      <c r="Y177" s="8">
        <v>0</v>
      </c>
      <c r="Z177" s="8">
        <v>0</v>
      </c>
      <c r="AA177" s="8">
        <v>0</v>
      </c>
      <c r="AB177" s="8" t="s">
        <v>1449</v>
      </c>
      <c r="AC177" s="8">
        <v>0</v>
      </c>
      <c r="AD177" s="8" t="s">
        <v>1449</v>
      </c>
    </row>
    <row r="178" spans="1:30" hidden="1" x14ac:dyDescent="0.25">
      <c r="A178" s="8" t="s">
        <v>1991</v>
      </c>
      <c r="B178" s="8">
        <v>207</v>
      </c>
      <c r="C178" s="8" t="s">
        <v>1426</v>
      </c>
      <c r="D178" s="8" t="s">
        <v>1427</v>
      </c>
      <c r="E178" s="8" t="s">
        <v>1428</v>
      </c>
      <c r="F178" s="8">
        <v>4</v>
      </c>
      <c r="G178" s="8" t="s">
        <v>1934</v>
      </c>
      <c r="H178" s="8" t="s">
        <v>1935</v>
      </c>
      <c r="I178" s="8" t="s">
        <v>1936</v>
      </c>
      <c r="J178" s="8">
        <v>21</v>
      </c>
      <c r="K178" s="8" t="s">
        <v>1979</v>
      </c>
      <c r="L178" s="8" t="s">
        <v>1980</v>
      </c>
      <c r="M178" s="8" t="s">
        <v>1981</v>
      </c>
      <c r="N178" s="8">
        <v>106</v>
      </c>
      <c r="O178" s="8" t="s">
        <v>1992</v>
      </c>
      <c r="P178" s="8" t="s">
        <v>1993</v>
      </c>
      <c r="Q178" s="8" t="s">
        <v>1991</v>
      </c>
      <c r="R178" s="8" t="s">
        <v>1992</v>
      </c>
      <c r="S178" s="8">
        <v>35.993496999999998</v>
      </c>
      <c r="T178" s="8">
        <v>36.308698</v>
      </c>
      <c r="U178" s="8" t="s">
        <v>1435</v>
      </c>
      <c r="V178" s="8" t="s">
        <v>1436</v>
      </c>
      <c r="W178" s="8">
        <v>8195</v>
      </c>
      <c r="X178" s="8" t="s">
        <v>1437</v>
      </c>
      <c r="Y178" s="8">
        <v>1159</v>
      </c>
      <c r="Z178" s="8">
        <v>1</v>
      </c>
      <c r="AA178" s="8">
        <v>1</v>
      </c>
      <c r="AB178" s="8" t="s">
        <v>1438</v>
      </c>
      <c r="AC178" s="8">
        <v>0</v>
      </c>
      <c r="AD178" s="8">
        <v>1</v>
      </c>
    </row>
    <row r="179" spans="1:30" x14ac:dyDescent="0.25">
      <c r="A179" s="68" t="s">
        <v>1107</v>
      </c>
      <c r="B179" s="8">
        <v>208</v>
      </c>
      <c r="C179" s="8" t="s">
        <v>1426</v>
      </c>
      <c r="D179" s="8" t="s">
        <v>1427</v>
      </c>
      <c r="E179" s="8" t="s">
        <v>1428</v>
      </c>
      <c r="F179" s="8">
        <v>4</v>
      </c>
      <c r="G179" s="8" t="s">
        <v>1934</v>
      </c>
      <c r="H179" s="8" t="s">
        <v>1935</v>
      </c>
      <c r="I179" s="8" t="s">
        <v>1936</v>
      </c>
      <c r="J179" s="8">
        <v>21</v>
      </c>
      <c r="K179" s="8" t="s">
        <v>1979</v>
      </c>
      <c r="L179" s="8" t="s">
        <v>1980</v>
      </c>
      <c r="M179" s="8" t="s">
        <v>1981</v>
      </c>
      <c r="N179" s="8">
        <v>106</v>
      </c>
      <c r="O179" s="8" t="s">
        <v>1994</v>
      </c>
      <c r="P179" s="8" t="s">
        <v>1995</v>
      </c>
      <c r="Q179" s="8" t="s">
        <v>1107</v>
      </c>
      <c r="R179" s="8" t="s">
        <v>1994</v>
      </c>
      <c r="S179" s="8">
        <v>36.027448999999997</v>
      </c>
      <c r="T179" s="8">
        <v>36.388382999999997</v>
      </c>
      <c r="U179" s="8" t="s">
        <v>1435</v>
      </c>
      <c r="V179" s="8" t="s">
        <v>1436</v>
      </c>
      <c r="W179" s="8">
        <v>5380</v>
      </c>
      <c r="X179" s="8" t="s">
        <v>1437</v>
      </c>
      <c r="Y179" s="8">
        <v>2393</v>
      </c>
      <c r="Z179" s="8">
        <v>1</v>
      </c>
      <c r="AA179" s="8">
        <v>0</v>
      </c>
      <c r="AB179" s="8" t="s">
        <v>1438</v>
      </c>
      <c r="AC179" s="8">
        <v>0</v>
      </c>
      <c r="AD179" s="8">
        <v>1</v>
      </c>
    </row>
    <row r="180" spans="1:30" hidden="1" x14ac:dyDescent="0.25">
      <c r="A180" s="8" t="s">
        <v>1996</v>
      </c>
      <c r="B180" s="8">
        <v>209</v>
      </c>
      <c r="C180" s="8" t="s">
        <v>1426</v>
      </c>
      <c r="D180" s="8" t="s">
        <v>1427</v>
      </c>
      <c r="E180" s="8" t="s">
        <v>1428</v>
      </c>
      <c r="F180" s="8">
        <v>4</v>
      </c>
      <c r="G180" s="8" t="s">
        <v>1934</v>
      </c>
      <c r="H180" s="8" t="s">
        <v>1935</v>
      </c>
      <c r="I180" s="8" t="s">
        <v>1936</v>
      </c>
      <c r="J180" s="8">
        <v>21</v>
      </c>
      <c r="K180" s="8" t="s">
        <v>1979</v>
      </c>
      <c r="L180" s="8" t="s">
        <v>1980</v>
      </c>
      <c r="M180" s="8" t="s">
        <v>1981</v>
      </c>
      <c r="N180" s="8">
        <v>106</v>
      </c>
      <c r="O180" s="8" t="s">
        <v>1997</v>
      </c>
      <c r="P180" s="8" t="s">
        <v>1998</v>
      </c>
      <c r="Q180" s="8" t="s">
        <v>1999</v>
      </c>
      <c r="R180" s="8" t="s">
        <v>1997</v>
      </c>
      <c r="S180" s="8">
        <v>35.980232000000001</v>
      </c>
      <c r="T180" s="8">
        <v>36.336081999999998</v>
      </c>
      <c r="U180" s="8" t="s">
        <v>1435</v>
      </c>
      <c r="V180" s="8" t="s">
        <v>1436</v>
      </c>
      <c r="W180" s="8">
        <v>1467</v>
      </c>
      <c r="X180" s="8" t="s">
        <v>1437</v>
      </c>
      <c r="Y180" s="8">
        <v>994</v>
      </c>
      <c r="Z180" s="8">
        <v>0</v>
      </c>
      <c r="AA180" s="8">
        <v>1</v>
      </c>
      <c r="AB180" s="8" t="s">
        <v>1438</v>
      </c>
      <c r="AC180" s="8">
        <v>0</v>
      </c>
      <c r="AD180" s="8">
        <v>1</v>
      </c>
    </row>
    <row r="181" spans="1:30" hidden="1" x14ac:dyDescent="0.25">
      <c r="A181" s="8" t="s">
        <v>2000</v>
      </c>
      <c r="B181" s="8">
        <v>210</v>
      </c>
      <c r="C181" s="8" t="s">
        <v>1426</v>
      </c>
      <c r="D181" s="8" t="s">
        <v>1427</v>
      </c>
      <c r="E181" s="8" t="s">
        <v>1428</v>
      </c>
      <c r="F181" s="8">
        <v>4</v>
      </c>
      <c r="G181" s="8" t="s">
        <v>1934</v>
      </c>
      <c r="H181" s="8" t="s">
        <v>1935</v>
      </c>
      <c r="I181" s="8" t="s">
        <v>1936</v>
      </c>
      <c r="J181" s="8">
        <v>21</v>
      </c>
      <c r="K181" s="8" t="s">
        <v>1979</v>
      </c>
      <c r="L181" s="8" t="s">
        <v>1980</v>
      </c>
      <c r="M181" s="8" t="s">
        <v>1981</v>
      </c>
      <c r="N181" s="8">
        <v>106</v>
      </c>
      <c r="O181" s="8" t="s">
        <v>2001</v>
      </c>
      <c r="P181" s="8" t="s">
        <v>2002</v>
      </c>
      <c r="Q181" s="8" t="s">
        <v>2000</v>
      </c>
      <c r="R181" s="8" t="s">
        <v>2001</v>
      </c>
      <c r="S181" s="8">
        <v>35.890911000000003</v>
      </c>
      <c r="T181" s="8">
        <v>36.406247</v>
      </c>
      <c r="U181" s="8" t="s">
        <v>1763</v>
      </c>
      <c r="V181" s="8" t="s">
        <v>1436</v>
      </c>
      <c r="W181" s="8">
        <v>805</v>
      </c>
      <c r="X181" s="8" t="s">
        <v>1437</v>
      </c>
      <c r="Y181" s="8">
        <v>836</v>
      </c>
      <c r="Z181" s="8">
        <v>1</v>
      </c>
      <c r="AA181" s="8">
        <v>1</v>
      </c>
      <c r="AB181" s="8" t="s">
        <v>1438</v>
      </c>
      <c r="AC181" s="8">
        <v>0</v>
      </c>
      <c r="AD181" s="8">
        <v>1</v>
      </c>
    </row>
    <row r="182" spans="1:30" hidden="1" x14ac:dyDescent="0.25">
      <c r="A182" s="8" t="s">
        <v>2003</v>
      </c>
      <c r="B182" s="8">
        <v>211</v>
      </c>
      <c r="C182" s="8" t="s">
        <v>1426</v>
      </c>
      <c r="D182" s="8" t="s">
        <v>1427</v>
      </c>
      <c r="E182" s="8" t="s">
        <v>1428</v>
      </c>
      <c r="F182" s="8">
        <v>4</v>
      </c>
      <c r="G182" s="8" t="s">
        <v>1934</v>
      </c>
      <c r="H182" s="8" t="s">
        <v>1935</v>
      </c>
      <c r="I182" s="8" t="s">
        <v>1936</v>
      </c>
      <c r="J182" s="8">
        <v>21</v>
      </c>
      <c r="K182" s="8" t="s">
        <v>1979</v>
      </c>
      <c r="L182" s="8" t="s">
        <v>1980</v>
      </c>
      <c r="M182" s="8" t="s">
        <v>1981</v>
      </c>
      <c r="N182" s="8">
        <v>106</v>
      </c>
      <c r="O182" s="8" t="s">
        <v>2004</v>
      </c>
      <c r="P182" s="8" t="s">
        <v>2005</v>
      </c>
      <c r="Q182" s="8" t="s">
        <v>2003</v>
      </c>
      <c r="R182" s="8" t="s">
        <v>2004</v>
      </c>
      <c r="S182" s="8">
        <v>35.902664999999999</v>
      </c>
      <c r="T182" s="8">
        <v>36.440541000000003</v>
      </c>
      <c r="U182" s="8" t="s">
        <v>1435</v>
      </c>
      <c r="V182" s="8" t="s">
        <v>1436</v>
      </c>
      <c r="W182" s="8">
        <v>2345</v>
      </c>
      <c r="X182" s="8" t="s">
        <v>1437</v>
      </c>
      <c r="Y182" s="8">
        <v>2976</v>
      </c>
      <c r="Z182" s="8">
        <v>1</v>
      </c>
      <c r="AA182" s="8">
        <v>1</v>
      </c>
      <c r="AB182" s="8" t="s">
        <v>1438</v>
      </c>
      <c r="AC182" s="8">
        <v>0</v>
      </c>
      <c r="AD182" s="8">
        <v>1</v>
      </c>
    </row>
    <row r="183" spans="1:30" x14ac:dyDescent="0.25">
      <c r="A183" s="67" t="s">
        <v>292</v>
      </c>
      <c r="B183" s="8">
        <v>212</v>
      </c>
      <c r="C183" s="8" t="s">
        <v>1426</v>
      </c>
      <c r="D183" s="8" t="s">
        <v>1427</v>
      </c>
      <c r="E183" s="8" t="s">
        <v>1428</v>
      </c>
      <c r="F183" s="8">
        <v>4</v>
      </c>
      <c r="G183" s="8" t="s">
        <v>1934</v>
      </c>
      <c r="H183" s="8" t="s">
        <v>1935</v>
      </c>
      <c r="I183" s="8" t="s">
        <v>1936</v>
      </c>
      <c r="J183" s="8">
        <v>21</v>
      </c>
      <c r="K183" s="8" t="s">
        <v>1979</v>
      </c>
      <c r="L183" s="8" t="s">
        <v>1980</v>
      </c>
      <c r="M183" s="8" t="s">
        <v>1981</v>
      </c>
      <c r="N183" s="8">
        <v>106</v>
      </c>
      <c r="O183" s="8" t="s">
        <v>2006</v>
      </c>
      <c r="P183" s="8" t="s">
        <v>2007</v>
      </c>
      <c r="Q183" s="8" t="s">
        <v>2008</v>
      </c>
      <c r="R183" s="8" t="s">
        <v>2006</v>
      </c>
      <c r="S183" s="8">
        <v>35.920420999999997</v>
      </c>
      <c r="T183" s="8">
        <v>36.411951000000002</v>
      </c>
      <c r="U183" s="8" t="s">
        <v>1435</v>
      </c>
      <c r="V183" s="8" t="s">
        <v>1436</v>
      </c>
      <c r="W183" s="8">
        <v>4052</v>
      </c>
      <c r="X183" s="8" t="s">
        <v>1437</v>
      </c>
      <c r="Y183" s="8">
        <v>2114</v>
      </c>
      <c r="Z183" s="8">
        <v>1</v>
      </c>
      <c r="AA183" s="8">
        <v>1</v>
      </c>
      <c r="AB183" s="8" t="s">
        <v>1438</v>
      </c>
      <c r="AC183" s="8">
        <v>0</v>
      </c>
      <c r="AD183" s="8">
        <v>1</v>
      </c>
    </row>
    <row r="184" spans="1:30" x14ac:dyDescent="0.25">
      <c r="A184" s="67" t="s">
        <v>320</v>
      </c>
      <c r="B184" s="8">
        <v>213</v>
      </c>
      <c r="C184" s="8" t="s">
        <v>1426</v>
      </c>
      <c r="D184" s="8" t="s">
        <v>1427</v>
      </c>
      <c r="E184" s="8" t="s">
        <v>1428</v>
      </c>
      <c r="F184" s="8">
        <v>4</v>
      </c>
      <c r="G184" s="8" t="s">
        <v>1934</v>
      </c>
      <c r="H184" s="8" t="s">
        <v>1935</v>
      </c>
      <c r="I184" s="8" t="s">
        <v>1936</v>
      </c>
      <c r="J184" s="8">
        <v>21</v>
      </c>
      <c r="K184" s="8" t="s">
        <v>1979</v>
      </c>
      <c r="L184" s="8" t="s">
        <v>1980</v>
      </c>
      <c r="M184" s="8" t="s">
        <v>1981</v>
      </c>
      <c r="N184" s="8">
        <v>106</v>
      </c>
      <c r="O184" s="8" t="s">
        <v>2009</v>
      </c>
      <c r="P184" s="8" t="s">
        <v>2010</v>
      </c>
      <c r="Q184" s="8" t="s">
        <v>2011</v>
      </c>
      <c r="R184" s="8" t="s">
        <v>2009</v>
      </c>
      <c r="S184" s="8">
        <v>36.034581000000003</v>
      </c>
      <c r="T184" s="8">
        <v>36.397568999999997</v>
      </c>
      <c r="U184" s="8" t="s">
        <v>1435</v>
      </c>
      <c r="V184" s="8" t="s">
        <v>1436</v>
      </c>
      <c r="W184" s="8">
        <v>840</v>
      </c>
      <c r="X184" s="8" t="s">
        <v>1437</v>
      </c>
      <c r="Y184" s="8">
        <v>989</v>
      </c>
      <c r="Z184" s="8">
        <v>1</v>
      </c>
      <c r="AA184" s="8">
        <v>0</v>
      </c>
      <c r="AB184" s="8" t="s">
        <v>1438</v>
      </c>
      <c r="AC184" s="8">
        <v>0</v>
      </c>
      <c r="AD184" s="8">
        <v>1</v>
      </c>
    </row>
    <row r="185" spans="1:30" x14ac:dyDescent="0.25">
      <c r="A185" s="67" t="s">
        <v>1129</v>
      </c>
      <c r="B185" s="8">
        <v>214</v>
      </c>
      <c r="C185" s="8" t="s">
        <v>1426</v>
      </c>
      <c r="D185" s="8" t="s">
        <v>1427</v>
      </c>
      <c r="E185" s="8" t="s">
        <v>1428</v>
      </c>
      <c r="F185" s="8">
        <v>4</v>
      </c>
      <c r="G185" s="8" t="s">
        <v>1934</v>
      </c>
      <c r="H185" s="8" t="s">
        <v>1935</v>
      </c>
      <c r="I185" s="8" t="s">
        <v>1936</v>
      </c>
      <c r="J185" s="8">
        <v>21</v>
      </c>
      <c r="K185" s="8" t="s">
        <v>1979</v>
      </c>
      <c r="L185" s="8" t="s">
        <v>1980</v>
      </c>
      <c r="M185" s="8" t="s">
        <v>1981</v>
      </c>
      <c r="N185" s="8">
        <v>106</v>
      </c>
      <c r="O185" s="8" t="s">
        <v>2012</v>
      </c>
      <c r="P185" s="8" t="s">
        <v>2013</v>
      </c>
      <c r="Q185" s="8" t="s">
        <v>1129</v>
      </c>
      <c r="R185" s="8" t="s">
        <v>2012</v>
      </c>
      <c r="S185" s="8">
        <v>35.939664999999998</v>
      </c>
      <c r="T185" s="8">
        <v>36.415317999999999</v>
      </c>
      <c r="U185" s="8" t="s">
        <v>1435</v>
      </c>
      <c r="V185" s="8" t="s">
        <v>1436</v>
      </c>
      <c r="W185" s="8">
        <v>1154</v>
      </c>
      <c r="X185" s="8" t="s">
        <v>1437</v>
      </c>
      <c r="Y185" s="8">
        <v>2259</v>
      </c>
      <c r="Z185" s="8">
        <v>1</v>
      </c>
      <c r="AA185" s="8">
        <v>1</v>
      </c>
      <c r="AB185" s="8" t="s">
        <v>1438</v>
      </c>
      <c r="AC185" s="8">
        <v>0</v>
      </c>
      <c r="AD185" s="8">
        <v>1</v>
      </c>
    </row>
    <row r="186" spans="1:30" hidden="1" x14ac:dyDescent="0.25">
      <c r="A186" s="8" t="s">
        <v>2014</v>
      </c>
      <c r="B186" s="8">
        <v>215</v>
      </c>
      <c r="C186" s="8" t="s">
        <v>1426</v>
      </c>
      <c r="D186" s="8" t="s">
        <v>1427</v>
      </c>
      <c r="E186" s="8" t="s">
        <v>1428</v>
      </c>
      <c r="F186" s="8">
        <v>4</v>
      </c>
      <c r="G186" s="8" t="s">
        <v>1934</v>
      </c>
      <c r="H186" s="8" t="s">
        <v>1935</v>
      </c>
      <c r="I186" s="8" t="s">
        <v>1936</v>
      </c>
      <c r="J186" s="8">
        <v>21</v>
      </c>
      <c r="K186" s="8" t="s">
        <v>1979</v>
      </c>
      <c r="L186" s="8" t="s">
        <v>1980</v>
      </c>
      <c r="M186" s="8" t="s">
        <v>1981</v>
      </c>
      <c r="N186" s="8">
        <v>106</v>
      </c>
      <c r="O186" s="8" t="s">
        <v>2015</v>
      </c>
      <c r="P186" s="8" t="s">
        <v>2016</v>
      </c>
      <c r="Q186" s="8" t="s">
        <v>2014</v>
      </c>
      <c r="R186" s="8" t="s">
        <v>2015</v>
      </c>
      <c r="S186" s="8">
        <v>35.952784000000001</v>
      </c>
      <c r="T186" s="8">
        <v>36.418053</v>
      </c>
      <c r="U186" s="8" t="s">
        <v>1435</v>
      </c>
      <c r="V186" s="8" t="s">
        <v>1436</v>
      </c>
      <c r="W186" s="8">
        <v>1955</v>
      </c>
      <c r="X186" s="8" t="s">
        <v>1437</v>
      </c>
      <c r="Y186" s="8">
        <v>2743</v>
      </c>
      <c r="Z186" s="8">
        <v>1</v>
      </c>
      <c r="AA186" s="8">
        <v>1</v>
      </c>
      <c r="AB186" s="8" t="s">
        <v>1438</v>
      </c>
      <c r="AC186" s="8">
        <v>0</v>
      </c>
      <c r="AD186" s="8">
        <v>1</v>
      </c>
    </row>
    <row r="187" spans="1:30" hidden="1" x14ac:dyDescent="0.25">
      <c r="A187" s="8" t="s">
        <v>2017</v>
      </c>
      <c r="B187" s="8">
        <v>216</v>
      </c>
      <c r="C187" s="8" t="s">
        <v>1426</v>
      </c>
      <c r="D187" s="8" t="s">
        <v>1427</v>
      </c>
      <c r="E187" s="8" t="s">
        <v>1428</v>
      </c>
      <c r="F187" s="8">
        <v>4</v>
      </c>
      <c r="G187" s="8" t="s">
        <v>1934</v>
      </c>
      <c r="H187" s="8" t="s">
        <v>1935</v>
      </c>
      <c r="I187" s="8" t="s">
        <v>1936</v>
      </c>
      <c r="J187" s="8">
        <v>21</v>
      </c>
      <c r="K187" s="8" t="s">
        <v>1979</v>
      </c>
      <c r="L187" s="8" t="s">
        <v>1980</v>
      </c>
      <c r="M187" s="8" t="s">
        <v>1981</v>
      </c>
      <c r="N187" s="8">
        <v>106</v>
      </c>
      <c r="O187" s="8" t="s">
        <v>2018</v>
      </c>
      <c r="P187" s="8" t="s">
        <v>2019</v>
      </c>
      <c r="Q187" s="8" t="s">
        <v>2017</v>
      </c>
      <c r="R187" s="8" t="s">
        <v>2018</v>
      </c>
      <c r="S187" s="8">
        <v>35.974026000000002</v>
      </c>
      <c r="T187" s="8">
        <v>36.416294999999998</v>
      </c>
      <c r="U187" s="8" t="s">
        <v>1763</v>
      </c>
      <c r="V187" s="8" t="s">
        <v>1436</v>
      </c>
      <c r="W187" s="8">
        <v>1275</v>
      </c>
      <c r="X187" s="8" t="s">
        <v>1437</v>
      </c>
      <c r="Y187" s="8">
        <v>828</v>
      </c>
      <c r="Z187" s="8">
        <v>1</v>
      </c>
      <c r="AA187" s="8">
        <v>1</v>
      </c>
      <c r="AB187" s="8" t="s">
        <v>1438</v>
      </c>
      <c r="AC187" s="8">
        <v>0</v>
      </c>
      <c r="AD187" s="8">
        <v>1</v>
      </c>
    </row>
    <row r="188" spans="1:30" x14ac:dyDescent="0.25">
      <c r="A188" s="68" t="s">
        <v>331</v>
      </c>
      <c r="B188" s="8">
        <v>217</v>
      </c>
      <c r="C188" s="8" t="s">
        <v>1426</v>
      </c>
      <c r="D188" s="8" t="s">
        <v>1427</v>
      </c>
      <c r="E188" s="8" t="s">
        <v>1428</v>
      </c>
      <c r="F188" s="8">
        <v>4</v>
      </c>
      <c r="G188" s="8" t="s">
        <v>1934</v>
      </c>
      <c r="H188" s="8" t="s">
        <v>1935</v>
      </c>
      <c r="I188" s="8" t="s">
        <v>1936</v>
      </c>
      <c r="J188" s="8">
        <v>21</v>
      </c>
      <c r="K188" s="8" t="s">
        <v>1979</v>
      </c>
      <c r="L188" s="8" t="s">
        <v>1980</v>
      </c>
      <c r="M188" s="8" t="s">
        <v>1981</v>
      </c>
      <c r="N188" s="8">
        <v>106</v>
      </c>
      <c r="O188" s="8" t="s">
        <v>2020</v>
      </c>
      <c r="P188" s="8" t="s">
        <v>2021</v>
      </c>
      <c r="Q188" s="8" t="s">
        <v>331</v>
      </c>
      <c r="R188" s="8" t="s">
        <v>2020</v>
      </c>
      <c r="S188" s="8">
        <v>35.969293999999998</v>
      </c>
      <c r="T188" s="8">
        <v>36.427078000000002</v>
      </c>
      <c r="U188" s="8" t="s">
        <v>1435</v>
      </c>
      <c r="V188" s="8" t="s">
        <v>1436</v>
      </c>
      <c r="W188" s="8">
        <v>1600</v>
      </c>
      <c r="X188" s="8" t="s">
        <v>1437</v>
      </c>
      <c r="Y188" s="8">
        <v>1822</v>
      </c>
      <c r="Z188" s="8">
        <v>1</v>
      </c>
      <c r="AA188" s="8">
        <v>1</v>
      </c>
      <c r="AB188" s="8" t="s">
        <v>1438</v>
      </c>
      <c r="AC188" s="8">
        <v>0</v>
      </c>
      <c r="AD188" s="8">
        <v>0</v>
      </c>
    </row>
    <row r="189" spans="1:30" hidden="1" x14ac:dyDescent="0.25">
      <c r="A189" s="8" t="s">
        <v>2022</v>
      </c>
      <c r="B189" s="8">
        <v>218</v>
      </c>
      <c r="C189" s="8" t="s">
        <v>1426</v>
      </c>
      <c r="D189" s="8" t="s">
        <v>1427</v>
      </c>
      <c r="E189" s="8" t="s">
        <v>1428</v>
      </c>
      <c r="F189" s="8">
        <v>4</v>
      </c>
      <c r="G189" s="8" t="s">
        <v>1934</v>
      </c>
      <c r="H189" s="8" t="s">
        <v>1935</v>
      </c>
      <c r="I189" s="8" t="s">
        <v>1936</v>
      </c>
      <c r="J189" s="8">
        <v>21</v>
      </c>
      <c r="K189" s="8" t="s">
        <v>1979</v>
      </c>
      <c r="L189" s="8" t="s">
        <v>1980</v>
      </c>
      <c r="M189" s="8" t="s">
        <v>1981</v>
      </c>
      <c r="N189" s="8">
        <v>106</v>
      </c>
      <c r="O189" s="8" t="s">
        <v>2023</v>
      </c>
      <c r="P189" s="8" t="s">
        <v>2024</v>
      </c>
      <c r="Q189" s="8" t="s">
        <v>2022</v>
      </c>
      <c r="R189" s="8" t="s">
        <v>2023</v>
      </c>
      <c r="S189" s="8">
        <v>35.987990000000003</v>
      </c>
      <c r="T189" s="8">
        <v>36.428708</v>
      </c>
      <c r="U189" s="8" t="s">
        <v>1448</v>
      </c>
      <c r="V189" s="8" t="s">
        <v>1448</v>
      </c>
      <c r="W189" s="8">
        <v>210</v>
      </c>
      <c r="X189" s="8" t="s">
        <v>1449</v>
      </c>
      <c r="Y189" s="8">
        <v>277</v>
      </c>
      <c r="Z189" s="8">
        <v>1</v>
      </c>
      <c r="AA189" s="8">
        <v>0</v>
      </c>
      <c r="AB189" s="8" t="s">
        <v>1449</v>
      </c>
      <c r="AC189" s="8">
        <v>0</v>
      </c>
      <c r="AD189" s="8" t="s">
        <v>1449</v>
      </c>
    </row>
    <row r="190" spans="1:30" x14ac:dyDescent="0.25">
      <c r="A190" s="67" t="s">
        <v>307</v>
      </c>
      <c r="B190" s="8">
        <v>219</v>
      </c>
      <c r="C190" s="8" t="s">
        <v>1426</v>
      </c>
      <c r="D190" s="8" t="s">
        <v>1427</v>
      </c>
      <c r="E190" s="8" t="s">
        <v>1428</v>
      </c>
      <c r="F190" s="8">
        <v>4</v>
      </c>
      <c r="G190" s="8" t="s">
        <v>1934</v>
      </c>
      <c r="H190" s="8" t="s">
        <v>1935</v>
      </c>
      <c r="I190" s="8" t="s">
        <v>1936</v>
      </c>
      <c r="J190" s="8">
        <v>21</v>
      </c>
      <c r="K190" s="8" t="s">
        <v>1979</v>
      </c>
      <c r="L190" s="8" t="s">
        <v>1980</v>
      </c>
      <c r="M190" s="8" t="s">
        <v>1981</v>
      </c>
      <c r="N190" s="8">
        <v>106</v>
      </c>
      <c r="O190" s="8" t="s">
        <v>2025</v>
      </c>
      <c r="P190" s="8" t="s">
        <v>2026</v>
      </c>
      <c r="Q190" s="8" t="s">
        <v>307</v>
      </c>
      <c r="R190" s="8" t="s">
        <v>2025</v>
      </c>
      <c r="S190" s="8">
        <v>35.983266</v>
      </c>
      <c r="T190" s="8">
        <v>36.380158000000002</v>
      </c>
      <c r="U190" s="8" t="s">
        <v>1435</v>
      </c>
      <c r="V190" s="8" t="s">
        <v>1436</v>
      </c>
      <c r="W190" s="8">
        <v>2655</v>
      </c>
      <c r="X190" s="8" t="s">
        <v>1437</v>
      </c>
      <c r="Y190" s="8">
        <v>2680</v>
      </c>
      <c r="Z190" s="8">
        <v>1</v>
      </c>
      <c r="AA190" s="8">
        <v>1</v>
      </c>
      <c r="AB190" s="8" t="s">
        <v>1438</v>
      </c>
      <c r="AC190" s="8">
        <v>0</v>
      </c>
      <c r="AD190" s="8">
        <v>1</v>
      </c>
    </row>
    <row r="191" spans="1:30" hidden="1" x14ac:dyDescent="0.25">
      <c r="A191" s="8" t="s">
        <v>2027</v>
      </c>
      <c r="B191" s="8">
        <v>220</v>
      </c>
      <c r="C191" s="8" t="s">
        <v>1426</v>
      </c>
      <c r="D191" s="8" t="s">
        <v>1427</v>
      </c>
      <c r="E191" s="8" t="s">
        <v>1428</v>
      </c>
      <c r="F191" s="8">
        <v>4</v>
      </c>
      <c r="G191" s="8" t="s">
        <v>1934</v>
      </c>
      <c r="H191" s="8" t="s">
        <v>1935</v>
      </c>
      <c r="I191" s="8" t="s">
        <v>1936</v>
      </c>
      <c r="J191" s="8">
        <v>21</v>
      </c>
      <c r="K191" s="8" t="s">
        <v>1979</v>
      </c>
      <c r="L191" s="8" t="s">
        <v>1980</v>
      </c>
      <c r="M191" s="8" t="s">
        <v>1981</v>
      </c>
      <c r="N191" s="8">
        <v>106</v>
      </c>
      <c r="O191" s="8" t="s">
        <v>2028</v>
      </c>
      <c r="P191" s="8" t="s">
        <v>2029</v>
      </c>
      <c r="Q191" s="8" t="s">
        <v>2027</v>
      </c>
      <c r="R191" s="8" t="s">
        <v>2028</v>
      </c>
      <c r="S191" s="8">
        <v>36.008968000000003</v>
      </c>
      <c r="T191" s="8">
        <v>36.377575999999998</v>
      </c>
      <c r="U191" s="8" t="s">
        <v>1435</v>
      </c>
      <c r="V191" s="8" t="s">
        <v>1436</v>
      </c>
      <c r="W191" s="8">
        <v>2825</v>
      </c>
      <c r="X191" s="8" t="s">
        <v>1437</v>
      </c>
      <c r="Y191" s="8">
        <v>306</v>
      </c>
      <c r="Z191" s="8">
        <v>1</v>
      </c>
      <c r="AA191" s="8">
        <v>0</v>
      </c>
      <c r="AB191" s="8" t="s">
        <v>1438</v>
      </c>
      <c r="AC191" s="8">
        <v>0</v>
      </c>
      <c r="AD191" s="8">
        <v>0</v>
      </c>
    </row>
    <row r="192" spans="1:30" hidden="1" x14ac:dyDescent="0.25">
      <c r="A192" s="8" t="s">
        <v>2030</v>
      </c>
      <c r="B192" s="8">
        <v>221</v>
      </c>
      <c r="C192" s="8" t="s">
        <v>1426</v>
      </c>
      <c r="D192" s="8" t="s">
        <v>1427</v>
      </c>
      <c r="E192" s="8" t="s">
        <v>1428</v>
      </c>
      <c r="F192" s="8">
        <v>4</v>
      </c>
      <c r="G192" s="8" t="s">
        <v>1934</v>
      </c>
      <c r="H192" s="8" t="s">
        <v>1935</v>
      </c>
      <c r="I192" s="8" t="s">
        <v>1936</v>
      </c>
      <c r="J192" s="8">
        <v>21</v>
      </c>
      <c r="K192" s="8" t="s">
        <v>1979</v>
      </c>
      <c r="L192" s="8" t="s">
        <v>1980</v>
      </c>
      <c r="M192" s="8" t="s">
        <v>1981</v>
      </c>
      <c r="N192" s="8">
        <v>106</v>
      </c>
      <c r="O192" s="8" t="s">
        <v>2031</v>
      </c>
      <c r="P192" s="8" t="s">
        <v>2032</v>
      </c>
      <c r="Q192" s="8" t="s">
        <v>2030</v>
      </c>
      <c r="R192" s="8" t="s">
        <v>2031</v>
      </c>
      <c r="S192" s="8">
        <v>35.955292</v>
      </c>
      <c r="T192" s="8">
        <v>36.338616999999999</v>
      </c>
      <c r="U192" s="8" t="s">
        <v>1435</v>
      </c>
      <c r="V192" s="8" t="s">
        <v>1436</v>
      </c>
      <c r="W192" s="8">
        <v>8595</v>
      </c>
      <c r="X192" s="8" t="s">
        <v>1437</v>
      </c>
      <c r="Y192" s="8">
        <v>9902</v>
      </c>
      <c r="Z192" s="8">
        <v>0</v>
      </c>
      <c r="AA192" s="8">
        <v>1</v>
      </c>
      <c r="AB192" s="8" t="s">
        <v>1438</v>
      </c>
      <c r="AC192" s="8">
        <v>0</v>
      </c>
      <c r="AD192" s="8">
        <v>1</v>
      </c>
    </row>
    <row r="193" spans="1:30" hidden="1" x14ac:dyDescent="0.25">
      <c r="A193" s="8" t="s">
        <v>2033</v>
      </c>
      <c r="B193" s="8">
        <v>222</v>
      </c>
      <c r="C193" s="8" t="s">
        <v>1426</v>
      </c>
      <c r="D193" s="8" t="s">
        <v>1427</v>
      </c>
      <c r="E193" s="8" t="s">
        <v>1428</v>
      </c>
      <c r="F193" s="8">
        <v>4</v>
      </c>
      <c r="G193" s="8" t="s">
        <v>1934</v>
      </c>
      <c r="H193" s="8" t="s">
        <v>1935</v>
      </c>
      <c r="I193" s="8" t="s">
        <v>1936</v>
      </c>
      <c r="J193" s="8">
        <v>21</v>
      </c>
      <c r="K193" s="8" t="s">
        <v>2034</v>
      </c>
      <c r="L193" s="8" t="s">
        <v>2035</v>
      </c>
      <c r="M193" s="8" t="s">
        <v>2036</v>
      </c>
      <c r="N193" s="8">
        <v>107</v>
      </c>
      <c r="O193" s="8" t="s">
        <v>2037</v>
      </c>
      <c r="P193" s="8" t="s">
        <v>2038</v>
      </c>
      <c r="Q193" s="8" t="s">
        <v>2033</v>
      </c>
      <c r="R193" s="8" t="s">
        <v>2037</v>
      </c>
      <c r="S193" s="8">
        <v>35.913535000000003</v>
      </c>
      <c r="T193" s="8">
        <v>36.241501999999997</v>
      </c>
      <c r="U193" s="8" t="s">
        <v>1763</v>
      </c>
      <c r="V193" s="8" t="s">
        <v>1436</v>
      </c>
      <c r="W193" s="8">
        <v>870</v>
      </c>
      <c r="X193" s="8" t="s">
        <v>1437</v>
      </c>
      <c r="Y193" s="8">
        <v>924</v>
      </c>
      <c r="Z193" s="8">
        <v>0</v>
      </c>
      <c r="AA193" s="8">
        <v>1</v>
      </c>
      <c r="AB193" s="8" t="s">
        <v>1438</v>
      </c>
      <c r="AC193" s="8">
        <v>0</v>
      </c>
      <c r="AD193" s="8">
        <v>1</v>
      </c>
    </row>
    <row r="194" spans="1:30" hidden="1" x14ac:dyDescent="0.25">
      <c r="A194" s="8" t="s">
        <v>2039</v>
      </c>
      <c r="B194" s="8">
        <v>223</v>
      </c>
      <c r="C194" s="8" t="s">
        <v>1426</v>
      </c>
      <c r="D194" s="8" t="s">
        <v>1427</v>
      </c>
      <c r="E194" s="8" t="s">
        <v>1428</v>
      </c>
      <c r="F194" s="8">
        <v>4</v>
      </c>
      <c r="G194" s="8" t="s">
        <v>1934</v>
      </c>
      <c r="H194" s="8" t="s">
        <v>1935</v>
      </c>
      <c r="I194" s="8" t="s">
        <v>1936</v>
      </c>
      <c r="J194" s="8">
        <v>21</v>
      </c>
      <c r="K194" s="8" t="s">
        <v>2034</v>
      </c>
      <c r="L194" s="8" t="s">
        <v>2035</v>
      </c>
      <c r="M194" s="8" t="s">
        <v>2036</v>
      </c>
      <c r="N194" s="8">
        <v>107</v>
      </c>
      <c r="O194" s="8" t="s">
        <v>2040</v>
      </c>
      <c r="P194" s="8" t="s">
        <v>2041</v>
      </c>
      <c r="Q194" s="8" t="s">
        <v>2039</v>
      </c>
      <c r="R194" s="8" t="s">
        <v>2040</v>
      </c>
      <c r="S194" s="8">
        <v>35.941163000000003</v>
      </c>
      <c r="T194" s="8">
        <v>36.232140999999999</v>
      </c>
      <c r="U194" s="8" t="s">
        <v>1448</v>
      </c>
      <c r="V194" s="8" t="s">
        <v>1448</v>
      </c>
      <c r="W194" s="8">
        <v>9203</v>
      </c>
      <c r="X194" s="8" t="s">
        <v>1437</v>
      </c>
      <c r="Y194" s="8">
        <v>2940</v>
      </c>
      <c r="Z194" s="8">
        <v>0</v>
      </c>
      <c r="AA194" s="8">
        <v>0</v>
      </c>
      <c r="AB194" s="8" t="s">
        <v>1438</v>
      </c>
      <c r="AC194" s="8">
        <v>0</v>
      </c>
      <c r="AD194" s="8" t="s">
        <v>1449</v>
      </c>
    </row>
    <row r="195" spans="1:30" hidden="1" x14ac:dyDescent="0.25">
      <c r="A195" s="8" t="s">
        <v>2042</v>
      </c>
      <c r="B195" s="8">
        <v>224</v>
      </c>
      <c r="C195" s="8" t="s">
        <v>1426</v>
      </c>
      <c r="D195" s="8" t="s">
        <v>1427</v>
      </c>
      <c r="E195" s="8" t="s">
        <v>1428</v>
      </c>
      <c r="F195" s="8">
        <v>4</v>
      </c>
      <c r="G195" s="8" t="s">
        <v>1934</v>
      </c>
      <c r="H195" s="8" t="s">
        <v>1935</v>
      </c>
      <c r="I195" s="8" t="s">
        <v>1936</v>
      </c>
      <c r="J195" s="8">
        <v>21</v>
      </c>
      <c r="K195" s="8" t="s">
        <v>2034</v>
      </c>
      <c r="L195" s="8" t="s">
        <v>2035</v>
      </c>
      <c r="M195" s="8" t="s">
        <v>2036</v>
      </c>
      <c r="N195" s="8">
        <v>107</v>
      </c>
      <c r="O195" s="8" t="s">
        <v>2043</v>
      </c>
      <c r="P195" s="8" t="s">
        <v>2044</v>
      </c>
      <c r="Q195" s="8" t="s">
        <v>2042</v>
      </c>
      <c r="R195" s="8" t="s">
        <v>2043</v>
      </c>
      <c r="S195" s="8">
        <v>35.924477000000003</v>
      </c>
      <c r="T195" s="8">
        <v>36.354650999999997</v>
      </c>
      <c r="U195" s="8" t="s">
        <v>1435</v>
      </c>
      <c r="V195" s="8" t="s">
        <v>1436</v>
      </c>
      <c r="W195" s="8">
        <v>13640</v>
      </c>
      <c r="X195" s="8" t="s">
        <v>1437</v>
      </c>
      <c r="Y195" s="8">
        <v>11705</v>
      </c>
      <c r="Z195" s="8">
        <v>0</v>
      </c>
      <c r="AA195" s="8">
        <v>1</v>
      </c>
      <c r="AB195" s="8" t="s">
        <v>1438</v>
      </c>
      <c r="AC195" s="8">
        <v>0</v>
      </c>
      <c r="AD195" s="8">
        <v>0</v>
      </c>
    </row>
    <row r="196" spans="1:30" hidden="1" x14ac:dyDescent="0.25">
      <c r="A196" s="8" t="s">
        <v>2045</v>
      </c>
      <c r="B196" s="8">
        <v>225</v>
      </c>
      <c r="C196" s="8" t="s">
        <v>1426</v>
      </c>
      <c r="D196" s="8" t="s">
        <v>1427</v>
      </c>
      <c r="E196" s="8" t="s">
        <v>1428</v>
      </c>
      <c r="F196" s="8">
        <v>4</v>
      </c>
      <c r="G196" s="8" t="s">
        <v>1934</v>
      </c>
      <c r="H196" s="8" t="s">
        <v>1935</v>
      </c>
      <c r="I196" s="8" t="s">
        <v>1936</v>
      </c>
      <c r="J196" s="8">
        <v>21</v>
      </c>
      <c r="K196" s="8" t="s">
        <v>2034</v>
      </c>
      <c r="L196" s="8" t="s">
        <v>2035</v>
      </c>
      <c r="M196" s="8" t="s">
        <v>2036</v>
      </c>
      <c r="N196" s="8">
        <v>107</v>
      </c>
      <c r="O196" s="8" t="s">
        <v>2046</v>
      </c>
      <c r="P196" s="8" t="s">
        <v>2047</v>
      </c>
      <c r="Q196" s="8" t="s">
        <v>2045</v>
      </c>
      <c r="R196" s="8" t="s">
        <v>2046</v>
      </c>
      <c r="S196" s="8">
        <v>35.947074000000001</v>
      </c>
      <c r="T196" s="8">
        <v>36.279788000000003</v>
      </c>
      <c r="U196" s="8" t="s">
        <v>1435</v>
      </c>
      <c r="V196" s="8" t="s">
        <v>1436</v>
      </c>
      <c r="W196" s="8">
        <v>3125</v>
      </c>
      <c r="X196" s="8" t="s">
        <v>1437</v>
      </c>
      <c r="Y196" s="8">
        <v>1334</v>
      </c>
      <c r="Z196" s="8">
        <v>0</v>
      </c>
      <c r="AA196" s="8">
        <v>1</v>
      </c>
      <c r="AB196" s="8" t="s">
        <v>1438</v>
      </c>
      <c r="AC196" s="8">
        <v>0</v>
      </c>
      <c r="AD196" s="8">
        <v>1</v>
      </c>
    </row>
    <row r="197" spans="1:30" hidden="1" x14ac:dyDescent="0.25">
      <c r="A197" s="8" t="s">
        <v>2034</v>
      </c>
      <c r="B197" s="8">
        <v>226</v>
      </c>
      <c r="C197" s="8" t="s">
        <v>1426</v>
      </c>
      <c r="D197" s="8" t="s">
        <v>1427</v>
      </c>
      <c r="E197" s="8" t="s">
        <v>1428</v>
      </c>
      <c r="F197" s="8">
        <v>4</v>
      </c>
      <c r="G197" s="8" t="s">
        <v>1934</v>
      </c>
      <c r="H197" s="8" t="s">
        <v>1935</v>
      </c>
      <c r="I197" s="8" t="s">
        <v>1936</v>
      </c>
      <c r="J197" s="8">
        <v>21</v>
      </c>
      <c r="K197" s="8" t="s">
        <v>2034</v>
      </c>
      <c r="L197" s="8" t="s">
        <v>2035</v>
      </c>
      <c r="M197" s="8" t="s">
        <v>2036</v>
      </c>
      <c r="N197" s="8">
        <v>107</v>
      </c>
      <c r="O197" s="8" t="s">
        <v>2035</v>
      </c>
      <c r="P197" s="8" t="s">
        <v>2048</v>
      </c>
      <c r="Q197" s="8" t="s">
        <v>2034</v>
      </c>
      <c r="R197" s="8" t="s">
        <v>2035</v>
      </c>
      <c r="S197" s="8">
        <v>35.887090999999998</v>
      </c>
      <c r="T197" s="8">
        <v>36.287229000000004</v>
      </c>
      <c r="U197" s="8" t="s">
        <v>1448</v>
      </c>
      <c r="V197" s="8" t="s">
        <v>1448</v>
      </c>
      <c r="W197" s="8">
        <v>13830</v>
      </c>
      <c r="X197" s="8" t="s">
        <v>1437</v>
      </c>
      <c r="Y197" s="8">
        <v>14198</v>
      </c>
      <c r="Z197" s="8">
        <v>0</v>
      </c>
      <c r="AA197" s="8">
        <v>1</v>
      </c>
      <c r="AB197" s="8" t="s">
        <v>1438</v>
      </c>
      <c r="AC197" s="8">
        <v>0</v>
      </c>
      <c r="AD197" s="8" t="s">
        <v>1449</v>
      </c>
    </row>
    <row r="198" spans="1:30" hidden="1" x14ac:dyDescent="0.25">
      <c r="A198" s="8" t="s">
        <v>2049</v>
      </c>
      <c r="B198" s="8">
        <v>227</v>
      </c>
      <c r="C198" s="8" t="s">
        <v>1426</v>
      </c>
      <c r="D198" s="8" t="s">
        <v>1427</v>
      </c>
      <c r="E198" s="8" t="s">
        <v>1428</v>
      </c>
      <c r="F198" s="8">
        <v>4</v>
      </c>
      <c r="G198" s="8" t="s">
        <v>1934</v>
      </c>
      <c r="H198" s="8" t="s">
        <v>1935</v>
      </c>
      <c r="I198" s="8" t="s">
        <v>1936</v>
      </c>
      <c r="J198" s="8">
        <v>21</v>
      </c>
      <c r="K198" s="8" t="s">
        <v>2034</v>
      </c>
      <c r="L198" s="8" t="s">
        <v>2035</v>
      </c>
      <c r="M198" s="8" t="s">
        <v>2036</v>
      </c>
      <c r="N198" s="8">
        <v>107</v>
      </c>
      <c r="O198" s="8" t="s">
        <v>2050</v>
      </c>
      <c r="P198" s="8" t="s">
        <v>2051</v>
      </c>
      <c r="Q198" s="8" t="s">
        <v>2049</v>
      </c>
      <c r="R198" s="8" t="s">
        <v>2050</v>
      </c>
      <c r="S198" s="8">
        <v>35.929487000000002</v>
      </c>
      <c r="T198" s="8">
        <v>36.291127000000003</v>
      </c>
      <c r="U198" s="8" t="s">
        <v>1435</v>
      </c>
      <c r="V198" s="8" t="s">
        <v>1436</v>
      </c>
      <c r="W198" s="8">
        <v>2298</v>
      </c>
      <c r="X198" s="8" t="s">
        <v>1437</v>
      </c>
      <c r="Y198" s="8">
        <v>2229</v>
      </c>
      <c r="Z198" s="8">
        <v>0</v>
      </c>
      <c r="AA198" s="8">
        <v>1</v>
      </c>
      <c r="AB198" s="8" t="s">
        <v>1438</v>
      </c>
      <c r="AC198" s="8">
        <v>0</v>
      </c>
      <c r="AD198" s="8">
        <v>1</v>
      </c>
    </row>
    <row r="199" spans="1:30" hidden="1" x14ac:dyDescent="0.25">
      <c r="A199" s="8" t="s">
        <v>2052</v>
      </c>
      <c r="B199" s="8">
        <v>228</v>
      </c>
      <c r="C199" s="8" t="s">
        <v>1426</v>
      </c>
      <c r="D199" s="8" t="s">
        <v>1427</v>
      </c>
      <c r="E199" s="8" t="s">
        <v>1428</v>
      </c>
      <c r="F199" s="8">
        <v>4</v>
      </c>
      <c r="G199" s="8" t="s">
        <v>1934</v>
      </c>
      <c r="H199" s="8" t="s">
        <v>1935</v>
      </c>
      <c r="I199" s="8" t="s">
        <v>1936</v>
      </c>
      <c r="J199" s="8">
        <v>21</v>
      </c>
      <c r="K199" s="8" t="s">
        <v>2034</v>
      </c>
      <c r="L199" s="8" t="s">
        <v>2035</v>
      </c>
      <c r="M199" s="8" t="s">
        <v>2036</v>
      </c>
      <c r="N199" s="8">
        <v>107</v>
      </c>
      <c r="O199" s="8" t="s">
        <v>2053</v>
      </c>
      <c r="P199" s="8" t="s">
        <v>2054</v>
      </c>
      <c r="Q199" s="8" t="s">
        <v>2052</v>
      </c>
      <c r="R199" s="8" t="s">
        <v>2053</v>
      </c>
      <c r="S199" s="8">
        <v>35.922660999999998</v>
      </c>
      <c r="T199" s="8">
        <v>36.274349999999998</v>
      </c>
      <c r="U199" s="8" t="s">
        <v>1435</v>
      </c>
      <c r="V199" s="8" t="s">
        <v>1436</v>
      </c>
      <c r="W199" s="8">
        <v>4900</v>
      </c>
      <c r="X199" s="8" t="s">
        <v>1437</v>
      </c>
      <c r="Y199" s="8">
        <v>4548</v>
      </c>
      <c r="Z199" s="8">
        <v>0</v>
      </c>
      <c r="AA199" s="8">
        <v>1</v>
      </c>
      <c r="AB199" s="8" t="s">
        <v>1438</v>
      </c>
      <c r="AC199" s="8">
        <v>0</v>
      </c>
      <c r="AD199" s="8">
        <v>1</v>
      </c>
    </row>
    <row r="200" spans="1:30" hidden="1" x14ac:dyDescent="0.25">
      <c r="A200" s="8" t="s">
        <v>2055</v>
      </c>
      <c r="B200" s="8">
        <v>229</v>
      </c>
      <c r="C200" s="8" t="s">
        <v>1426</v>
      </c>
      <c r="D200" s="8" t="s">
        <v>1427</v>
      </c>
      <c r="E200" s="8" t="s">
        <v>1428</v>
      </c>
      <c r="F200" s="8">
        <v>4</v>
      </c>
      <c r="G200" s="8" t="s">
        <v>1934</v>
      </c>
      <c r="H200" s="8" t="s">
        <v>1935</v>
      </c>
      <c r="I200" s="8" t="s">
        <v>1936</v>
      </c>
      <c r="J200" s="8">
        <v>21</v>
      </c>
      <c r="K200" s="8" t="s">
        <v>2034</v>
      </c>
      <c r="L200" s="8" t="s">
        <v>2035</v>
      </c>
      <c r="M200" s="8" t="s">
        <v>2036</v>
      </c>
      <c r="N200" s="8">
        <v>107</v>
      </c>
      <c r="O200" s="8" t="s">
        <v>2056</v>
      </c>
      <c r="P200" s="8" t="s">
        <v>2057</v>
      </c>
      <c r="Q200" s="8" t="s">
        <v>2055</v>
      </c>
      <c r="R200" s="8" t="s">
        <v>2056</v>
      </c>
      <c r="S200" s="8">
        <v>35.942841000000001</v>
      </c>
      <c r="T200" s="8">
        <v>36.312576999999997</v>
      </c>
      <c r="U200" s="8" t="s">
        <v>1435</v>
      </c>
      <c r="V200" s="8" t="s">
        <v>1436</v>
      </c>
      <c r="W200" s="8">
        <v>755</v>
      </c>
      <c r="X200" s="8" t="s">
        <v>1437</v>
      </c>
      <c r="Y200" s="8">
        <v>915</v>
      </c>
      <c r="Z200" s="8">
        <v>0</v>
      </c>
      <c r="AA200" s="8">
        <v>1</v>
      </c>
      <c r="AB200" s="8" t="s">
        <v>1438</v>
      </c>
      <c r="AC200" s="8">
        <v>0</v>
      </c>
      <c r="AD200" s="8">
        <v>1</v>
      </c>
    </row>
    <row r="201" spans="1:30" hidden="1" x14ac:dyDescent="0.25">
      <c r="A201" s="8" t="s">
        <v>2058</v>
      </c>
      <c r="B201" s="8">
        <v>230</v>
      </c>
      <c r="C201" s="8" t="s">
        <v>1426</v>
      </c>
      <c r="D201" s="8" t="s">
        <v>1427</v>
      </c>
      <c r="E201" s="8" t="s">
        <v>1428</v>
      </c>
      <c r="F201" s="8">
        <v>4</v>
      </c>
      <c r="G201" s="8" t="s">
        <v>1934</v>
      </c>
      <c r="H201" s="8" t="s">
        <v>1935</v>
      </c>
      <c r="I201" s="8" t="s">
        <v>1936</v>
      </c>
      <c r="J201" s="8">
        <v>21</v>
      </c>
      <c r="K201" s="8" t="s">
        <v>2034</v>
      </c>
      <c r="L201" s="8" t="s">
        <v>2035</v>
      </c>
      <c r="M201" s="8" t="s">
        <v>2036</v>
      </c>
      <c r="N201" s="8">
        <v>107</v>
      </c>
      <c r="O201" s="8" t="s">
        <v>2059</v>
      </c>
      <c r="P201" s="8" t="s">
        <v>2060</v>
      </c>
      <c r="Q201" s="8" t="s">
        <v>2058</v>
      </c>
      <c r="R201" s="8" t="s">
        <v>2059</v>
      </c>
      <c r="S201" s="8">
        <v>35.961305000000003</v>
      </c>
      <c r="T201" s="8">
        <v>36.259076999999998</v>
      </c>
      <c r="U201" s="8" t="s">
        <v>1448</v>
      </c>
      <c r="V201" s="8" t="s">
        <v>1448</v>
      </c>
      <c r="W201" s="8">
        <v>990</v>
      </c>
      <c r="X201" s="8" t="s">
        <v>1437</v>
      </c>
      <c r="Y201" s="8">
        <v>1085</v>
      </c>
      <c r="Z201" s="8">
        <v>0</v>
      </c>
      <c r="AA201" s="8">
        <v>0</v>
      </c>
      <c r="AB201" s="8" t="s">
        <v>1438</v>
      </c>
      <c r="AC201" s="8">
        <v>0</v>
      </c>
      <c r="AD201" s="8" t="s">
        <v>1449</v>
      </c>
    </row>
    <row r="202" spans="1:30" hidden="1" x14ac:dyDescent="0.25">
      <c r="A202" s="8" t="s">
        <v>2061</v>
      </c>
      <c r="B202" s="8">
        <v>231</v>
      </c>
      <c r="C202" s="8" t="s">
        <v>1426</v>
      </c>
      <c r="D202" s="8" t="s">
        <v>1427</v>
      </c>
      <c r="E202" s="8" t="s">
        <v>1428</v>
      </c>
      <c r="F202" s="8">
        <v>4</v>
      </c>
      <c r="G202" s="8" t="s">
        <v>1934</v>
      </c>
      <c r="H202" s="8" t="s">
        <v>1935</v>
      </c>
      <c r="I202" s="8" t="s">
        <v>1936</v>
      </c>
      <c r="J202" s="8">
        <v>21</v>
      </c>
      <c r="K202" s="8" t="s">
        <v>2034</v>
      </c>
      <c r="L202" s="8" t="s">
        <v>2035</v>
      </c>
      <c r="M202" s="8" t="s">
        <v>2036</v>
      </c>
      <c r="N202" s="8">
        <v>107</v>
      </c>
      <c r="O202" s="8" t="s">
        <v>2062</v>
      </c>
      <c r="P202" s="8" t="s">
        <v>2063</v>
      </c>
      <c r="Q202" s="8" t="s">
        <v>2061</v>
      </c>
      <c r="R202" s="8" t="s">
        <v>2062</v>
      </c>
      <c r="S202" s="8">
        <v>35.899172999999998</v>
      </c>
      <c r="T202" s="8">
        <v>36.308804000000002</v>
      </c>
      <c r="U202" s="8" t="s">
        <v>1435</v>
      </c>
      <c r="V202" s="8" t="s">
        <v>1436</v>
      </c>
      <c r="W202" s="8">
        <v>3535</v>
      </c>
      <c r="X202" s="8" t="s">
        <v>1437</v>
      </c>
      <c r="Y202" s="8">
        <v>1450</v>
      </c>
      <c r="Z202" s="8">
        <v>0</v>
      </c>
      <c r="AA202" s="8">
        <v>1</v>
      </c>
      <c r="AB202" s="8" t="s">
        <v>1438</v>
      </c>
      <c r="AC202" s="8">
        <v>0</v>
      </c>
      <c r="AD202" s="8">
        <v>1</v>
      </c>
    </row>
    <row r="203" spans="1:30" hidden="1" x14ac:dyDescent="0.25">
      <c r="A203" s="8" t="s">
        <v>2064</v>
      </c>
      <c r="B203" s="8">
        <v>232</v>
      </c>
      <c r="C203" s="8" t="s">
        <v>1426</v>
      </c>
      <c r="D203" s="8" t="s">
        <v>1427</v>
      </c>
      <c r="E203" s="8" t="s">
        <v>1428</v>
      </c>
      <c r="F203" s="8">
        <v>4</v>
      </c>
      <c r="G203" s="8" t="s">
        <v>1934</v>
      </c>
      <c r="H203" s="8" t="s">
        <v>1935</v>
      </c>
      <c r="I203" s="8" t="s">
        <v>1936</v>
      </c>
      <c r="J203" s="8">
        <v>21</v>
      </c>
      <c r="K203" s="8" t="s">
        <v>2034</v>
      </c>
      <c r="L203" s="8" t="s">
        <v>2035</v>
      </c>
      <c r="M203" s="8" t="s">
        <v>2036</v>
      </c>
      <c r="N203" s="8">
        <v>107</v>
      </c>
      <c r="O203" s="8" t="s">
        <v>2065</v>
      </c>
      <c r="P203" s="8" t="s">
        <v>2066</v>
      </c>
      <c r="Q203" s="8" t="s">
        <v>2067</v>
      </c>
      <c r="R203" s="8" t="s">
        <v>2065</v>
      </c>
      <c r="S203" s="8">
        <v>35.922890000000002</v>
      </c>
      <c r="T203" s="8">
        <v>36.317573000000003</v>
      </c>
      <c r="U203" s="8" t="s">
        <v>1435</v>
      </c>
      <c r="V203" s="8" t="s">
        <v>1436</v>
      </c>
      <c r="W203" s="8">
        <v>2314</v>
      </c>
      <c r="X203" s="8" t="s">
        <v>1437</v>
      </c>
      <c r="Y203" s="8">
        <v>2208</v>
      </c>
      <c r="Z203" s="8">
        <v>0</v>
      </c>
      <c r="AA203" s="8">
        <v>1</v>
      </c>
      <c r="AB203" s="8" t="s">
        <v>1438</v>
      </c>
      <c r="AC203" s="8">
        <v>0</v>
      </c>
      <c r="AD203" s="8">
        <v>1</v>
      </c>
    </row>
    <row r="204" spans="1:30" hidden="1" x14ac:dyDescent="0.25">
      <c r="A204" s="8" t="s">
        <v>2068</v>
      </c>
      <c r="B204" s="8">
        <v>233</v>
      </c>
      <c r="C204" s="8" t="s">
        <v>1426</v>
      </c>
      <c r="D204" s="8" t="s">
        <v>1427</v>
      </c>
      <c r="E204" s="8" t="s">
        <v>1428</v>
      </c>
      <c r="F204" s="8">
        <v>4</v>
      </c>
      <c r="G204" s="8" t="s">
        <v>1934</v>
      </c>
      <c r="H204" s="8" t="s">
        <v>1935</v>
      </c>
      <c r="I204" s="8" t="s">
        <v>1936</v>
      </c>
      <c r="J204" s="8">
        <v>21</v>
      </c>
      <c r="K204" s="8" t="s">
        <v>2034</v>
      </c>
      <c r="L204" s="8" t="s">
        <v>2035</v>
      </c>
      <c r="M204" s="8" t="s">
        <v>2036</v>
      </c>
      <c r="N204" s="8">
        <v>107</v>
      </c>
      <c r="O204" s="8" t="s">
        <v>2069</v>
      </c>
      <c r="P204" s="8" t="s">
        <v>2070</v>
      </c>
      <c r="Q204" s="8" t="s">
        <v>2068</v>
      </c>
      <c r="R204" s="8" t="s">
        <v>2069</v>
      </c>
      <c r="S204" s="8">
        <v>35.913750999999998</v>
      </c>
      <c r="T204" s="8">
        <v>36.255952999999998</v>
      </c>
      <c r="U204" s="8" t="s">
        <v>1763</v>
      </c>
      <c r="W204" s="8">
        <v>100</v>
      </c>
      <c r="X204" s="8" t="s">
        <v>2071</v>
      </c>
      <c r="Y204" s="8">
        <v>69</v>
      </c>
      <c r="Z204" s="8">
        <v>0</v>
      </c>
      <c r="AA204" s="8">
        <v>1</v>
      </c>
      <c r="AB204" s="8" t="s">
        <v>1449</v>
      </c>
      <c r="AC204" s="8">
        <v>0</v>
      </c>
      <c r="AD204" s="8" t="s">
        <v>1449</v>
      </c>
    </row>
    <row r="205" spans="1:30" hidden="1" x14ac:dyDescent="0.25">
      <c r="A205" s="8" t="s">
        <v>2072</v>
      </c>
      <c r="B205" s="8">
        <v>234</v>
      </c>
      <c r="C205" s="8" t="s">
        <v>1426</v>
      </c>
      <c r="D205" s="8" t="s">
        <v>1427</v>
      </c>
      <c r="E205" s="8" t="s">
        <v>1428</v>
      </c>
      <c r="F205" s="8">
        <v>4</v>
      </c>
      <c r="G205" s="8" t="s">
        <v>1934</v>
      </c>
      <c r="H205" s="8" t="s">
        <v>1935</v>
      </c>
      <c r="I205" s="8" t="s">
        <v>1936</v>
      </c>
      <c r="J205" s="8">
        <v>21</v>
      </c>
      <c r="K205" s="8" t="s">
        <v>2034</v>
      </c>
      <c r="L205" s="8" t="s">
        <v>2035</v>
      </c>
      <c r="M205" s="8" t="s">
        <v>2036</v>
      </c>
      <c r="N205" s="8">
        <v>107</v>
      </c>
      <c r="O205" s="8" t="s">
        <v>2073</v>
      </c>
      <c r="P205" s="8" t="s">
        <v>2074</v>
      </c>
      <c r="Q205" s="8" t="s">
        <v>2072</v>
      </c>
      <c r="R205" s="8" t="s">
        <v>2073</v>
      </c>
      <c r="S205" s="8">
        <v>35.921965999999998</v>
      </c>
      <c r="T205" s="8">
        <v>36.313572999999998</v>
      </c>
      <c r="U205" s="8" t="s">
        <v>1435</v>
      </c>
      <c r="V205" s="8" t="s">
        <v>1436</v>
      </c>
      <c r="W205" s="8">
        <v>2585</v>
      </c>
      <c r="X205" s="8" t="s">
        <v>1437</v>
      </c>
      <c r="Y205" s="8">
        <v>2708</v>
      </c>
      <c r="Z205" s="8">
        <v>0</v>
      </c>
      <c r="AA205" s="8">
        <v>1</v>
      </c>
      <c r="AB205" s="8" t="s">
        <v>1438</v>
      </c>
      <c r="AC205" s="8">
        <v>0</v>
      </c>
      <c r="AD205" s="8">
        <v>1</v>
      </c>
    </row>
    <row r="206" spans="1:30" hidden="1" x14ac:dyDescent="0.25">
      <c r="A206" s="8" t="s">
        <v>2075</v>
      </c>
      <c r="B206" s="8">
        <v>235</v>
      </c>
      <c r="C206" s="8" t="s">
        <v>1426</v>
      </c>
      <c r="D206" s="8" t="s">
        <v>1427</v>
      </c>
      <c r="E206" s="8" t="s">
        <v>1428</v>
      </c>
      <c r="F206" s="8">
        <v>4</v>
      </c>
      <c r="G206" s="8" t="s">
        <v>1934</v>
      </c>
      <c r="H206" s="8" t="s">
        <v>1935</v>
      </c>
      <c r="I206" s="8" t="s">
        <v>1936</v>
      </c>
      <c r="J206" s="8">
        <v>21</v>
      </c>
      <c r="K206" s="8" t="s">
        <v>1934</v>
      </c>
      <c r="L206" s="8" t="s">
        <v>2076</v>
      </c>
      <c r="M206" s="8" t="s">
        <v>2077</v>
      </c>
      <c r="N206" s="8">
        <v>104</v>
      </c>
      <c r="O206" s="8" t="s">
        <v>2078</v>
      </c>
      <c r="P206" s="8" t="s">
        <v>2079</v>
      </c>
      <c r="Q206" s="8" t="s">
        <v>2075</v>
      </c>
      <c r="R206" s="8" t="s">
        <v>2078</v>
      </c>
      <c r="S206" s="8">
        <v>35.798293000000001</v>
      </c>
      <c r="T206" s="8">
        <v>36.262371999999999</v>
      </c>
      <c r="U206" s="8" t="s">
        <v>1448</v>
      </c>
      <c r="V206" s="8" t="s">
        <v>1448</v>
      </c>
      <c r="W206" s="8">
        <v>92</v>
      </c>
      <c r="X206" s="8" t="s">
        <v>1449</v>
      </c>
      <c r="Y206" s="8">
        <v>212</v>
      </c>
      <c r="Z206" s="8">
        <v>0</v>
      </c>
      <c r="AA206" s="8">
        <v>0</v>
      </c>
      <c r="AB206" s="8" t="s">
        <v>1449</v>
      </c>
      <c r="AC206" s="8">
        <v>0</v>
      </c>
      <c r="AD206" s="8" t="s">
        <v>1449</v>
      </c>
    </row>
    <row r="207" spans="1:30" hidden="1" x14ac:dyDescent="0.25">
      <c r="A207" s="8" t="s">
        <v>2080</v>
      </c>
      <c r="B207" s="8">
        <v>236</v>
      </c>
      <c r="C207" s="8" t="s">
        <v>1426</v>
      </c>
      <c r="D207" s="8" t="s">
        <v>1427</v>
      </c>
      <c r="E207" s="8" t="s">
        <v>1428</v>
      </c>
      <c r="F207" s="8">
        <v>4</v>
      </c>
      <c r="G207" s="8" t="s">
        <v>1934</v>
      </c>
      <c r="H207" s="8" t="s">
        <v>1935</v>
      </c>
      <c r="I207" s="8" t="s">
        <v>1936</v>
      </c>
      <c r="J207" s="8">
        <v>21</v>
      </c>
      <c r="K207" s="8" t="s">
        <v>1934</v>
      </c>
      <c r="L207" s="8" t="s">
        <v>2076</v>
      </c>
      <c r="M207" s="8" t="s">
        <v>2077</v>
      </c>
      <c r="N207" s="8">
        <v>104</v>
      </c>
      <c r="O207" s="8" t="s">
        <v>2081</v>
      </c>
      <c r="P207" s="8" t="s">
        <v>2082</v>
      </c>
      <c r="Q207" s="8" t="s">
        <v>2080</v>
      </c>
      <c r="R207" s="8" t="s">
        <v>2081</v>
      </c>
      <c r="S207" s="8">
        <v>35.887051999999997</v>
      </c>
      <c r="T207" s="8">
        <v>36.368617</v>
      </c>
      <c r="U207" s="8" t="s">
        <v>1763</v>
      </c>
      <c r="V207" s="8" t="s">
        <v>1448</v>
      </c>
      <c r="W207" s="8">
        <v>3476</v>
      </c>
      <c r="X207" s="8" t="s">
        <v>1971</v>
      </c>
      <c r="Y207" s="8">
        <v>3625</v>
      </c>
      <c r="Z207" s="8">
        <v>1</v>
      </c>
      <c r="AA207" s="8">
        <v>1</v>
      </c>
      <c r="AB207" s="8" t="s">
        <v>1438</v>
      </c>
      <c r="AC207" s="8">
        <v>0</v>
      </c>
      <c r="AD207" s="8" t="s">
        <v>1449</v>
      </c>
    </row>
    <row r="208" spans="1:30" hidden="1" x14ac:dyDescent="0.25">
      <c r="A208" s="8" t="s">
        <v>2083</v>
      </c>
      <c r="B208" s="8">
        <v>237</v>
      </c>
      <c r="C208" s="8" t="s">
        <v>1426</v>
      </c>
      <c r="D208" s="8" t="s">
        <v>1427</v>
      </c>
      <c r="E208" s="8" t="s">
        <v>1428</v>
      </c>
      <c r="F208" s="8">
        <v>4</v>
      </c>
      <c r="G208" s="8" t="s">
        <v>1934</v>
      </c>
      <c r="H208" s="8" t="s">
        <v>1935</v>
      </c>
      <c r="I208" s="8" t="s">
        <v>1936</v>
      </c>
      <c r="J208" s="8">
        <v>21</v>
      </c>
      <c r="K208" s="8" t="s">
        <v>1934</v>
      </c>
      <c r="L208" s="8" t="s">
        <v>2076</v>
      </c>
      <c r="M208" s="8" t="s">
        <v>2077</v>
      </c>
      <c r="N208" s="8">
        <v>104</v>
      </c>
      <c r="O208" s="8" t="s">
        <v>2084</v>
      </c>
      <c r="P208" s="8" t="s">
        <v>2085</v>
      </c>
      <c r="Q208" s="8" t="s">
        <v>2083</v>
      </c>
      <c r="R208" s="8" t="s">
        <v>2084</v>
      </c>
      <c r="S208" s="8">
        <v>35.862262000000001</v>
      </c>
      <c r="T208" s="8">
        <v>36.294691</v>
      </c>
      <c r="U208" s="8" t="s">
        <v>1435</v>
      </c>
      <c r="V208" s="8" t="s">
        <v>1436</v>
      </c>
      <c r="W208" s="8">
        <v>923</v>
      </c>
      <c r="X208" s="8" t="s">
        <v>1437</v>
      </c>
      <c r="Y208" s="8">
        <v>472</v>
      </c>
      <c r="Z208" s="8">
        <v>0</v>
      </c>
      <c r="AA208" s="8">
        <v>1</v>
      </c>
      <c r="AB208" s="8" t="s">
        <v>1438</v>
      </c>
      <c r="AC208" s="8">
        <v>0</v>
      </c>
      <c r="AD208" s="8">
        <v>1</v>
      </c>
    </row>
    <row r="209" spans="1:30" hidden="1" x14ac:dyDescent="0.25">
      <c r="A209" s="8" t="s">
        <v>2086</v>
      </c>
      <c r="B209" s="8">
        <v>238</v>
      </c>
      <c r="C209" s="8" t="s">
        <v>1426</v>
      </c>
      <c r="D209" s="8" t="s">
        <v>1427</v>
      </c>
      <c r="E209" s="8" t="s">
        <v>1428</v>
      </c>
      <c r="F209" s="8">
        <v>4</v>
      </c>
      <c r="G209" s="8" t="s">
        <v>1934</v>
      </c>
      <c r="H209" s="8" t="s">
        <v>1935</v>
      </c>
      <c r="I209" s="8" t="s">
        <v>1936</v>
      </c>
      <c r="J209" s="8">
        <v>21</v>
      </c>
      <c r="K209" s="8" t="s">
        <v>1934</v>
      </c>
      <c r="L209" s="8" t="s">
        <v>2076</v>
      </c>
      <c r="M209" s="8" t="s">
        <v>2077</v>
      </c>
      <c r="N209" s="8">
        <v>104</v>
      </c>
      <c r="O209" s="8" t="s">
        <v>2087</v>
      </c>
      <c r="P209" s="8" t="s">
        <v>2088</v>
      </c>
      <c r="Q209" s="8" t="s">
        <v>2086</v>
      </c>
      <c r="R209" s="8" t="s">
        <v>2087</v>
      </c>
      <c r="S209" s="8">
        <v>35.855705</v>
      </c>
      <c r="T209" s="8">
        <v>36.403916000000002</v>
      </c>
      <c r="U209" s="8" t="s">
        <v>1763</v>
      </c>
      <c r="V209" s="8" t="s">
        <v>1448</v>
      </c>
      <c r="W209" s="8">
        <v>4719</v>
      </c>
      <c r="X209" s="8" t="s">
        <v>1971</v>
      </c>
      <c r="Y209" s="8">
        <v>4898</v>
      </c>
      <c r="Z209" s="8">
        <v>1</v>
      </c>
      <c r="AA209" s="8">
        <v>1</v>
      </c>
      <c r="AB209" s="8" t="s">
        <v>1438</v>
      </c>
      <c r="AC209" s="8">
        <v>0</v>
      </c>
      <c r="AD209" s="8" t="s">
        <v>1449</v>
      </c>
    </row>
    <row r="210" spans="1:30" hidden="1" x14ac:dyDescent="0.25">
      <c r="A210" s="8" t="s">
        <v>2089</v>
      </c>
      <c r="B210" s="8">
        <v>239</v>
      </c>
      <c r="C210" s="8" t="s">
        <v>1426</v>
      </c>
      <c r="D210" s="8" t="s">
        <v>1427</v>
      </c>
      <c r="E210" s="8" t="s">
        <v>1428</v>
      </c>
      <c r="F210" s="8">
        <v>4</v>
      </c>
      <c r="G210" s="8" t="s">
        <v>1934</v>
      </c>
      <c r="H210" s="8" t="s">
        <v>1935</v>
      </c>
      <c r="I210" s="8" t="s">
        <v>1936</v>
      </c>
      <c r="J210" s="8">
        <v>21</v>
      </c>
      <c r="K210" s="8" t="s">
        <v>1934</v>
      </c>
      <c r="L210" s="8" t="s">
        <v>2076</v>
      </c>
      <c r="M210" s="8" t="s">
        <v>2077</v>
      </c>
      <c r="N210" s="8">
        <v>104</v>
      </c>
      <c r="O210" s="8" t="s">
        <v>2090</v>
      </c>
      <c r="P210" s="8" t="s">
        <v>2091</v>
      </c>
      <c r="Q210" s="8" t="s">
        <v>2089</v>
      </c>
      <c r="R210" s="8" t="s">
        <v>2090</v>
      </c>
      <c r="S210" s="8">
        <v>35.805056999999998</v>
      </c>
      <c r="T210" s="8">
        <v>36.276569000000002</v>
      </c>
      <c r="U210" s="8" t="s">
        <v>1448</v>
      </c>
      <c r="V210" s="8" t="s">
        <v>1448</v>
      </c>
      <c r="W210" s="8">
        <v>103</v>
      </c>
      <c r="X210" s="8" t="s">
        <v>1449</v>
      </c>
      <c r="Y210" s="8">
        <v>214</v>
      </c>
      <c r="Z210" s="8">
        <v>0</v>
      </c>
      <c r="AA210" s="8">
        <v>0</v>
      </c>
      <c r="AB210" s="8" t="s">
        <v>1449</v>
      </c>
      <c r="AC210" s="8">
        <v>0</v>
      </c>
      <c r="AD210" s="8" t="s">
        <v>1449</v>
      </c>
    </row>
    <row r="211" spans="1:30" hidden="1" x14ac:dyDescent="0.25">
      <c r="A211" s="8" t="s">
        <v>2092</v>
      </c>
      <c r="B211" s="8">
        <v>240</v>
      </c>
      <c r="C211" s="8" t="s">
        <v>1426</v>
      </c>
      <c r="D211" s="8" t="s">
        <v>1427</v>
      </c>
      <c r="E211" s="8" t="s">
        <v>1428</v>
      </c>
      <c r="F211" s="8">
        <v>4</v>
      </c>
      <c r="G211" s="8" t="s">
        <v>1934</v>
      </c>
      <c r="H211" s="8" t="s">
        <v>1935</v>
      </c>
      <c r="I211" s="8" t="s">
        <v>1936</v>
      </c>
      <c r="J211" s="8">
        <v>21</v>
      </c>
      <c r="K211" s="8" t="s">
        <v>1934</v>
      </c>
      <c r="L211" s="8" t="s">
        <v>2076</v>
      </c>
      <c r="M211" s="8" t="s">
        <v>2077</v>
      </c>
      <c r="N211" s="8">
        <v>104</v>
      </c>
      <c r="O211" s="8" t="s">
        <v>2093</v>
      </c>
      <c r="P211" s="8" t="s">
        <v>2094</v>
      </c>
      <c r="Q211" s="8" t="s">
        <v>2092</v>
      </c>
      <c r="R211" s="8" t="s">
        <v>2093</v>
      </c>
      <c r="S211" s="8">
        <v>35.791072</v>
      </c>
      <c r="T211" s="8">
        <v>36.398805000000003</v>
      </c>
      <c r="U211" s="8" t="s">
        <v>1763</v>
      </c>
      <c r="V211" s="8" t="s">
        <v>1448</v>
      </c>
      <c r="W211" s="8">
        <v>1310</v>
      </c>
      <c r="X211" s="8" t="s">
        <v>1971</v>
      </c>
      <c r="Y211" s="8">
        <v>2065</v>
      </c>
      <c r="Z211" s="8">
        <v>0</v>
      </c>
      <c r="AA211" s="8">
        <v>1</v>
      </c>
      <c r="AB211" s="8" t="s">
        <v>1449</v>
      </c>
      <c r="AC211" s="8">
        <v>0</v>
      </c>
      <c r="AD211" s="8" t="s">
        <v>1449</v>
      </c>
    </row>
    <row r="212" spans="1:30" hidden="1" x14ac:dyDescent="0.25">
      <c r="A212" s="8" t="s">
        <v>2095</v>
      </c>
      <c r="B212" s="8">
        <v>241</v>
      </c>
      <c r="C212" s="8" t="s">
        <v>1426</v>
      </c>
      <c r="D212" s="8" t="s">
        <v>1427</v>
      </c>
      <c r="E212" s="8" t="s">
        <v>1428</v>
      </c>
      <c r="F212" s="8">
        <v>4</v>
      </c>
      <c r="G212" s="8" t="s">
        <v>1934</v>
      </c>
      <c r="H212" s="8" t="s">
        <v>1935</v>
      </c>
      <c r="I212" s="8" t="s">
        <v>1936</v>
      </c>
      <c r="J212" s="8">
        <v>21</v>
      </c>
      <c r="K212" s="8" t="s">
        <v>1934</v>
      </c>
      <c r="L212" s="8" t="s">
        <v>2076</v>
      </c>
      <c r="M212" s="8" t="s">
        <v>2077</v>
      </c>
      <c r="N212" s="8">
        <v>104</v>
      </c>
      <c r="O212" s="8" t="s">
        <v>2096</v>
      </c>
      <c r="P212" s="8" t="s">
        <v>2097</v>
      </c>
      <c r="Q212" s="8" t="s">
        <v>2095</v>
      </c>
      <c r="R212" s="8" t="s">
        <v>2096</v>
      </c>
      <c r="S212" s="8">
        <v>35.907792000000001</v>
      </c>
      <c r="T212" s="8">
        <v>36.396669000000003</v>
      </c>
      <c r="U212" s="8" t="s">
        <v>1763</v>
      </c>
      <c r="V212" s="8" t="s">
        <v>1448</v>
      </c>
      <c r="W212" s="8">
        <v>941</v>
      </c>
      <c r="X212" s="8" t="s">
        <v>1971</v>
      </c>
      <c r="Y212" s="8">
        <v>1080</v>
      </c>
      <c r="Z212" s="8">
        <v>1</v>
      </c>
      <c r="AA212" s="8">
        <v>1</v>
      </c>
      <c r="AB212" s="8" t="s">
        <v>1438</v>
      </c>
      <c r="AC212" s="8">
        <v>0</v>
      </c>
      <c r="AD212" s="8" t="s">
        <v>1449</v>
      </c>
    </row>
    <row r="213" spans="1:30" hidden="1" x14ac:dyDescent="0.25">
      <c r="A213" s="8" t="s">
        <v>2098</v>
      </c>
      <c r="B213" s="8">
        <v>242</v>
      </c>
      <c r="C213" s="8" t="s">
        <v>1426</v>
      </c>
      <c r="D213" s="8" t="s">
        <v>1427</v>
      </c>
      <c r="E213" s="8" t="s">
        <v>1428</v>
      </c>
      <c r="F213" s="8">
        <v>4</v>
      </c>
      <c r="G213" s="8" t="s">
        <v>1934</v>
      </c>
      <c r="H213" s="8" t="s">
        <v>1935</v>
      </c>
      <c r="I213" s="8" t="s">
        <v>1936</v>
      </c>
      <c r="J213" s="8">
        <v>21</v>
      </c>
      <c r="K213" s="8" t="s">
        <v>1934</v>
      </c>
      <c r="L213" s="8" t="s">
        <v>2076</v>
      </c>
      <c r="M213" s="8" t="s">
        <v>2077</v>
      </c>
      <c r="N213" s="8">
        <v>104</v>
      </c>
      <c r="O213" s="8" t="s">
        <v>2099</v>
      </c>
      <c r="P213" s="8" t="s">
        <v>2100</v>
      </c>
      <c r="Q213" s="8" t="s">
        <v>2098</v>
      </c>
      <c r="R213" s="8" t="s">
        <v>2099</v>
      </c>
      <c r="S213" s="8">
        <v>35.855696000000002</v>
      </c>
      <c r="T213" s="8">
        <v>36.385170000000002</v>
      </c>
      <c r="U213" s="8" t="s">
        <v>1435</v>
      </c>
      <c r="V213" s="8" t="s">
        <v>1448</v>
      </c>
      <c r="W213" s="8">
        <v>4518</v>
      </c>
      <c r="X213" s="8" t="s">
        <v>2071</v>
      </c>
      <c r="Y213" s="8">
        <v>8851</v>
      </c>
      <c r="Z213" s="8">
        <v>1</v>
      </c>
      <c r="AA213" s="8">
        <v>0</v>
      </c>
      <c r="AB213" s="8" t="s">
        <v>1449</v>
      </c>
      <c r="AC213" s="8">
        <v>0</v>
      </c>
      <c r="AD213" s="8" t="s">
        <v>1449</v>
      </c>
    </row>
    <row r="214" spans="1:30" hidden="1" x14ac:dyDescent="0.25">
      <c r="A214" s="8" t="s">
        <v>2101</v>
      </c>
      <c r="B214" s="8">
        <v>243</v>
      </c>
      <c r="C214" s="8" t="s">
        <v>1426</v>
      </c>
      <c r="D214" s="8" t="s">
        <v>1427</v>
      </c>
      <c r="E214" s="8" t="s">
        <v>1428</v>
      </c>
      <c r="F214" s="8">
        <v>4</v>
      </c>
      <c r="G214" s="8" t="s">
        <v>1934</v>
      </c>
      <c r="H214" s="8" t="s">
        <v>1935</v>
      </c>
      <c r="I214" s="8" t="s">
        <v>1936</v>
      </c>
      <c r="J214" s="8">
        <v>21</v>
      </c>
      <c r="K214" s="8" t="s">
        <v>1934</v>
      </c>
      <c r="L214" s="8" t="s">
        <v>2076</v>
      </c>
      <c r="M214" s="8" t="s">
        <v>2077</v>
      </c>
      <c r="N214" s="8">
        <v>104</v>
      </c>
      <c r="O214" s="8" t="s">
        <v>2102</v>
      </c>
      <c r="P214" s="8" t="s">
        <v>2103</v>
      </c>
      <c r="Q214" s="8" t="s">
        <v>2101</v>
      </c>
      <c r="R214" s="8" t="s">
        <v>2102</v>
      </c>
      <c r="S214" s="8">
        <v>35.770468999999999</v>
      </c>
      <c r="T214" s="8">
        <v>36.426202000000004</v>
      </c>
      <c r="U214" s="8" t="s">
        <v>1448</v>
      </c>
      <c r="V214" s="8" t="s">
        <v>1448</v>
      </c>
      <c r="W214" s="8">
        <v>2206</v>
      </c>
      <c r="X214" s="8" t="s">
        <v>1449</v>
      </c>
      <c r="Y214" s="8">
        <v>3456</v>
      </c>
      <c r="Z214" s="8">
        <v>0</v>
      </c>
      <c r="AA214" s="8">
        <v>0</v>
      </c>
      <c r="AB214" s="8" t="s">
        <v>1449</v>
      </c>
      <c r="AC214" s="8">
        <v>0</v>
      </c>
      <c r="AD214" s="8" t="s">
        <v>1449</v>
      </c>
    </row>
    <row r="215" spans="1:30" hidden="1" x14ac:dyDescent="0.25">
      <c r="A215" s="8" t="s">
        <v>2104</v>
      </c>
      <c r="B215" s="8">
        <v>244</v>
      </c>
      <c r="C215" s="8" t="s">
        <v>1426</v>
      </c>
      <c r="D215" s="8" t="s">
        <v>1427</v>
      </c>
      <c r="E215" s="8" t="s">
        <v>1428</v>
      </c>
      <c r="F215" s="8">
        <v>4</v>
      </c>
      <c r="G215" s="8" t="s">
        <v>1934</v>
      </c>
      <c r="H215" s="8" t="s">
        <v>1935</v>
      </c>
      <c r="I215" s="8" t="s">
        <v>1936</v>
      </c>
      <c r="J215" s="8">
        <v>21</v>
      </c>
      <c r="K215" s="8" t="s">
        <v>1934</v>
      </c>
      <c r="L215" s="8" t="s">
        <v>2076</v>
      </c>
      <c r="M215" s="8" t="s">
        <v>2077</v>
      </c>
      <c r="N215" s="8">
        <v>104</v>
      </c>
      <c r="O215" s="8" t="s">
        <v>2105</v>
      </c>
      <c r="P215" s="8" t="s">
        <v>2106</v>
      </c>
      <c r="Q215" s="8" t="s">
        <v>2104</v>
      </c>
      <c r="R215" s="8" t="s">
        <v>2105</v>
      </c>
      <c r="S215" s="8">
        <v>35.833868000000002</v>
      </c>
      <c r="T215" s="8">
        <v>36.340037000000002</v>
      </c>
      <c r="U215" s="8" t="s">
        <v>1763</v>
      </c>
      <c r="V215" s="8" t="s">
        <v>1448</v>
      </c>
      <c r="W215" s="8">
        <v>1910</v>
      </c>
      <c r="X215" s="8" t="s">
        <v>1971</v>
      </c>
      <c r="Y215" s="8">
        <v>2129</v>
      </c>
      <c r="Z215" s="8">
        <v>1</v>
      </c>
      <c r="AA215" s="8">
        <v>1</v>
      </c>
      <c r="AB215" s="8" t="s">
        <v>1438</v>
      </c>
      <c r="AC215" s="8">
        <v>0</v>
      </c>
      <c r="AD215" s="8" t="s">
        <v>1449</v>
      </c>
    </row>
    <row r="216" spans="1:30" hidden="1" x14ac:dyDescent="0.25">
      <c r="A216" s="8" t="s">
        <v>2107</v>
      </c>
      <c r="B216" s="8">
        <v>245</v>
      </c>
      <c r="C216" s="8" t="s">
        <v>1426</v>
      </c>
      <c r="D216" s="8" t="s">
        <v>1427</v>
      </c>
      <c r="E216" s="8" t="s">
        <v>1428</v>
      </c>
      <c r="F216" s="8">
        <v>4</v>
      </c>
      <c r="G216" s="8" t="s">
        <v>1934</v>
      </c>
      <c r="H216" s="8" t="s">
        <v>1935</v>
      </c>
      <c r="I216" s="8" t="s">
        <v>1936</v>
      </c>
      <c r="J216" s="8">
        <v>21</v>
      </c>
      <c r="K216" s="8" t="s">
        <v>1934</v>
      </c>
      <c r="L216" s="8" t="s">
        <v>2076</v>
      </c>
      <c r="M216" s="8" t="s">
        <v>2077</v>
      </c>
      <c r="N216" s="8">
        <v>104</v>
      </c>
      <c r="O216" s="8" t="s">
        <v>2108</v>
      </c>
      <c r="P216" s="8" t="s">
        <v>2109</v>
      </c>
      <c r="Q216" s="8" t="s">
        <v>2107</v>
      </c>
      <c r="R216" s="8" t="s">
        <v>2108</v>
      </c>
      <c r="S216" s="8">
        <v>35.790860000000002</v>
      </c>
      <c r="T216" s="8">
        <v>36.293604999999999</v>
      </c>
      <c r="U216" s="8" t="s">
        <v>1448</v>
      </c>
      <c r="V216" s="8" t="s">
        <v>1448</v>
      </c>
      <c r="W216" s="8">
        <v>156</v>
      </c>
      <c r="X216" s="8" t="s">
        <v>1449</v>
      </c>
      <c r="Y216" s="8">
        <v>200</v>
      </c>
      <c r="Z216" s="8">
        <v>0</v>
      </c>
      <c r="AA216" s="8">
        <v>0</v>
      </c>
      <c r="AB216" s="8" t="s">
        <v>1449</v>
      </c>
      <c r="AC216" s="8">
        <v>0</v>
      </c>
      <c r="AD216" s="8" t="s">
        <v>1449</v>
      </c>
    </row>
    <row r="217" spans="1:30" hidden="1" x14ac:dyDescent="0.25">
      <c r="A217" s="8" t="s">
        <v>2110</v>
      </c>
      <c r="B217" s="8">
        <v>246</v>
      </c>
      <c r="C217" s="8" t="s">
        <v>1426</v>
      </c>
      <c r="D217" s="8" t="s">
        <v>1427</v>
      </c>
      <c r="E217" s="8" t="s">
        <v>1428</v>
      </c>
      <c r="F217" s="8">
        <v>4</v>
      </c>
      <c r="G217" s="8" t="s">
        <v>1934</v>
      </c>
      <c r="H217" s="8" t="s">
        <v>1935</v>
      </c>
      <c r="I217" s="8" t="s">
        <v>1936</v>
      </c>
      <c r="J217" s="8">
        <v>21</v>
      </c>
      <c r="K217" s="8" t="s">
        <v>1934</v>
      </c>
      <c r="L217" s="8" t="s">
        <v>2076</v>
      </c>
      <c r="M217" s="8" t="s">
        <v>2077</v>
      </c>
      <c r="N217" s="8">
        <v>104</v>
      </c>
      <c r="O217" s="8" t="s">
        <v>2111</v>
      </c>
      <c r="P217" s="8" t="s">
        <v>2112</v>
      </c>
      <c r="Q217" s="8" t="s">
        <v>2110</v>
      </c>
      <c r="R217" s="8" t="s">
        <v>2111</v>
      </c>
      <c r="S217" s="8">
        <v>35.760796999999997</v>
      </c>
      <c r="T217" s="8">
        <v>36.358159000000001</v>
      </c>
      <c r="U217" s="8" t="s">
        <v>1448</v>
      </c>
      <c r="V217" s="8" t="s">
        <v>1448</v>
      </c>
      <c r="W217" s="8">
        <v>1611</v>
      </c>
      <c r="X217" s="8" t="s">
        <v>1449</v>
      </c>
      <c r="Y217" s="8">
        <v>2666</v>
      </c>
      <c r="Z217" s="8">
        <v>0</v>
      </c>
      <c r="AA217" s="8">
        <v>0</v>
      </c>
      <c r="AB217" s="8" t="s">
        <v>1449</v>
      </c>
      <c r="AC217" s="8">
        <v>0</v>
      </c>
      <c r="AD217" s="8" t="s">
        <v>1449</v>
      </c>
    </row>
    <row r="218" spans="1:30" hidden="1" x14ac:dyDescent="0.25">
      <c r="A218" s="8" t="s">
        <v>2113</v>
      </c>
      <c r="B218" s="8">
        <v>247</v>
      </c>
      <c r="C218" s="8" t="s">
        <v>1426</v>
      </c>
      <c r="D218" s="8" t="s">
        <v>1427</v>
      </c>
      <c r="E218" s="8" t="s">
        <v>1428</v>
      </c>
      <c r="F218" s="8">
        <v>4</v>
      </c>
      <c r="G218" s="8" t="s">
        <v>1934</v>
      </c>
      <c r="H218" s="8" t="s">
        <v>1935</v>
      </c>
      <c r="I218" s="8" t="s">
        <v>1936</v>
      </c>
      <c r="J218" s="8">
        <v>21</v>
      </c>
      <c r="K218" s="8" t="s">
        <v>1934</v>
      </c>
      <c r="L218" s="8" t="s">
        <v>2076</v>
      </c>
      <c r="M218" s="8" t="s">
        <v>2077</v>
      </c>
      <c r="N218" s="8">
        <v>104</v>
      </c>
      <c r="O218" s="8" t="s">
        <v>2114</v>
      </c>
      <c r="P218" s="8" t="s">
        <v>2115</v>
      </c>
      <c r="Q218" s="8" t="s">
        <v>2113</v>
      </c>
      <c r="R218" s="8" t="s">
        <v>2114</v>
      </c>
      <c r="S218" s="8">
        <v>35.765222999999999</v>
      </c>
      <c r="T218" s="8">
        <v>36.292687000000001</v>
      </c>
      <c r="U218" s="8" t="s">
        <v>1448</v>
      </c>
      <c r="V218" s="8" t="s">
        <v>1448</v>
      </c>
      <c r="W218" s="8">
        <v>182</v>
      </c>
      <c r="X218" s="8" t="s">
        <v>1449</v>
      </c>
      <c r="Y218" s="8">
        <v>265</v>
      </c>
      <c r="Z218" s="8">
        <v>0</v>
      </c>
      <c r="AA218" s="8">
        <v>0</v>
      </c>
      <c r="AB218" s="8" t="s">
        <v>1449</v>
      </c>
      <c r="AC218" s="8">
        <v>0</v>
      </c>
      <c r="AD218" s="8" t="s">
        <v>1449</v>
      </c>
    </row>
    <row r="219" spans="1:30" hidden="1" x14ac:dyDescent="0.25">
      <c r="A219" s="8" t="s">
        <v>2116</v>
      </c>
      <c r="B219" s="8">
        <v>248</v>
      </c>
      <c r="C219" s="8" t="s">
        <v>1426</v>
      </c>
      <c r="D219" s="8" t="s">
        <v>1427</v>
      </c>
      <c r="E219" s="8" t="s">
        <v>1428</v>
      </c>
      <c r="F219" s="8">
        <v>4</v>
      </c>
      <c r="G219" s="8" t="s">
        <v>1934</v>
      </c>
      <c r="H219" s="8" t="s">
        <v>1935</v>
      </c>
      <c r="I219" s="8" t="s">
        <v>1936</v>
      </c>
      <c r="J219" s="8">
        <v>21</v>
      </c>
      <c r="K219" s="8" t="s">
        <v>1934</v>
      </c>
      <c r="L219" s="8" t="s">
        <v>2076</v>
      </c>
      <c r="M219" s="8" t="s">
        <v>2077</v>
      </c>
      <c r="N219" s="8">
        <v>104</v>
      </c>
      <c r="O219" s="8" t="s">
        <v>2117</v>
      </c>
      <c r="P219" s="8" t="s">
        <v>2118</v>
      </c>
      <c r="Q219" s="8" t="s">
        <v>2116</v>
      </c>
      <c r="R219" s="8" t="s">
        <v>2117</v>
      </c>
      <c r="S219" s="8">
        <v>35.815412000000002</v>
      </c>
      <c r="T219" s="8">
        <v>36.260702000000002</v>
      </c>
      <c r="U219" s="8" t="s">
        <v>1448</v>
      </c>
      <c r="V219" s="8" t="s">
        <v>1448</v>
      </c>
      <c r="W219" s="8">
        <v>690</v>
      </c>
      <c r="X219" s="8" t="s">
        <v>1449</v>
      </c>
      <c r="Y219" s="8">
        <v>1010</v>
      </c>
      <c r="Z219" s="8">
        <v>0</v>
      </c>
      <c r="AA219" s="8">
        <v>0</v>
      </c>
      <c r="AB219" s="8" t="s">
        <v>1449</v>
      </c>
      <c r="AC219" s="8">
        <v>0</v>
      </c>
      <c r="AD219" s="8" t="s">
        <v>1449</v>
      </c>
    </row>
    <row r="220" spans="1:30" hidden="1" x14ac:dyDescent="0.25">
      <c r="A220" s="8" t="s">
        <v>2119</v>
      </c>
      <c r="B220" s="8">
        <v>249</v>
      </c>
      <c r="C220" s="8" t="s">
        <v>1426</v>
      </c>
      <c r="D220" s="8" t="s">
        <v>1427</v>
      </c>
      <c r="E220" s="8" t="s">
        <v>1428</v>
      </c>
      <c r="F220" s="8">
        <v>4</v>
      </c>
      <c r="G220" s="8" t="s">
        <v>1934</v>
      </c>
      <c r="H220" s="8" t="s">
        <v>1935</v>
      </c>
      <c r="I220" s="8" t="s">
        <v>1936</v>
      </c>
      <c r="J220" s="8">
        <v>21</v>
      </c>
      <c r="K220" s="8" t="s">
        <v>1934</v>
      </c>
      <c r="L220" s="8" t="s">
        <v>2076</v>
      </c>
      <c r="M220" s="8" t="s">
        <v>2077</v>
      </c>
      <c r="N220" s="8">
        <v>104</v>
      </c>
      <c r="O220" s="8" t="s">
        <v>2120</v>
      </c>
      <c r="P220" s="8" t="s">
        <v>2121</v>
      </c>
      <c r="Q220" s="8" t="s">
        <v>2119</v>
      </c>
      <c r="R220" s="8" t="s">
        <v>2120</v>
      </c>
      <c r="S220" s="8">
        <v>35.783845999999997</v>
      </c>
      <c r="T220" s="8">
        <v>36.272978000000002</v>
      </c>
      <c r="U220" s="8" t="s">
        <v>1448</v>
      </c>
      <c r="V220" s="8" t="s">
        <v>1448</v>
      </c>
      <c r="W220" s="8">
        <v>0</v>
      </c>
      <c r="X220" s="8" t="s">
        <v>1449</v>
      </c>
      <c r="Y220" s="8">
        <v>0</v>
      </c>
      <c r="Z220" s="8">
        <v>0</v>
      </c>
      <c r="AA220" s="8">
        <v>0</v>
      </c>
      <c r="AB220" s="8" t="s">
        <v>1449</v>
      </c>
      <c r="AC220" s="8">
        <v>0</v>
      </c>
      <c r="AD220" s="8" t="s">
        <v>1449</v>
      </c>
    </row>
    <row r="221" spans="1:30" hidden="1" x14ac:dyDescent="0.25">
      <c r="A221" s="8" t="s">
        <v>2122</v>
      </c>
      <c r="B221" s="8">
        <v>250</v>
      </c>
      <c r="C221" s="8" t="s">
        <v>1426</v>
      </c>
      <c r="D221" s="8" t="s">
        <v>1427</v>
      </c>
      <c r="E221" s="8" t="s">
        <v>1428</v>
      </c>
      <c r="F221" s="8">
        <v>4</v>
      </c>
      <c r="G221" s="8" t="s">
        <v>1934</v>
      </c>
      <c r="H221" s="8" t="s">
        <v>1935</v>
      </c>
      <c r="I221" s="8" t="s">
        <v>1936</v>
      </c>
      <c r="J221" s="8">
        <v>21</v>
      </c>
      <c r="K221" s="8" t="s">
        <v>1934</v>
      </c>
      <c r="L221" s="8" t="s">
        <v>2076</v>
      </c>
      <c r="M221" s="8" t="s">
        <v>2077</v>
      </c>
      <c r="N221" s="8">
        <v>104</v>
      </c>
      <c r="O221" s="8" t="s">
        <v>2123</v>
      </c>
      <c r="P221" s="8" t="s">
        <v>2124</v>
      </c>
      <c r="Q221" s="8" t="s">
        <v>2122</v>
      </c>
      <c r="R221" s="8" t="s">
        <v>2123</v>
      </c>
      <c r="S221" s="8">
        <v>35.844974999999998</v>
      </c>
      <c r="T221" s="8">
        <v>36.254939999999998</v>
      </c>
      <c r="U221" s="8" t="s">
        <v>1448</v>
      </c>
      <c r="V221" s="8" t="s">
        <v>1448</v>
      </c>
      <c r="W221" s="8">
        <v>0</v>
      </c>
      <c r="X221" s="8" t="s">
        <v>1449</v>
      </c>
      <c r="Y221" s="8">
        <v>0</v>
      </c>
      <c r="Z221" s="8">
        <v>0</v>
      </c>
      <c r="AA221" s="8">
        <v>0</v>
      </c>
      <c r="AB221" s="8" t="s">
        <v>1449</v>
      </c>
      <c r="AC221" s="8">
        <v>0</v>
      </c>
      <c r="AD221" s="8" t="s">
        <v>1449</v>
      </c>
    </row>
    <row r="222" spans="1:30" hidden="1" x14ac:dyDescent="0.25">
      <c r="A222" s="8" t="s">
        <v>2125</v>
      </c>
      <c r="B222" s="8">
        <v>251</v>
      </c>
      <c r="C222" s="8" t="s">
        <v>1426</v>
      </c>
      <c r="D222" s="8" t="s">
        <v>1427</v>
      </c>
      <c r="E222" s="8" t="s">
        <v>1428</v>
      </c>
      <c r="F222" s="8">
        <v>4</v>
      </c>
      <c r="G222" s="8" t="s">
        <v>1934</v>
      </c>
      <c r="H222" s="8" t="s">
        <v>1935</v>
      </c>
      <c r="I222" s="8" t="s">
        <v>1936</v>
      </c>
      <c r="J222" s="8">
        <v>21</v>
      </c>
      <c r="K222" s="8" t="s">
        <v>1934</v>
      </c>
      <c r="L222" s="8" t="s">
        <v>2076</v>
      </c>
      <c r="M222" s="8" t="s">
        <v>2077</v>
      </c>
      <c r="N222" s="8">
        <v>104</v>
      </c>
      <c r="O222" s="8" t="s">
        <v>2126</v>
      </c>
      <c r="P222" s="8" t="s">
        <v>2127</v>
      </c>
      <c r="Q222" s="8" t="s">
        <v>2125</v>
      </c>
      <c r="R222" s="8" t="s">
        <v>2126</v>
      </c>
      <c r="S222" s="8">
        <v>35.754209000000003</v>
      </c>
      <c r="T222" s="8">
        <v>36.407349000000004</v>
      </c>
      <c r="U222" s="8" t="s">
        <v>1448</v>
      </c>
      <c r="V222" s="8" t="s">
        <v>1448</v>
      </c>
      <c r="W222" s="8">
        <v>976</v>
      </c>
      <c r="X222" s="8" t="s">
        <v>1449</v>
      </c>
      <c r="Y222" s="8">
        <v>998</v>
      </c>
      <c r="Z222" s="8">
        <v>0</v>
      </c>
      <c r="AA222" s="8">
        <v>0</v>
      </c>
      <c r="AB222" s="8" t="s">
        <v>1449</v>
      </c>
      <c r="AC222" s="8">
        <v>0</v>
      </c>
      <c r="AD222" s="8" t="s">
        <v>1449</v>
      </c>
    </row>
    <row r="223" spans="1:30" hidden="1" x14ac:dyDescent="0.25">
      <c r="A223" s="8" t="s">
        <v>1934</v>
      </c>
      <c r="B223" s="8">
        <v>252</v>
      </c>
      <c r="C223" s="8" t="s">
        <v>1426</v>
      </c>
      <c r="D223" s="8" t="s">
        <v>1427</v>
      </c>
      <c r="E223" s="8" t="s">
        <v>1428</v>
      </c>
      <c r="F223" s="8">
        <v>4</v>
      </c>
      <c r="G223" s="8" t="s">
        <v>1934</v>
      </c>
      <c r="H223" s="8" t="s">
        <v>1935</v>
      </c>
      <c r="I223" s="8" t="s">
        <v>1936</v>
      </c>
      <c r="J223" s="8">
        <v>21</v>
      </c>
      <c r="K223" s="8" t="s">
        <v>1934</v>
      </c>
      <c r="L223" s="8" t="s">
        <v>2076</v>
      </c>
      <c r="M223" s="8" t="s">
        <v>2077</v>
      </c>
      <c r="N223" s="8">
        <v>104</v>
      </c>
      <c r="O223" s="8" t="s">
        <v>1935</v>
      </c>
      <c r="P223" s="8" t="s">
        <v>2128</v>
      </c>
      <c r="Q223" s="8" t="s">
        <v>1934</v>
      </c>
      <c r="R223" s="8" t="s">
        <v>1935</v>
      </c>
      <c r="S223" s="8">
        <v>35.818762999999997</v>
      </c>
      <c r="T223" s="8">
        <v>36.321534999999997</v>
      </c>
      <c r="U223" s="8" t="s">
        <v>1448</v>
      </c>
      <c r="V223" s="8" t="s">
        <v>1448</v>
      </c>
      <c r="W223" s="8">
        <v>10621</v>
      </c>
      <c r="X223" s="8" t="s">
        <v>1449</v>
      </c>
      <c r="Y223" s="8">
        <v>20697</v>
      </c>
      <c r="Z223" s="8">
        <v>1</v>
      </c>
      <c r="AA223" s="8">
        <v>0</v>
      </c>
      <c r="AB223" s="8" t="s">
        <v>1449</v>
      </c>
      <c r="AC223" s="8">
        <v>0</v>
      </c>
      <c r="AD223" s="8" t="s">
        <v>1449</v>
      </c>
    </row>
    <row r="224" spans="1:30" hidden="1" x14ac:dyDescent="0.25">
      <c r="A224" s="8" t="s">
        <v>2129</v>
      </c>
      <c r="B224" s="8">
        <v>253</v>
      </c>
      <c r="C224" s="8" t="s">
        <v>1426</v>
      </c>
      <c r="D224" s="8" t="s">
        <v>1427</v>
      </c>
      <c r="E224" s="8" t="s">
        <v>1428</v>
      </c>
      <c r="F224" s="8">
        <v>4</v>
      </c>
      <c r="G224" s="8" t="s">
        <v>1429</v>
      </c>
      <c r="H224" s="8" t="s">
        <v>1430</v>
      </c>
      <c r="I224" s="8" t="s">
        <v>1431</v>
      </c>
      <c r="J224" s="8">
        <v>20</v>
      </c>
      <c r="K224" s="8" t="s">
        <v>1481</v>
      </c>
      <c r="L224" s="8" t="s">
        <v>1482</v>
      </c>
      <c r="M224" s="8" t="s">
        <v>1483</v>
      </c>
      <c r="N224" s="8">
        <v>99</v>
      </c>
      <c r="O224" s="8" t="s">
        <v>2130</v>
      </c>
      <c r="P224" s="8" t="s">
        <v>2131</v>
      </c>
      <c r="Q224" s="8" t="s">
        <v>2129</v>
      </c>
      <c r="R224" s="8" t="s">
        <v>2130</v>
      </c>
      <c r="S224" s="8">
        <v>36.209499999999998</v>
      </c>
      <c r="T224" s="8">
        <v>36.670299999999997</v>
      </c>
      <c r="U224" s="8" t="s">
        <v>1435</v>
      </c>
      <c r="V224" s="8" t="s">
        <v>1436</v>
      </c>
      <c r="W224" s="8">
        <v>1521</v>
      </c>
      <c r="X224" s="8" t="s">
        <v>1437</v>
      </c>
      <c r="Y224" s="8">
        <v>5097</v>
      </c>
      <c r="Z224" s="8">
        <v>0</v>
      </c>
      <c r="AA224" s="8">
        <v>0</v>
      </c>
      <c r="AB224" s="8" t="s">
        <v>1438</v>
      </c>
      <c r="AC224" s="8">
        <v>0</v>
      </c>
      <c r="AD224" s="8">
        <v>1</v>
      </c>
    </row>
    <row r="225" spans="1:30" hidden="1" x14ac:dyDescent="0.25">
      <c r="A225" s="8" t="s">
        <v>2132</v>
      </c>
      <c r="B225" s="8">
        <v>254</v>
      </c>
      <c r="C225" s="8" t="s">
        <v>1426</v>
      </c>
      <c r="D225" s="8" t="s">
        <v>1427</v>
      </c>
      <c r="E225" s="8" t="s">
        <v>1428</v>
      </c>
      <c r="F225" s="8">
        <v>4</v>
      </c>
      <c r="G225" s="8" t="s">
        <v>1934</v>
      </c>
      <c r="H225" s="8" t="s">
        <v>1935</v>
      </c>
      <c r="I225" s="8" t="s">
        <v>1936</v>
      </c>
      <c r="J225" s="8">
        <v>21</v>
      </c>
      <c r="K225" s="8" t="s">
        <v>1934</v>
      </c>
      <c r="L225" s="8" t="s">
        <v>2076</v>
      </c>
      <c r="M225" s="8" t="s">
        <v>2077</v>
      </c>
      <c r="N225" s="8">
        <v>104</v>
      </c>
      <c r="O225" s="8" t="s">
        <v>2133</v>
      </c>
      <c r="P225" s="8" t="s">
        <v>2134</v>
      </c>
      <c r="Q225" s="8" t="s">
        <v>2132</v>
      </c>
      <c r="R225" s="8" t="s">
        <v>2133</v>
      </c>
      <c r="S225" s="8">
        <v>35.821823000000002</v>
      </c>
      <c r="T225" s="8">
        <v>36.376033999999997</v>
      </c>
      <c r="U225" s="8" t="s">
        <v>1763</v>
      </c>
      <c r="V225" s="8" t="s">
        <v>1448</v>
      </c>
      <c r="W225" s="8">
        <v>2294</v>
      </c>
      <c r="X225" s="8" t="s">
        <v>1971</v>
      </c>
      <c r="Y225" s="8">
        <v>2600</v>
      </c>
      <c r="Z225" s="8">
        <v>1</v>
      </c>
      <c r="AA225" s="8">
        <v>1</v>
      </c>
      <c r="AB225" s="8" t="s">
        <v>1438</v>
      </c>
      <c r="AC225" s="8">
        <v>0</v>
      </c>
      <c r="AD225" s="8" t="s">
        <v>1449</v>
      </c>
    </row>
    <row r="226" spans="1:30" hidden="1" x14ac:dyDescent="0.25">
      <c r="A226" s="8" t="s">
        <v>2135</v>
      </c>
      <c r="B226" s="8">
        <v>256</v>
      </c>
      <c r="C226" s="8" t="s">
        <v>1426</v>
      </c>
      <c r="D226" s="8" t="s">
        <v>1427</v>
      </c>
      <c r="E226" s="8" t="s">
        <v>1428</v>
      </c>
      <c r="F226" s="8">
        <v>4</v>
      </c>
      <c r="G226" s="8" t="s">
        <v>1934</v>
      </c>
      <c r="H226" s="8" t="s">
        <v>1935</v>
      </c>
      <c r="I226" s="8" t="s">
        <v>1936</v>
      </c>
      <c r="J226" s="8">
        <v>21</v>
      </c>
      <c r="K226" s="8" t="s">
        <v>1934</v>
      </c>
      <c r="L226" s="8" t="s">
        <v>2076</v>
      </c>
      <c r="M226" s="8" t="s">
        <v>2077</v>
      </c>
      <c r="N226" s="8">
        <v>104</v>
      </c>
      <c r="O226" s="8" t="s">
        <v>2136</v>
      </c>
      <c r="P226" s="8" t="s">
        <v>2137</v>
      </c>
      <c r="Q226" s="8" t="s">
        <v>2135</v>
      </c>
      <c r="R226" s="8" t="s">
        <v>2136</v>
      </c>
      <c r="S226" s="8">
        <v>35.743606999999997</v>
      </c>
      <c r="T226" s="8">
        <v>36.371451</v>
      </c>
      <c r="U226" s="8" t="s">
        <v>1448</v>
      </c>
      <c r="V226" s="8" t="s">
        <v>1448</v>
      </c>
      <c r="W226" s="8">
        <v>1745</v>
      </c>
      <c r="X226" s="8" t="s">
        <v>1449</v>
      </c>
      <c r="Y226" s="8">
        <v>2038</v>
      </c>
      <c r="Z226" s="8">
        <v>0</v>
      </c>
      <c r="AA226" s="8">
        <v>0</v>
      </c>
      <c r="AB226" s="8" t="s">
        <v>1449</v>
      </c>
      <c r="AC226" s="8">
        <v>0</v>
      </c>
      <c r="AD226" s="8" t="s">
        <v>1449</v>
      </c>
    </row>
    <row r="227" spans="1:30" hidden="1" x14ac:dyDescent="0.25">
      <c r="A227" s="8" t="s">
        <v>2138</v>
      </c>
      <c r="B227" s="8">
        <v>257</v>
      </c>
      <c r="C227" s="8" t="s">
        <v>1426</v>
      </c>
      <c r="D227" s="8" t="s">
        <v>1427</v>
      </c>
      <c r="E227" s="8" t="s">
        <v>1428</v>
      </c>
      <c r="F227" s="8">
        <v>4</v>
      </c>
      <c r="G227" s="8" t="s">
        <v>1934</v>
      </c>
      <c r="H227" s="8" t="s">
        <v>1935</v>
      </c>
      <c r="I227" s="8" t="s">
        <v>1936</v>
      </c>
      <c r="J227" s="8">
        <v>21</v>
      </c>
      <c r="K227" s="8" t="s">
        <v>1934</v>
      </c>
      <c r="L227" s="8" t="s">
        <v>2076</v>
      </c>
      <c r="M227" s="8" t="s">
        <v>2077</v>
      </c>
      <c r="N227" s="8">
        <v>104</v>
      </c>
      <c r="O227" s="8" t="s">
        <v>2139</v>
      </c>
      <c r="P227" s="8" t="s">
        <v>2140</v>
      </c>
      <c r="Q227" s="8" t="s">
        <v>2138</v>
      </c>
      <c r="R227" s="8" t="s">
        <v>2139</v>
      </c>
      <c r="S227" s="8">
        <v>35.766140999999998</v>
      </c>
      <c r="T227" s="8">
        <v>36.371938</v>
      </c>
      <c r="U227" s="8" t="s">
        <v>1448</v>
      </c>
      <c r="V227" s="8" t="s">
        <v>1448</v>
      </c>
      <c r="W227" s="8">
        <v>645</v>
      </c>
      <c r="X227" s="8" t="s">
        <v>1449</v>
      </c>
      <c r="Y227" s="8">
        <v>410</v>
      </c>
      <c r="Z227" s="8">
        <v>0</v>
      </c>
      <c r="AA227" s="8">
        <v>0</v>
      </c>
      <c r="AB227" s="8" t="s">
        <v>1449</v>
      </c>
      <c r="AC227" s="8">
        <v>0</v>
      </c>
      <c r="AD227" s="8" t="s">
        <v>1449</v>
      </c>
    </row>
    <row r="228" spans="1:30" hidden="1" x14ac:dyDescent="0.25">
      <c r="A228" s="8" t="s">
        <v>1703</v>
      </c>
      <c r="B228" s="8">
        <v>258</v>
      </c>
      <c r="C228" s="8" t="s">
        <v>1426</v>
      </c>
      <c r="D228" s="8" t="s">
        <v>1427</v>
      </c>
      <c r="E228" s="8" t="s">
        <v>1428</v>
      </c>
      <c r="F228" s="8">
        <v>4</v>
      </c>
      <c r="G228" s="8" t="s">
        <v>1934</v>
      </c>
      <c r="H228" s="8" t="s">
        <v>1935</v>
      </c>
      <c r="I228" s="8" t="s">
        <v>1936</v>
      </c>
      <c r="J228" s="8">
        <v>21</v>
      </c>
      <c r="K228" s="8" t="s">
        <v>1934</v>
      </c>
      <c r="L228" s="8" t="s">
        <v>2076</v>
      </c>
      <c r="M228" s="8" t="s">
        <v>2077</v>
      </c>
      <c r="N228" s="8">
        <v>104</v>
      </c>
      <c r="O228" s="8" t="s">
        <v>1704</v>
      </c>
      <c r="P228" s="8" t="s">
        <v>2141</v>
      </c>
      <c r="Q228" s="8" t="s">
        <v>1703</v>
      </c>
      <c r="R228" s="8" t="s">
        <v>1704</v>
      </c>
      <c r="S228" s="8">
        <v>35.774608999999998</v>
      </c>
      <c r="T228" s="8">
        <v>36.394990999999997</v>
      </c>
      <c r="U228" s="8" t="s">
        <v>1448</v>
      </c>
      <c r="V228" s="8" t="s">
        <v>1448</v>
      </c>
      <c r="W228" s="8">
        <v>639</v>
      </c>
      <c r="X228" s="8" t="s">
        <v>1449</v>
      </c>
      <c r="Y228" s="8">
        <v>0</v>
      </c>
      <c r="Z228" s="8">
        <v>0</v>
      </c>
      <c r="AA228" s="8">
        <v>0</v>
      </c>
      <c r="AB228" s="8" t="s">
        <v>1449</v>
      </c>
      <c r="AC228" s="8">
        <v>0</v>
      </c>
      <c r="AD228" s="8" t="s">
        <v>1449</v>
      </c>
    </row>
    <row r="229" spans="1:30" hidden="1" x14ac:dyDescent="0.25">
      <c r="A229" s="8" t="s">
        <v>2142</v>
      </c>
      <c r="B229" s="8">
        <v>259</v>
      </c>
      <c r="C229" s="8" t="s">
        <v>1426</v>
      </c>
      <c r="D229" s="8" t="s">
        <v>1427</v>
      </c>
      <c r="E229" s="8" t="s">
        <v>1428</v>
      </c>
      <c r="F229" s="8">
        <v>4</v>
      </c>
      <c r="G229" s="8" t="s">
        <v>1934</v>
      </c>
      <c r="H229" s="8" t="s">
        <v>1935</v>
      </c>
      <c r="I229" s="8" t="s">
        <v>1936</v>
      </c>
      <c r="J229" s="8">
        <v>21</v>
      </c>
      <c r="K229" s="8" t="s">
        <v>1934</v>
      </c>
      <c r="L229" s="8" t="s">
        <v>2076</v>
      </c>
      <c r="M229" s="8" t="s">
        <v>2077</v>
      </c>
      <c r="N229" s="8">
        <v>104</v>
      </c>
      <c r="O229" s="8" t="s">
        <v>2143</v>
      </c>
      <c r="P229" s="8" t="s">
        <v>2144</v>
      </c>
      <c r="Q229" s="8" t="s">
        <v>2142</v>
      </c>
      <c r="R229" s="8" t="s">
        <v>2143</v>
      </c>
      <c r="S229" s="8">
        <v>35.822133000000001</v>
      </c>
      <c r="T229" s="8">
        <v>36.397360999999997</v>
      </c>
      <c r="U229" s="8" t="s">
        <v>1763</v>
      </c>
      <c r="V229" s="8" t="s">
        <v>1448</v>
      </c>
      <c r="W229" s="8">
        <v>994</v>
      </c>
      <c r="X229" s="8" t="s">
        <v>1971</v>
      </c>
      <c r="Y229" s="8">
        <v>2520</v>
      </c>
      <c r="Z229" s="8">
        <v>0</v>
      </c>
      <c r="AA229" s="8">
        <v>1</v>
      </c>
      <c r="AB229" s="8" t="s">
        <v>1438</v>
      </c>
      <c r="AC229" s="8">
        <v>0</v>
      </c>
      <c r="AD229" s="8" t="s">
        <v>1449</v>
      </c>
    </row>
    <row r="230" spans="1:30" hidden="1" x14ac:dyDescent="0.25">
      <c r="A230" s="8" t="s">
        <v>2145</v>
      </c>
      <c r="B230" s="8">
        <v>260</v>
      </c>
      <c r="C230" s="8" t="s">
        <v>1426</v>
      </c>
      <c r="D230" s="8" t="s">
        <v>1427</v>
      </c>
      <c r="E230" s="8" t="s">
        <v>1428</v>
      </c>
      <c r="F230" s="8">
        <v>4</v>
      </c>
      <c r="G230" s="8" t="s">
        <v>1934</v>
      </c>
      <c r="H230" s="8" t="s">
        <v>1935</v>
      </c>
      <c r="I230" s="8" t="s">
        <v>1936</v>
      </c>
      <c r="J230" s="8">
        <v>21</v>
      </c>
      <c r="K230" s="8" t="s">
        <v>1934</v>
      </c>
      <c r="L230" s="8" t="s">
        <v>2076</v>
      </c>
      <c r="M230" s="8" t="s">
        <v>2077</v>
      </c>
      <c r="N230" s="8">
        <v>104</v>
      </c>
      <c r="O230" s="8" t="s">
        <v>2146</v>
      </c>
      <c r="P230" s="8" t="s">
        <v>2147</v>
      </c>
      <c r="Q230" s="8" t="s">
        <v>2145</v>
      </c>
      <c r="R230" s="8" t="s">
        <v>2146</v>
      </c>
      <c r="S230" s="8">
        <v>35.876280999999999</v>
      </c>
      <c r="T230" s="8">
        <v>36.413580000000003</v>
      </c>
      <c r="U230" s="8" t="s">
        <v>1763</v>
      </c>
      <c r="V230" s="8" t="s">
        <v>1448</v>
      </c>
      <c r="W230" s="8">
        <v>405</v>
      </c>
      <c r="X230" s="8" t="s">
        <v>1971</v>
      </c>
      <c r="Y230" s="8">
        <v>415</v>
      </c>
      <c r="Z230" s="8">
        <v>1</v>
      </c>
      <c r="AA230" s="8">
        <v>1</v>
      </c>
      <c r="AB230" s="8" t="s">
        <v>1438</v>
      </c>
      <c r="AC230" s="8">
        <v>0</v>
      </c>
      <c r="AD230" s="8" t="s">
        <v>1449</v>
      </c>
    </row>
    <row r="231" spans="1:30" hidden="1" x14ac:dyDescent="0.25">
      <c r="A231" s="8" t="s">
        <v>2148</v>
      </c>
      <c r="B231" s="8">
        <v>262</v>
      </c>
      <c r="C231" s="8" t="s">
        <v>1426</v>
      </c>
      <c r="D231" s="8" t="s">
        <v>1427</v>
      </c>
      <c r="E231" s="8" t="s">
        <v>1428</v>
      </c>
      <c r="F231" s="8">
        <v>4</v>
      </c>
      <c r="G231" s="8" t="s">
        <v>1934</v>
      </c>
      <c r="H231" s="8" t="s">
        <v>1935</v>
      </c>
      <c r="I231" s="8" t="s">
        <v>1936</v>
      </c>
      <c r="J231" s="8">
        <v>21</v>
      </c>
      <c r="K231" s="8" t="s">
        <v>1934</v>
      </c>
      <c r="L231" s="8" t="s">
        <v>2076</v>
      </c>
      <c r="M231" s="8" t="s">
        <v>2077</v>
      </c>
      <c r="N231" s="8">
        <v>104</v>
      </c>
      <c r="O231" s="8" t="s">
        <v>2149</v>
      </c>
      <c r="P231" s="8" t="s">
        <v>2150</v>
      </c>
      <c r="Q231" s="8" t="s">
        <v>2148</v>
      </c>
      <c r="R231" s="8" t="s">
        <v>2149</v>
      </c>
      <c r="S231" s="8">
        <v>35.759711000000003</v>
      </c>
      <c r="T231" s="8">
        <v>36.378619</v>
      </c>
      <c r="U231" s="8" t="s">
        <v>1448</v>
      </c>
      <c r="V231" s="8" t="s">
        <v>1448</v>
      </c>
      <c r="W231" s="8">
        <v>1087</v>
      </c>
      <c r="X231" s="8" t="s">
        <v>1449</v>
      </c>
      <c r="Y231" s="8">
        <v>1081</v>
      </c>
      <c r="Z231" s="8">
        <v>0</v>
      </c>
      <c r="AA231" s="8">
        <v>0</v>
      </c>
      <c r="AB231" s="8" t="s">
        <v>1449</v>
      </c>
      <c r="AC231" s="8">
        <v>0</v>
      </c>
      <c r="AD231" s="8" t="s">
        <v>1449</v>
      </c>
    </row>
    <row r="232" spans="1:30" hidden="1" x14ac:dyDescent="0.25">
      <c r="A232" s="8" t="s">
        <v>2151</v>
      </c>
      <c r="B232" s="8">
        <v>263</v>
      </c>
      <c r="C232" s="8" t="s">
        <v>1426</v>
      </c>
      <c r="D232" s="8" t="s">
        <v>1427</v>
      </c>
      <c r="E232" s="8" t="s">
        <v>1428</v>
      </c>
      <c r="F232" s="8">
        <v>4</v>
      </c>
      <c r="G232" s="8" t="s">
        <v>1934</v>
      </c>
      <c r="H232" s="8" t="s">
        <v>1935</v>
      </c>
      <c r="I232" s="8" t="s">
        <v>1936</v>
      </c>
      <c r="J232" s="8">
        <v>21</v>
      </c>
      <c r="K232" s="8" t="s">
        <v>1934</v>
      </c>
      <c r="L232" s="8" t="s">
        <v>2076</v>
      </c>
      <c r="M232" s="8" t="s">
        <v>2077</v>
      </c>
      <c r="N232" s="8">
        <v>104</v>
      </c>
      <c r="O232" s="8" t="s">
        <v>2152</v>
      </c>
      <c r="P232" s="8" t="s">
        <v>2153</v>
      </c>
      <c r="Q232" s="8" t="s">
        <v>2151</v>
      </c>
      <c r="R232" s="8" t="s">
        <v>2152</v>
      </c>
      <c r="S232" s="8">
        <v>35.804834</v>
      </c>
      <c r="T232" s="8">
        <v>36.393799000000001</v>
      </c>
      <c r="U232" s="8" t="s">
        <v>1763</v>
      </c>
      <c r="V232" s="8" t="s">
        <v>1448</v>
      </c>
      <c r="W232" s="8">
        <v>1220</v>
      </c>
      <c r="X232" s="8" t="s">
        <v>1971</v>
      </c>
      <c r="Y232" s="8">
        <v>1444</v>
      </c>
      <c r="Z232" s="8">
        <v>0</v>
      </c>
      <c r="AA232" s="8">
        <v>1</v>
      </c>
      <c r="AB232" s="8" t="s">
        <v>1449</v>
      </c>
      <c r="AC232" s="8">
        <v>0</v>
      </c>
      <c r="AD232" s="8" t="s">
        <v>1449</v>
      </c>
    </row>
    <row r="233" spans="1:30" hidden="1" x14ac:dyDescent="0.25">
      <c r="A233" s="8" t="s">
        <v>2154</v>
      </c>
      <c r="B233" s="8">
        <v>264</v>
      </c>
      <c r="C233" s="8" t="s">
        <v>1426</v>
      </c>
      <c r="D233" s="8" t="s">
        <v>1427</v>
      </c>
      <c r="E233" s="8" t="s">
        <v>1428</v>
      </c>
      <c r="F233" s="8">
        <v>4</v>
      </c>
      <c r="G233" s="8" t="s">
        <v>1934</v>
      </c>
      <c r="H233" s="8" t="s">
        <v>1935</v>
      </c>
      <c r="I233" s="8" t="s">
        <v>1936</v>
      </c>
      <c r="J233" s="8">
        <v>21</v>
      </c>
      <c r="K233" s="8" t="s">
        <v>1934</v>
      </c>
      <c r="L233" s="8" t="s">
        <v>2076</v>
      </c>
      <c r="M233" s="8" t="s">
        <v>2077</v>
      </c>
      <c r="N233" s="8">
        <v>104</v>
      </c>
      <c r="O233" s="8" t="s">
        <v>2155</v>
      </c>
      <c r="P233" s="8" t="s">
        <v>2156</v>
      </c>
      <c r="Q233" s="8" t="s">
        <v>2154</v>
      </c>
      <c r="R233" s="8" t="s">
        <v>2155</v>
      </c>
      <c r="S233" s="8">
        <v>35.737912000000001</v>
      </c>
      <c r="T233" s="8">
        <v>36.385472</v>
      </c>
      <c r="U233" s="8" t="s">
        <v>1448</v>
      </c>
      <c r="V233" s="8" t="s">
        <v>1448</v>
      </c>
      <c r="W233" s="8">
        <v>588</v>
      </c>
      <c r="X233" s="8" t="s">
        <v>1449</v>
      </c>
      <c r="Y233" s="8">
        <v>848</v>
      </c>
      <c r="Z233" s="8">
        <v>0</v>
      </c>
      <c r="AA233" s="8">
        <v>0</v>
      </c>
      <c r="AB233" s="8" t="s">
        <v>1449</v>
      </c>
      <c r="AC233" s="8">
        <v>0</v>
      </c>
      <c r="AD233" s="8" t="s">
        <v>1449</v>
      </c>
    </row>
    <row r="234" spans="1:30" hidden="1" x14ac:dyDescent="0.25">
      <c r="A234" s="8" t="s">
        <v>2157</v>
      </c>
      <c r="B234" s="8">
        <v>265</v>
      </c>
      <c r="C234" s="8" t="s">
        <v>1426</v>
      </c>
      <c r="D234" s="8" t="s">
        <v>1427</v>
      </c>
      <c r="E234" s="8" t="s">
        <v>1428</v>
      </c>
      <c r="F234" s="8">
        <v>4</v>
      </c>
      <c r="G234" s="8" t="s">
        <v>1934</v>
      </c>
      <c r="H234" s="8" t="s">
        <v>1935</v>
      </c>
      <c r="I234" s="8" t="s">
        <v>1936</v>
      </c>
      <c r="J234" s="8">
        <v>21</v>
      </c>
      <c r="K234" s="8" t="s">
        <v>1934</v>
      </c>
      <c r="L234" s="8" t="s">
        <v>2076</v>
      </c>
      <c r="M234" s="8" t="s">
        <v>2077</v>
      </c>
      <c r="N234" s="8">
        <v>104</v>
      </c>
      <c r="O234" s="8" t="s">
        <v>2158</v>
      </c>
      <c r="P234" s="8" t="s">
        <v>2159</v>
      </c>
      <c r="Q234" s="8" t="s">
        <v>2157</v>
      </c>
      <c r="R234" s="8" t="s">
        <v>2158</v>
      </c>
      <c r="S234" s="8">
        <v>35.748665000000003</v>
      </c>
      <c r="T234" s="8">
        <v>36.389360000000003</v>
      </c>
      <c r="U234" s="8" t="s">
        <v>1448</v>
      </c>
      <c r="V234" s="8" t="s">
        <v>1448</v>
      </c>
      <c r="W234" s="8">
        <v>145</v>
      </c>
      <c r="X234" s="8" t="s">
        <v>1449</v>
      </c>
      <c r="Y234" s="8">
        <v>250</v>
      </c>
      <c r="Z234" s="8">
        <v>0</v>
      </c>
      <c r="AA234" s="8">
        <v>0</v>
      </c>
      <c r="AB234" s="8" t="s">
        <v>1449</v>
      </c>
      <c r="AC234" s="8">
        <v>0</v>
      </c>
      <c r="AD234" s="8" t="s">
        <v>1449</v>
      </c>
    </row>
    <row r="235" spans="1:30" hidden="1" x14ac:dyDescent="0.25">
      <c r="A235" s="8" t="s">
        <v>2160</v>
      </c>
      <c r="B235" s="8">
        <v>266</v>
      </c>
      <c r="C235" s="8" t="s">
        <v>1426</v>
      </c>
      <c r="D235" s="8" t="s">
        <v>1427</v>
      </c>
      <c r="E235" s="8" t="s">
        <v>1428</v>
      </c>
      <c r="F235" s="8">
        <v>4</v>
      </c>
      <c r="G235" s="8" t="s">
        <v>1934</v>
      </c>
      <c r="H235" s="8" t="s">
        <v>1935</v>
      </c>
      <c r="I235" s="8" t="s">
        <v>1936</v>
      </c>
      <c r="J235" s="8">
        <v>21</v>
      </c>
      <c r="K235" s="8" t="s">
        <v>1934</v>
      </c>
      <c r="L235" s="8" t="s">
        <v>2076</v>
      </c>
      <c r="M235" s="8" t="s">
        <v>2077</v>
      </c>
      <c r="N235" s="8">
        <v>104</v>
      </c>
      <c r="O235" s="8" t="s">
        <v>2161</v>
      </c>
      <c r="P235" s="8" t="s">
        <v>2162</v>
      </c>
      <c r="Q235" s="8" t="s">
        <v>2160</v>
      </c>
      <c r="R235" s="8" t="s">
        <v>2161</v>
      </c>
      <c r="S235" s="8">
        <v>35.773859999999999</v>
      </c>
      <c r="T235" s="8">
        <v>36.248396</v>
      </c>
      <c r="U235" s="8" t="s">
        <v>1448</v>
      </c>
      <c r="V235" s="8" t="s">
        <v>1448</v>
      </c>
      <c r="W235" s="8">
        <v>202</v>
      </c>
      <c r="X235" s="8" t="s">
        <v>1449</v>
      </c>
      <c r="Y235" s="8">
        <v>220</v>
      </c>
      <c r="Z235" s="8">
        <v>0</v>
      </c>
      <c r="AA235" s="8">
        <v>0</v>
      </c>
      <c r="AB235" s="8" t="s">
        <v>1449</v>
      </c>
      <c r="AC235" s="8">
        <v>0</v>
      </c>
      <c r="AD235" s="8" t="s">
        <v>1449</v>
      </c>
    </row>
    <row r="236" spans="1:30" hidden="1" x14ac:dyDescent="0.25">
      <c r="A236" s="8" t="s">
        <v>2163</v>
      </c>
      <c r="B236" s="8">
        <v>267</v>
      </c>
      <c r="C236" s="8" t="s">
        <v>1426</v>
      </c>
      <c r="D236" s="8" t="s">
        <v>1427</v>
      </c>
      <c r="E236" s="8" t="s">
        <v>1428</v>
      </c>
      <c r="F236" s="8">
        <v>4</v>
      </c>
      <c r="G236" s="8" t="s">
        <v>1934</v>
      </c>
      <c r="H236" s="8" t="s">
        <v>1935</v>
      </c>
      <c r="I236" s="8" t="s">
        <v>1936</v>
      </c>
      <c r="J236" s="8">
        <v>21</v>
      </c>
      <c r="K236" s="8" t="s">
        <v>1934</v>
      </c>
      <c r="L236" s="8" t="s">
        <v>2076</v>
      </c>
      <c r="M236" s="8" t="s">
        <v>2077</v>
      </c>
      <c r="N236" s="8">
        <v>104</v>
      </c>
      <c r="O236" s="8" t="s">
        <v>2164</v>
      </c>
      <c r="P236" s="8" t="s">
        <v>2165</v>
      </c>
      <c r="Q236" s="8" t="s">
        <v>2163</v>
      </c>
      <c r="R236" s="8" t="s">
        <v>2164</v>
      </c>
      <c r="S236" s="8">
        <v>35.892422000000003</v>
      </c>
      <c r="T236" s="8">
        <v>36.394314999999999</v>
      </c>
      <c r="U236" s="8" t="s">
        <v>1763</v>
      </c>
      <c r="V236" s="8" t="s">
        <v>1448</v>
      </c>
      <c r="W236" s="8">
        <v>2404</v>
      </c>
      <c r="X236" s="8" t="s">
        <v>1971</v>
      </c>
      <c r="Y236" s="8">
        <v>2479</v>
      </c>
      <c r="Z236" s="8">
        <v>1</v>
      </c>
      <c r="AA236" s="8">
        <v>1</v>
      </c>
      <c r="AB236" s="8" t="s">
        <v>1438</v>
      </c>
      <c r="AC236" s="8">
        <v>0</v>
      </c>
      <c r="AD236" s="8" t="s">
        <v>1449</v>
      </c>
    </row>
    <row r="237" spans="1:30" hidden="1" x14ac:dyDescent="0.25">
      <c r="A237" s="8" t="s">
        <v>2166</v>
      </c>
      <c r="B237" s="8">
        <v>268</v>
      </c>
      <c r="C237" s="8" t="s">
        <v>1426</v>
      </c>
      <c r="D237" s="8" t="s">
        <v>1427</v>
      </c>
      <c r="E237" s="8" t="s">
        <v>1428</v>
      </c>
      <c r="F237" s="8">
        <v>4</v>
      </c>
      <c r="G237" s="8" t="s">
        <v>1934</v>
      </c>
      <c r="H237" s="8" t="s">
        <v>1935</v>
      </c>
      <c r="I237" s="8" t="s">
        <v>1936</v>
      </c>
      <c r="J237" s="8">
        <v>21</v>
      </c>
      <c r="K237" s="8" t="s">
        <v>1934</v>
      </c>
      <c r="L237" s="8" t="s">
        <v>2076</v>
      </c>
      <c r="M237" s="8" t="s">
        <v>2077</v>
      </c>
      <c r="N237" s="8">
        <v>104</v>
      </c>
      <c r="O237" s="8" t="s">
        <v>2167</v>
      </c>
      <c r="P237" s="8" t="s">
        <v>2168</v>
      </c>
      <c r="Q237" s="8" t="s">
        <v>2166</v>
      </c>
      <c r="R237" s="8" t="s">
        <v>2167</v>
      </c>
      <c r="S237" s="8">
        <v>35.752946999999999</v>
      </c>
      <c r="T237" s="8">
        <v>36.276736</v>
      </c>
      <c r="U237" s="8" t="s">
        <v>1448</v>
      </c>
      <c r="V237" s="8" t="s">
        <v>1448</v>
      </c>
      <c r="W237" s="8">
        <v>84</v>
      </c>
      <c r="X237" s="8" t="s">
        <v>1449</v>
      </c>
      <c r="Y237" s="8">
        <v>103</v>
      </c>
      <c r="Z237" s="8">
        <v>0</v>
      </c>
      <c r="AA237" s="8">
        <v>0</v>
      </c>
      <c r="AB237" s="8" t="s">
        <v>1449</v>
      </c>
      <c r="AC237" s="8">
        <v>0</v>
      </c>
      <c r="AD237" s="8" t="s">
        <v>1449</v>
      </c>
    </row>
    <row r="238" spans="1:30" hidden="1" x14ac:dyDescent="0.25">
      <c r="A238" s="8" t="s">
        <v>2169</v>
      </c>
      <c r="B238" s="8">
        <v>269</v>
      </c>
      <c r="C238" s="8" t="s">
        <v>1426</v>
      </c>
      <c r="D238" s="8" t="s">
        <v>1427</v>
      </c>
      <c r="E238" s="8" t="s">
        <v>1428</v>
      </c>
      <c r="F238" s="8">
        <v>4</v>
      </c>
      <c r="G238" s="8" t="s">
        <v>1934</v>
      </c>
      <c r="H238" s="8" t="s">
        <v>1935</v>
      </c>
      <c r="I238" s="8" t="s">
        <v>1936</v>
      </c>
      <c r="J238" s="8">
        <v>21</v>
      </c>
      <c r="K238" s="8" t="s">
        <v>1934</v>
      </c>
      <c r="L238" s="8" t="s">
        <v>2076</v>
      </c>
      <c r="M238" s="8" t="s">
        <v>2077</v>
      </c>
      <c r="N238" s="8">
        <v>104</v>
      </c>
      <c r="O238" s="8" t="s">
        <v>2170</v>
      </c>
      <c r="P238" s="8" t="s">
        <v>2171</v>
      </c>
      <c r="Q238" s="8" t="s">
        <v>2169</v>
      </c>
      <c r="R238" s="8" t="s">
        <v>2170</v>
      </c>
      <c r="S238" s="8">
        <v>35.850653999999999</v>
      </c>
      <c r="T238" s="8">
        <v>36.280160000000002</v>
      </c>
      <c r="U238" s="8" t="s">
        <v>1763</v>
      </c>
      <c r="V238" s="8" t="s">
        <v>1448</v>
      </c>
      <c r="W238" s="8">
        <v>2369</v>
      </c>
      <c r="X238" s="8" t="s">
        <v>1971</v>
      </c>
      <c r="Y238" s="8">
        <v>3330</v>
      </c>
      <c r="Z238" s="8">
        <v>0</v>
      </c>
      <c r="AA238" s="8">
        <v>0</v>
      </c>
      <c r="AB238" s="8" t="s">
        <v>1449</v>
      </c>
      <c r="AC238" s="8">
        <v>0</v>
      </c>
      <c r="AD238" s="8" t="s">
        <v>1449</v>
      </c>
    </row>
    <row r="239" spans="1:30" hidden="1" x14ac:dyDescent="0.25">
      <c r="A239" s="8" t="s">
        <v>2172</v>
      </c>
      <c r="B239" s="8">
        <v>270</v>
      </c>
      <c r="C239" s="8" t="s">
        <v>1426</v>
      </c>
      <c r="D239" s="8" t="s">
        <v>1427</v>
      </c>
      <c r="E239" s="8" t="s">
        <v>1428</v>
      </c>
      <c r="F239" s="8">
        <v>4</v>
      </c>
      <c r="G239" s="8" t="s">
        <v>1934</v>
      </c>
      <c r="H239" s="8" t="s">
        <v>1935</v>
      </c>
      <c r="I239" s="8" t="s">
        <v>1936</v>
      </c>
      <c r="J239" s="8">
        <v>21</v>
      </c>
      <c r="K239" s="8" t="s">
        <v>1934</v>
      </c>
      <c r="L239" s="8" t="s">
        <v>2076</v>
      </c>
      <c r="M239" s="8" t="s">
        <v>2077</v>
      </c>
      <c r="N239" s="8">
        <v>104</v>
      </c>
      <c r="O239" s="8" t="s">
        <v>2173</v>
      </c>
      <c r="P239" s="8" t="s">
        <v>2174</v>
      </c>
      <c r="Q239" s="8" t="s">
        <v>2172</v>
      </c>
      <c r="R239" s="8" t="s">
        <v>2173</v>
      </c>
      <c r="S239" s="8">
        <v>35.810263999999997</v>
      </c>
      <c r="T239" s="8">
        <v>36.406599</v>
      </c>
      <c r="U239" s="8" t="s">
        <v>1763</v>
      </c>
      <c r="V239" s="8" t="s">
        <v>1448</v>
      </c>
      <c r="W239" s="8">
        <v>536</v>
      </c>
      <c r="X239" s="8" t="s">
        <v>1971</v>
      </c>
      <c r="Y239" s="8">
        <v>853</v>
      </c>
      <c r="Z239" s="8">
        <v>0</v>
      </c>
      <c r="AA239" s="8">
        <v>1</v>
      </c>
      <c r="AB239" s="8" t="s">
        <v>1438</v>
      </c>
      <c r="AC239" s="8">
        <v>0</v>
      </c>
      <c r="AD239" s="8" t="s">
        <v>1449</v>
      </c>
    </row>
    <row r="240" spans="1:30" hidden="1" x14ac:dyDescent="0.25">
      <c r="A240" s="8" t="s">
        <v>2175</v>
      </c>
      <c r="B240" s="8">
        <v>271</v>
      </c>
      <c r="C240" s="8" t="s">
        <v>1426</v>
      </c>
      <c r="D240" s="8" t="s">
        <v>1427</v>
      </c>
      <c r="E240" s="8" t="s">
        <v>1428</v>
      </c>
      <c r="F240" s="8">
        <v>4</v>
      </c>
      <c r="G240" s="8" t="s">
        <v>1934</v>
      </c>
      <c r="H240" s="8" t="s">
        <v>1935</v>
      </c>
      <c r="I240" s="8" t="s">
        <v>1936</v>
      </c>
      <c r="J240" s="8">
        <v>21</v>
      </c>
      <c r="K240" s="8" t="s">
        <v>1934</v>
      </c>
      <c r="L240" s="8" t="s">
        <v>2076</v>
      </c>
      <c r="M240" s="8" t="s">
        <v>2077</v>
      </c>
      <c r="N240" s="8">
        <v>104</v>
      </c>
      <c r="O240" s="8" t="s">
        <v>2176</v>
      </c>
      <c r="P240" s="8" t="s">
        <v>2177</v>
      </c>
      <c r="Q240" s="8" t="s">
        <v>2175</v>
      </c>
      <c r="R240" s="8" t="s">
        <v>2176</v>
      </c>
      <c r="S240" s="8">
        <v>35.860669999999999</v>
      </c>
      <c r="T240" s="8">
        <v>36.363928000000001</v>
      </c>
      <c r="U240" s="8" t="s">
        <v>1435</v>
      </c>
      <c r="V240" s="8" t="s">
        <v>1448</v>
      </c>
      <c r="W240" s="8">
        <v>9361</v>
      </c>
      <c r="X240" s="8" t="s">
        <v>2071</v>
      </c>
      <c r="Y240" s="8">
        <v>10787</v>
      </c>
      <c r="Z240" s="8">
        <v>1</v>
      </c>
      <c r="AA240" s="8">
        <v>0</v>
      </c>
      <c r="AB240" s="8" t="s">
        <v>1449</v>
      </c>
      <c r="AC240" s="8">
        <v>0</v>
      </c>
      <c r="AD240" s="8" t="s">
        <v>1449</v>
      </c>
    </row>
    <row r="241" spans="1:30" hidden="1" x14ac:dyDescent="0.25">
      <c r="A241" s="8" t="s">
        <v>2178</v>
      </c>
      <c r="B241" s="8">
        <v>272</v>
      </c>
      <c r="C241" s="8" t="s">
        <v>1426</v>
      </c>
      <c r="D241" s="8" t="s">
        <v>1427</v>
      </c>
      <c r="E241" s="8" t="s">
        <v>1428</v>
      </c>
      <c r="F241" s="8">
        <v>4</v>
      </c>
      <c r="G241" s="8" t="s">
        <v>2179</v>
      </c>
      <c r="H241" s="8" t="s">
        <v>2180</v>
      </c>
      <c r="I241" s="8" t="s">
        <v>2181</v>
      </c>
      <c r="J241" s="8">
        <v>22</v>
      </c>
      <c r="K241" s="8" t="s">
        <v>2182</v>
      </c>
      <c r="L241" s="8" t="s">
        <v>2183</v>
      </c>
      <c r="M241" s="8" t="s">
        <v>2184</v>
      </c>
      <c r="N241" s="8">
        <v>110</v>
      </c>
      <c r="O241" s="8" t="s">
        <v>2185</v>
      </c>
      <c r="P241" s="8" t="s">
        <v>2186</v>
      </c>
      <c r="Q241" s="8" t="s">
        <v>2178</v>
      </c>
      <c r="R241" s="8" t="s">
        <v>2185</v>
      </c>
      <c r="S241" s="8">
        <v>35.832757999999998</v>
      </c>
      <c r="T241" s="8">
        <v>36.433739000000003</v>
      </c>
      <c r="U241" s="8" t="s">
        <v>1435</v>
      </c>
      <c r="V241" s="8" t="s">
        <v>1436</v>
      </c>
      <c r="W241" s="8">
        <v>1404</v>
      </c>
      <c r="X241" s="8" t="s">
        <v>1437</v>
      </c>
      <c r="Y241" s="8">
        <v>1413</v>
      </c>
      <c r="Z241" s="8">
        <v>1</v>
      </c>
      <c r="AA241" s="8">
        <v>1</v>
      </c>
      <c r="AB241" s="8" t="s">
        <v>1438</v>
      </c>
      <c r="AC241" s="8">
        <v>0</v>
      </c>
      <c r="AD241" s="8">
        <v>1</v>
      </c>
    </row>
    <row r="242" spans="1:30" hidden="1" x14ac:dyDescent="0.25">
      <c r="A242" s="8" t="s">
        <v>2187</v>
      </c>
      <c r="B242" s="8">
        <v>273</v>
      </c>
      <c r="C242" s="8" t="s">
        <v>1426</v>
      </c>
      <c r="D242" s="8" t="s">
        <v>1427</v>
      </c>
      <c r="E242" s="8" t="s">
        <v>1428</v>
      </c>
      <c r="F242" s="8">
        <v>4</v>
      </c>
      <c r="G242" s="8" t="s">
        <v>2179</v>
      </c>
      <c r="H242" s="8" t="s">
        <v>2180</v>
      </c>
      <c r="I242" s="8" t="s">
        <v>2181</v>
      </c>
      <c r="J242" s="8">
        <v>22</v>
      </c>
      <c r="K242" s="8" t="s">
        <v>2182</v>
      </c>
      <c r="L242" s="8" t="s">
        <v>2183</v>
      </c>
      <c r="M242" s="8" t="s">
        <v>2184</v>
      </c>
      <c r="N242" s="8">
        <v>110</v>
      </c>
      <c r="O242" s="8" t="s">
        <v>2188</v>
      </c>
      <c r="P242" s="8" t="s">
        <v>2189</v>
      </c>
      <c r="Q242" s="8" t="s">
        <v>2187</v>
      </c>
      <c r="R242" s="8" t="s">
        <v>2188</v>
      </c>
      <c r="S242" s="8">
        <v>35.845849000000001</v>
      </c>
      <c r="T242" s="8">
        <v>36.433877000000003</v>
      </c>
      <c r="U242" s="8" t="s">
        <v>1435</v>
      </c>
      <c r="V242" s="8" t="s">
        <v>1436</v>
      </c>
      <c r="W242" s="8">
        <v>1491</v>
      </c>
      <c r="X242" s="8" t="s">
        <v>1437</v>
      </c>
      <c r="Y242" s="8">
        <v>1847</v>
      </c>
      <c r="Z242" s="8">
        <v>1</v>
      </c>
      <c r="AA242" s="8">
        <v>1</v>
      </c>
      <c r="AB242" s="8" t="s">
        <v>1438</v>
      </c>
      <c r="AC242" s="8">
        <v>0</v>
      </c>
      <c r="AD242" s="8">
        <v>1</v>
      </c>
    </row>
    <row r="243" spans="1:30" hidden="1" x14ac:dyDescent="0.25">
      <c r="A243" s="8" t="s">
        <v>2190</v>
      </c>
      <c r="B243" s="8">
        <v>274</v>
      </c>
      <c r="C243" s="8" t="s">
        <v>1426</v>
      </c>
      <c r="D243" s="8" t="s">
        <v>1427</v>
      </c>
      <c r="E243" s="8" t="s">
        <v>1428</v>
      </c>
      <c r="F243" s="8">
        <v>4</v>
      </c>
      <c r="G243" s="8" t="s">
        <v>2179</v>
      </c>
      <c r="H243" s="8" t="s">
        <v>2180</v>
      </c>
      <c r="I243" s="8" t="s">
        <v>2181</v>
      </c>
      <c r="J243" s="8">
        <v>22</v>
      </c>
      <c r="K243" s="8" t="s">
        <v>2182</v>
      </c>
      <c r="L243" s="8" t="s">
        <v>2183</v>
      </c>
      <c r="M243" s="8" t="s">
        <v>2184</v>
      </c>
      <c r="N243" s="8">
        <v>110</v>
      </c>
      <c r="O243" s="8" t="s">
        <v>2191</v>
      </c>
      <c r="P243" s="8" t="s">
        <v>2192</v>
      </c>
      <c r="Q243" s="8" t="s">
        <v>2190</v>
      </c>
      <c r="R243" s="8" t="s">
        <v>2191</v>
      </c>
      <c r="S243" s="8">
        <v>35.864800000000002</v>
      </c>
      <c r="T243" s="8">
        <v>36.433982999999998</v>
      </c>
      <c r="U243" s="8" t="s">
        <v>1435</v>
      </c>
      <c r="V243" s="8" t="s">
        <v>1436</v>
      </c>
      <c r="W243" s="8">
        <v>4189</v>
      </c>
      <c r="X243" s="8" t="s">
        <v>1437</v>
      </c>
      <c r="Y243" s="8">
        <v>6203</v>
      </c>
      <c r="Z243" s="8">
        <v>1</v>
      </c>
      <c r="AA243" s="8">
        <v>1</v>
      </c>
      <c r="AB243" s="8" t="s">
        <v>1438</v>
      </c>
      <c r="AC243" s="8">
        <v>0</v>
      </c>
      <c r="AD243" s="8">
        <v>1</v>
      </c>
    </row>
    <row r="244" spans="1:30" hidden="1" x14ac:dyDescent="0.25">
      <c r="A244" s="8" t="s">
        <v>2193</v>
      </c>
      <c r="B244" s="8">
        <v>275</v>
      </c>
      <c r="C244" s="8" t="s">
        <v>1426</v>
      </c>
      <c r="D244" s="8" t="s">
        <v>1427</v>
      </c>
      <c r="E244" s="8" t="s">
        <v>1428</v>
      </c>
      <c r="F244" s="8">
        <v>4</v>
      </c>
      <c r="G244" s="8" t="s">
        <v>2179</v>
      </c>
      <c r="H244" s="8" t="s">
        <v>2180</v>
      </c>
      <c r="I244" s="8" t="s">
        <v>2181</v>
      </c>
      <c r="J244" s="8">
        <v>22</v>
      </c>
      <c r="K244" s="8" t="s">
        <v>2182</v>
      </c>
      <c r="L244" s="8" t="s">
        <v>2183</v>
      </c>
      <c r="M244" s="8" t="s">
        <v>2184</v>
      </c>
      <c r="N244" s="8">
        <v>110</v>
      </c>
      <c r="O244" s="8" t="s">
        <v>2194</v>
      </c>
      <c r="P244" s="8" t="s">
        <v>2195</v>
      </c>
      <c r="Q244" s="8" t="s">
        <v>2193</v>
      </c>
      <c r="R244" s="8" t="s">
        <v>2194</v>
      </c>
      <c r="S244" s="8">
        <v>35.874699999999997</v>
      </c>
      <c r="T244" s="8">
        <v>36.499088</v>
      </c>
      <c r="U244" s="8" t="s">
        <v>1763</v>
      </c>
      <c r="V244" s="8" t="s">
        <v>1436</v>
      </c>
      <c r="W244" s="8">
        <v>5285</v>
      </c>
      <c r="X244" s="8" t="s">
        <v>1437</v>
      </c>
      <c r="Y244" s="8">
        <v>6766</v>
      </c>
      <c r="Z244" s="8">
        <v>0</v>
      </c>
      <c r="AA244" s="8">
        <v>1</v>
      </c>
      <c r="AB244" s="8" t="s">
        <v>1438</v>
      </c>
      <c r="AC244" s="8">
        <v>0</v>
      </c>
      <c r="AD244" s="8">
        <v>1</v>
      </c>
    </row>
    <row r="245" spans="1:30" hidden="1" x14ac:dyDescent="0.25">
      <c r="A245" s="8" t="s">
        <v>2196</v>
      </c>
      <c r="B245" s="8">
        <v>276</v>
      </c>
      <c r="C245" s="8" t="s">
        <v>1426</v>
      </c>
      <c r="D245" s="8" t="s">
        <v>1427</v>
      </c>
      <c r="E245" s="8" t="s">
        <v>1428</v>
      </c>
      <c r="F245" s="8">
        <v>4</v>
      </c>
      <c r="G245" s="8" t="s">
        <v>2179</v>
      </c>
      <c r="H245" s="8" t="s">
        <v>2180</v>
      </c>
      <c r="I245" s="8" t="s">
        <v>2181</v>
      </c>
      <c r="J245" s="8">
        <v>22</v>
      </c>
      <c r="K245" s="8" t="s">
        <v>2179</v>
      </c>
      <c r="L245" s="8" t="s">
        <v>2197</v>
      </c>
      <c r="M245" s="8" t="s">
        <v>2198</v>
      </c>
      <c r="N245" s="8">
        <v>108</v>
      </c>
      <c r="O245" s="8" t="s">
        <v>2199</v>
      </c>
      <c r="P245" s="8" t="s">
        <v>2200</v>
      </c>
      <c r="Q245" s="8" t="s">
        <v>2196</v>
      </c>
      <c r="R245" s="8" t="s">
        <v>2199</v>
      </c>
      <c r="S245" s="8">
        <v>35.879466999999998</v>
      </c>
      <c r="T245" s="8">
        <v>36.512991999999997</v>
      </c>
      <c r="U245" s="8" t="s">
        <v>1448</v>
      </c>
      <c r="V245" s="8" t="s">
        <v>1448</v>
      </c>
      <c r="W245" s="8">
        <v>720</v>
      </c>
      <c r="X245" s="8" t="s">
        <v>1449</v>
      </c>
      <c r="Y245" s="8">
        <v>985</v>
      </c>
      <c r="Z245" s="8">
        <v>0</v>
      </c>
      <c r="AA245" s="8">
        <v>0</v>
      </c>
      <c r="AB245" s="8" t="s">
        <v>1449</v>
      </c>
      <c r="AC245" s="8">
        <v>0</v>
      </c>
      <c r="AD245" s="8" t="s">
        <v>1449</v>
      </c>
    </row>
    <row r="246" spans="1:30" hidden="1" x14ac:dyDescent="0.25">
      <c r="A246" s="8" t="s">
        <v>2201</v>
      </c>
      <c r="B246" s="8">
        <v>277</v>
      </c>
      <c r="C246" s="8" t="s">
        <v>1426</v>
      </c>
      <c r="D246" s="8" t="s">
        <v>1427</v>
      </c>
      <c r="E246" s="8" t="s">
        <v>1428</v>
      </c>
      <c r="F246" s="8">
        <v>4</v>
      </c>
      <c r="G246" s="8" t="s">
        <v>1429</v>
      </c>
      <c r="H246" s="8" t="s">
        <v>1430</v>
      </c>
      <c r="I246" s="8" t="s">
        <v>1431</v>
      </c>
      <c r="J246" s="8">
        <v>20</v>
      </c>
      <c r="K246" s="8" t="s">
        <v>1425</v>
      </c>
      <c r="L246" s="8" t="s">
        <v>1432</v>
      </c>
      <c r="M246" s="8" t="s">
        <v>1433</v>
      </c>
      <c r="N246" s="8">
        <v>103</v>
      </c>
      <c r="O246" s="8" t="s">
        <v>2202</v>
      </c>
      <c r="P246" s="8" t="s">
        <v>1434</v>
      </c>
      <c r="Q246" s="8" t="s">
        <v>1425</v>
      </c>
      <c r="R246" s="8" t="s">
        <v>1432</v>
      </c>
      <c r="S246" s="8">
        <v>35.788325</v>
      </c>
      <c r="T246" s="8">
        <v>36.427416000000001</v>
      </c>
      <c r="U246" s="8" t="s">
        <v>1448</v>
      </c>
      <c r="V246" s="8" t="s">
        <v>1448</v>
      </c>
      <c r="W246" s="8" t="s">
        <v>1449</v>
      </c>
      <c r="X246" s="8" t="s">
        <v>1449</v>
      </c>
      <c r="Y246" s="8">
        <v>0</v>
      </c>
      <c r="Z246" s="8">
        <v>0</v>
      </c>
      <c r="AA246" s="8">
        <v>0</v>
      </c>
      <c r="AB246" s="8" t="s">
        <v>1449</v>
      </c>
      <c r="AC246" s="8">
        <v>0</v>
      </c>
      <c r="AD246" s="8" t="s">
        <v>1449</v>
      </c>
    </row>
    <row r="247" spans="1:30" hidden="1" x14ac:dyDescent="0.25">
      <c r="A247" s="8" t="s">
        <v>2203</v>
      </c>
      <c r="B247" s="8">
        <v>278</v>
      </c>
      <c r="C247" s="8" t="s">
        <v>1426</v>
      </c>
      <c r="D247" s="8" t="s">
        <v>1427</v>
      </c>
      <c r="E247" s="8" t="s">
        <v>1428</v>
      </c>
      <c r="F247" s="8">
        <v>4</v>
      </c>
      <c r="G247" s="8" t="s">
        <v>1427</v>
      </c>
      <c r="H247" s="8" t="s">
        <v>1516</v>
      </c>
      <c r="I247" s="8" t="s">
        <v>1517</v>
      </c>
      <c r="J247" s="8">
        <v>18</v>
      </c>
      <c r="K247" s="8" t="s">
        <v>1427</v>
      </c>
      <c r="L247" s="8" t="s">
        <v>1516</v>
      </c>
      <c r="M247" s="8" t="s">
        <v>1753</v>
      </c>
      <c r="N247" s="8">
        <v>85</v>
      </c>
      <c r="O247" s="8" t="s">
        <v>2204</v>
      </c>
      <c r="P247" s="8" t="s">
        <v>1767</v>
      </c>
      <c r="Q247" s="8" t="s">
        <v>1427</v>
      </c>
      <c r="R247" s="8" t="s">
        <v>1428</v>
      </c>
      <c r="S247" s="8">
        <v>35.959932000000002</v>
      </c>
      <c r="T247" s="8">
        <v>36.554085000000001</v>
      </c>
      <c r="U247" s="8" t="s">
        <v>1448</v>
      </c>
      <c r="V247" s="8" t="s">
        <v>1448</v>
      </c>
      <c r="W247" s="8">
        <v>2000</v>
      </c>
      <c r="X247" s="8" t="s">
        <v>1449</v>
      </c>
      <c r="Y247" s="8">
        <v>0</v>
      </c>
      <c r="Z247" s="8">
        <v>0</v>
      </c>
      <c r="AA247" s="8">
        <v>0</v>
      </c>
      <c r="AB247" s="8" t="s">
        <v>1449</v>
      </c>
      <c r="AC247" s="8">
        <v>0</v>
      </c>
      <c r="AD247" s="8" t="s">
        <v>1449</v>
      </c>
    </row>
    <row r="248" spans="1:30" hidden="1" x14ac:dyDescent="0.25">
      <c r="A248" s="8" t="s">
        <v>2205</v>
      </c>
      <c r="B248" s="8">
        <v>279</v>
      </c>
      <c r="C248" s="8" t="s">
        <v>1426</v>
      </c>
      <c r="D248" s="8" t="s">
        <v>1427</v>
      </c>
      <c r="E248" s="8" t="s">
        <v>1428</v>
      </c>
      <c r="F248" s="8">
        <v>4</v>
      </c>
      <c r="G248" s="8" t="s">
        <v>1429</v>
      </c>
      <c r="H248" s="8" t="s">
        <v>1430</v>
      </c>
      <c r="I248" s="8" t="s">
        <v>1431</v>
      </c>
      <c r="J248" s="8">
        <v>20</v>
      </c>
      <c r="K248" s="8" t="s">
        <v>1425</v>
      </c>
      <c r="L248" s="8" t="s">
        <v>1432</v>
      </c>
      <c r="M248" s="8" t="s">
        <v>1433</v>
      </c>
      <c r="N248" s="8">
        <v>103</v>
      </c>
      <c r="O248" s="8" t="s">
        <v>2206</v>
      </c>
      <c r="P248" s="8" t="s">
        <v>2207</v>
      </c>
      <c r="Q248" s="8" t="s">
        <v>2208</v>
      </c>
      <c r="R248" s="8" t="s">
        <v>2206</v>
      </c>
      <c r="S248" s="8">
        <v>35.917664000000002</v>
      </c>
      <c r="T248" s="8">
        <v>36.441059000000003</v>
      </c>
      <c r="U248" s="8" t="s">
        <v>1435</v>
      </c>
      <c r="V248" s="8" t="s">
        <v>1436</v>
      </c>
      <c r="W248" s="8">
        <v>660</v>
      </c>
      <c r="X248" s="8" t="s">
        <v>1437</v>
      </c>
      <c r="Y248" s="8">
        <v>991</v>
      </c>
      <c r="Z248" s="8">
        <v>0</v>
      </c>
      <c r="AA248" s="8">
        <v>1</v>
      </c>
      <c r="AB248" s="8" t="s">
        <v>1438</v>
      </c>
      <c r="AC248" s="8">
        <v>0</v>
      </c>
      <c r="AD248" s="8">
        <v>1</v>
      </c>
    </row>
    <row r="249" spans="1:30" hidden="1" x14ac:dyDescent="0.25">
      <c r="A249" s="8" t="s">
        <v>2209</v>
      </c>
      <c r="B249" s="8">
        <v>280</v>
      </c>
      <c r="C249" s="8" t="s">
        <v>1426</v>
      </c>
      <c r="D249" s="8" t="s">
        <v>1427</v>
      </c>
      <c r="E249" s="8" t="s">
        <v>1428</v>
      </c>
      <c r="F249" s="8">
        <v>4</v>
      </c>
      <c r="G249" s="8" t="s">
        <v>1429</v>
      </c>
      <c r="H249" s="8" t="s">
        <v>1430</v>
      </c>
      <c r="I249" s="8" t="s">
        <v>1431</v>
      </c>
      <c r="J249" s="8">
        <v>20</v>
      </c>
      <c r="K249" s="8" t="s">
        <v>1425</v>
      </c>
      <c r="L249" s="8" t="s">
        <v>1432</v>
      </c>
      <c r="M249" s="8" t="s">
        <v>1433</v>
      </c>
      <c r="N249" s="8">
        <v>103</v>
      </c>
      <c r="O249" s="8" t="s">
        <v>2210</v>
      </c>
      <c r="P249" s="8" t="s">
        <v>1464</v>
      </c>
      <c r="Q249" s="8" t="s">
        <v>1462</v>
      </c>
      <c r="R249" s="8" t="s">
        <v>1463</v>
      </c>
      <c r="S249" s="8">
        <v>35.962404999999997</v>
      </c>
      <c r="T249" s="8">
        <v>36.467047000000001</v>
      </c>
      <c r="U249" s="8" t="s">
        <v>1435</v>
      </c>
      <c r="V249" s="8" t="s">
        <v>1436</v>
      </c>
      <c r="W249" s="8">
        <v>100</v>
      </c>
      <c r="X249" s="8" t="s">
        <v>1437</v>
      </c>
      <c r="Y249" s="8">
        <v>775</v>
      </c>
      <c r="Z249" s="8">
        <v>0</v>
      </c>
      <c r="AA249" s="8">
        <v>1</v>
      </c>
      <c r="AB249" s="8" t="s">
        <v>1438</v>
      </c>
      <c r="AC249" s="8">
        <v>0</v>
      </c>
      <c r="AD249" s="8">
        <v>1</v>
      </c>
    </row>
    <row r="250" spans="1:30" hidden="1" x14ac:dyDescent="0.25">
      <c r="A250" s="8" t="s">
        <v>2211</v>
      </c>
      <c r="B250" s="8">
        <v>282</v>
      </c>
      <c r="C250" s="8" t="s">
        <v>1426</v>
      </c>
      <c r="D250" s="8" t="s">
        <v>1427</v>
      </c>
      <c r="E250" s="8" t="s">
        <v>1428</v>
      </c>
      <c r="F250" s="8">
        <v>4</v>
      </c>
      <c r="G250" s="8" t="s">
        <v>1429</v>
      </c>
      <c r="H250" s="8" t="s">
        <v>1430</v>
      </c>
      <c r="I250" s="8" t="s">
        <v>1431</v>
      </c>
      <c r="J250" s="8">
        <v>20</v>
      </c>
      <c r="K250" s="8" t="s">
        <v>1425</v>
      </c>
      <c r="L250" s="8" t="s">
        <v>1432</v>
      </c>
      <c r="M250" s="8" t="s">
        <v>1433</v>
      </c>
      <c r="N250" s="8">
        <v>103</v>
      </c>
      <c r="O250" s="8" t="s">
        <v>2212</v>
      </c>
      <c r="P250" s="8" t="s">
        <v>1434</v>
      </c>
      <c r="Q250" s="8" t="s">
        <v>1425</v>
      </c>
      <c r="R250" s="8" t="s">
        <v>1432</v>
      </c>
      <c r="S250" s="8">
        <v>36.050668999999999</v>
      </c>
      <c r="T250" s="8">
        <v>36.509225999999998</v>
      </c>
      <c r="U250" s="8" t="s">
        <v>1435</v>
      </c>
      <c r="V250" s="8" t="s">
        <v>1436</v>
      </c>
      <c r="W250" s="8">
        <v>800</v>
      </c>
      <c r="X250" s="8" t="s">
        <v>1437</v>
      </c>
      <c r="Y250" s="8">
        <v>0</v>
      </c>
      <c r="Z250" s="8">
        <v>0</v>
      </c>
      <c r="AA250" s="8">
        <v>0</v>
      </c>
      <c r="AB250" s="8" t="s">
        <v>1438</v>
      </c>
      <c r="AC250" s="8">
        <v>0</v>
      </c>
      <c r="AD250" s="8">
        <v>1</v>
      </c>
    </row>
    <row r="251" spans="1:30" hidden="1" x14ac:dyDescent="0.25">
      <c r="A251" s="8" t="s">
        <v>2213</v>
      </c>
      <c r="B251" s="8">
        <v>283</v>
      </c>
      <c r="C251" s="8" t="s">
        <v>1426</v>
      </c>
      <c r="D251" s="8" t="s">
        <v>1427</v>
      </c>
      <c r="E251" s="8" t="s">
        <v>1428</v>
      </c>
      <c r="F251" s="8">
        <v>4</v>
      </c>
      <c r="G251" s="8" t="s">
        <v>1429</v>
      </c>
      <c r="H251" s="8" t="s">
        <v>1430</v>
      </c>
      <c r="I251" s="8" t="s">
        <v>1431</v>
      </c>
      <c r="J251" s="8">
        <v>20</v>
      </c>
      <c r="K251" s="8" t="s">
        <v>1425</v>
      </c>
      <c r="L251" s="8" t="s">
        <v>1432</v>
      </c>
      <c r="M251" s="8" t="s">
        <v>1433</v>
      </c>
      <c r="N251" s="8">
        <v>103</v>
      </c>
      <c r="O251" s="8" t="s">
        <v>2214</v>
      </c>
      <c r="P251" s="8" t="s">
        <v>1452</v>
      </c>
      <c r="Q251" s="8" t="s">
        <v>1450</v>
      </c>
      <c r="R251" s="8" t="s">
        <v>1451</v>
      </c>
      <c r="S251" s="8">
        <v>35.938147999999998</v>
      </c>
      <c r="T251" s="8">
        <v>36.457498000000001</v>
      </c>
      <c r="U251" s="8" t="s">
        <v>1435</v>
      </c>
      <c r="V251" s="8" t="s">
        <v>1436</v>
      </c>
      <c r="W251" s="8">
        <v>4826</v>
      </c>
      <c r="X251" s="8" t="s">
        <v>1437</v>
      </c>
      <c r="Y251" s="8">
        <v>0</v>
      </c>
      <c r="Z251" s="8">
        <v>0</v>
      </c>
      <c r="AA251" s="8">
        <v>0</v>
      </c>
      <c r="AB251" s="8" t="s">
        <v>1438</v>
      </c>
      <c r="AC251" s="8">
        <v>0</v>
      </c>
      <c r="AD251" s="8">
        <v>1</v>
      </c>
    </row>
    <row r="252" spans="1:30" hidden="1" x14ac:dyDescent="0.25">
      <c r="A252" s="8" t="s">
        <v>2215</v>
      </c>
      <c r="B252" s="8">
        <v>284</v>
      </c>
      <c r="C252" s="8" t="s">
        <v>1426</v>
      </c>
      <c r="D252" s="8" t="s">
        <v>1427</v>
      </c>
      <c r="E252" s="8" t="s">
        <v>1428</v>
      </c>
      <c r="F252" s="8">
        <v>4</v>
      </c>
      <c r="G252" s="8" t="s">
        <v>1429</v>
      </c>
      <c r="H252" s="8" t="s">
        <v>1430</v>
      </c>
      <c r="I252" s="8" t="s">
        <v>1431</v>
      </c>
      <c r="J252" s="8">
        <v>20</v>
      </c>
      <c r="K252" s="8" t="s">
        <v>1425</v>
      </c>
      <c r="L252" s="8" t="s">
        <v>1432</v>
      </c>
      <c r="M252" s="8" t="s">
        <v>1433</v>
      </c>
      <c r="N252" s="8">
        <v>103</v>
      </c>
      <c r="O252" s="8" t="s">
        <v>2216</v>
      </c>
      <c r="P252" s="8" t="s">
        <v>1471</v>
      </c>
      <c r="Q252" s="8" t="s">
        <v>1469</v>
      </c>
      <c r="R252" s="8" t="s">
        <v>1470</v>
      </c>
      <c r="S252" s="8">
        <v>35.946722999999999</v>
      </c>
      <c r="T252" s="8">
        <v>36.461131000000002</v>
      </c>
      <c r="U252" s="8" t="s">
        <v>1435</v>
      </c>
      <c r="V252" s="8" t="s">
        <v>1436</v>
      </c>
      <c r="W252" s="8">
        <v>150</v>
      </c>
      <c r="X252" s="8" t="s">
        <v>1437</v>
      </c>
      <c r="Y252" s="8">
        <v>0</v>
      </c>
      <c r="Z252" s="8">
        <v>0</v>
      </c>
      <c r="AA252" s="8">
        <v>1</v>
      </c>
      <c r="AB252" s="8" t="s">
        <v>1438</v>
      </c>
      <c r="AC252" s="8">
        <v>0</v>
      </c>
      <c r="AD252" s="8">
        <v>1</v>
      </c>
    </row>
    <row r="253" spans="1:30" hidden="1" x14ac:dyDescent="0.25">
      <c r="A253" s="8" t="s">
        <v>2217</v>
      </c>
      <c r="B253" s="8">
        <v>285</v>
      </c>
      <c r="C253" s="8" t="s">
        <v>1426</v>
      </c>
      <c r="D253" s="8" t="s">
        <v>1427</v>
      </c>
      <c r="E253" s="8" t="s">
        <v>1428</v>
      </c>
      <c r="F253" s="8">
        <v>4</v>
      </c>
      <c r="G253" s="8" t="s">
        <v>1934</v>
      </c>
      <c r="H253" s="8" t="s">
        <v>1935</v>
      </c>
      <c r="I253" s="8" t="s">
        <v>1936</v>
      </c>
      <c r="J253" s="8">
        <v>21</v>
      </c>
      <c r="K253" s="8" t="s">
        <v>1937</v>
      </c>
      <c r="L253" s="8" t="s">
        <v>1938</v>
      </c>
      <c r="M253" s="8" t="s">
        <v>1939</v>
      </c>
      <c r="N253" s="8">
        <v>105</v>
      </c>
      <c r="O253" s="8" t="s">
        <v>2218</v>
      </c>
      <c r="P253" s="8" t="s">
        <v>1942</v>
      </c>
      <c r="Q253" s="8" t="s">
        <v>1937</v>
      </c>
      <c r="R253" s="8" t="s">
        <v>1938</v>
      </c>
      <c r="S253" s="8">
        <v>35.835557000000001</v>
      </c>
      <c r="T253" s="8">
        <v>36.218912000000003</v>
      </c>
      <c r="U253" s="8" t="s">
        <v>1448</v>
      </c>
      <c r="V253" s="8" t="s">
        <v>1448</v>
      </c>
      <c r="W253" s="8" t="s">
        <v>1449</v>
      </c>
      <c r="X253" s="8" t="s">
        <v>1449</v>
      </c>
      <c r="Y253" s="8">
        <v>200</v>
      </c>
      <c r="Z253" s="8">
        <v>0</v>
      </c>
      <c r="AA253" s="8">
        <v>0</v>
      </c>
      <c r="AB253" s="8" t="s">
        <v>1449</v>
      </c>
      <c r="AC253" s="8">
        <v>0</v>
      </c>
      <c r="AD253" s="8" t="s">
        <v>1449</v>
      </c>
    </row>
    <row r="254" spans="1:30" hidden="1" x14ac:dyDescent="0.25">
      <c r="A254" s="8" t="s">
        <v>2219</v>
      </c>
      <c r="B254" s="8">
        <v>286</v>
      </c>
      <c r="C254" s="8" t="s">
        <v>1426</v>
      </c>
      <c r="D254" s="8" t="s">
        <v>1427</v>
      </c>
      <c r="E254" s="8" t="s">
        <v>1428</v>
      </c>
      <c r="F254" s="8">
        <v>4</v>
      </c>
      <c r="G254" s="8" t="s">
        <v>1934</v>
      </c>
      <c r="H254" s="8" t="s">
        <v>1935</v>
      </c>
      <c r="I254" s="8" t="s">
        <v>1936</v>
      </c>
      <c r="J254" s="8">
        <v>21</v>
      </c>
      <c r="K254" s="8" t="s">
        <v>1937</v>
      </c>
      <c r="L254" s="8" t="s">
        <v>1938</v>
      </c>
      <c r="M254" s="8" t="s">
        <v>1939</v>
      </c>
      <c r="N254" s="8">
        <v>105</v>
      </c>
      <c r="O254" s="8" t="s">
        <v>2220</v>
      </c>
      <c r="P254" s="8" t="s">
        <v>2221</v>
      </c>
      <c r="Q254" s="8" t="s">
        <v>2219</v>
      </c>
      <c r="R254" s="8" t="s">
        <v>2220</v>
      </c>
      <c r="S254" s="8">
        <v>35.841706000000002</v>
      </c>
      <c r="T254" s="8">
        <v>36.226354999999998</v>
      </c>
      <c r="U254" s="8" t="s">
        <v>1946</v>
      </c>
      <c r="V254" s="8" t="s">
        <v>2222</v>
      </c>
      <c r="W254" s="8">
        <v>1150</v>
      </c>
      <c r="X254" s="8" t="s">
        <v>1449</v>
      </c>
      <c r="Y254" s="8">
        <v>1010</v>
      </c>
      <c r="Z254" s="8">
        <v>0</v>
      </c>
      <c r="AA254" s="8">
        <v>0</v>
      </c>
      <c r="AB254" s="8" t="s">
        <v>1449</v>
      </c>
      <c r="AC254" s="8">
        <v>0</v>
      </c>
      <c r="AD254" s="8" t="s">
        <v>1449</v>
      </c>
    </row>
    <row r="255" spans="1:30" hidden="1" x14ac:dyDescent="0.25">
      <c r="A255" s="8" t="s">
        <v>2223</v>
      </c>
      <c r="B255" s="8">
        <v>287</v>
      </c>
      <c r="C255" s="8" t="s">
        <v>1426</v>
      </c>
      <c r="D255" s="8" t="s">
        <v>1427</v>
      </c>
      <c r="E255" s="8" t="s">
        <v>1428</v>
      </c>
      <c r="F255" s="8">
        <v>4</v>
      </c>
      <c r="G255" s="8" t="s">
        <v>1934</v>
      </c>
      <c r="H255" s="8" t="s">
        <v>1935</v>
      </c>
      <c r="I255" s="8" t="s">
        <v>1936</v>
      </c>
      <c r="J255" s="8">
        <v>21</v>
      </c>
      <c r="K255" s="8" t="s">
        <v>1979</v>
      </c>
      <c r="L255" s="8" t="s">
        <v>1980</v>
      </c>
      <c r="M255" s="8" t="s">
        <v>1981</v>
      </c>
      <c r="N255" s="8">
        <v>106</v>
      </c>
      <c r="O255" s="8" t="s">
        <v>2224</v>
      </c>
      <c r="P255" s="8" t="s">
        <v>2225</v>
      </c>
      <c r="Q255" s="8" t="s">
        <v>2223</v>
      </c>
      <c r="R255" s="8" t="s">
        <v>2224</v>
      </c>
      <c r="S255" s="8">
        <v>36.01341</v>
      </c>
      <c r="T255" s="8">
        <v>36.384295000000002</v>
      </c>
      <c r="U255" s="8" t="s">
        <v>1435</v>
      </c>
      <c r="V255" s="8" t="s">
        <v>1436</v>
      </c>
      <c r="W255" s="8">
        <v>2000</v>
      </c>
      <c r="X255" s="8" t="s">
        <v>1437</v>
      </c>
      <c r="Y255" s="8">
        <v>1519</v>
      </c>
      <c r="Z255" s="8">
        <v>1</v>
      </c>
      <c r="AA255" s="8">
        <v>0</v>
      </c>
      <c r="AB255" s="8" t="s">
        <v>1438</v>
      </c>
      <c r="AC255" s="8">
        <v>0</v>
      </c>
      <c r="AD255" s="8">
        <v>1</v>
      </c>
    </row>
    <row r="256" spans="1:30" x14ac:dyDescent="0.25">
      <c r="A256" s="68" t="s">
        <v>315</v>
      </c>
      <c r="B256" s="8">
        <v>288</v>
      </c>
      <c r="C256" s="8" t="s">
        <v>1426</v>
      </c>
      <c r="D256" s="8" t="s">
        <v>1427</v>
      </c>
      <c r="E256" s="8" t="s">
        <v>1428</v>
      </c>
      <c r="F256" s="8">
        <v>4</v>
      </c>
      <c r="G256" s="8" t="s">
        <v>1934</v>
      </c>
      <c r="H256" s="8" t="s">
        <v>1935</v>
      </c>
      <c r="I256" s="8" t="s">
        <v>1936</v>
      </c>
      <c r="J256" s="8">
        <v>21</v>
      </c>
      <c r="K256" s="8" t="s">
        <v>1979</v>
      </c>
      <c r="L256" s="8" t="s">
        <v>1980</v>
      </c>
      <c r="M256" s="8" t="s">
        <v>1981</v>
      </c>
      <c r="N256" s="8">
        <v>106</v>
      </c>
      <c r="O256" s="8" t="s">
        <v>2226</v>
      </c>
      <c r="P256" s="8" t="s">
        <v>1987</v>
      </c>
      <c r="Q256" s="8" t="s">
        <v>1979</v>
      </c>
      <c r="R256" s="8" t="s">
        <v>1980</v>
      </c>
      <c r="S256" s="8">
        <v>36.036191000000002</v>
      </c>
      <c r="T256" s="8">
        <v>36.429355999999999</v>
      </c>
      <c r="U256" s="8" t="s">
        <v>1435</v>
      </c>
      <c r="V256" s="8" t="s">
        <v>1436</v>
      </c>
      <c r="W256" s="8">
        <v>200</v>
      </c>
      <c r="X256" s="8" t="s">
        <v>1437</v>
      </c>
      <c r="Y256" s="8">
        <v>900</v>
      </c>
      <c r="Z256" s="8">
        <v>1</v>
      </c>
      <c r="AA256" s="8">
        <v>0</v>
      </c>
      <c r="AB256" s="8" t="s">
        <v>1438</v>
      </c>
      <c r="AC256" s="8">
        <v>0</v>
      </c>
      <c r="AD256" s="8">
        <v>1</v>
      </c>
    </row>
    <row r="257" spans="1:30" x14ac:dyDescent="0.25">
      <c r="A257" s="68" t="s">
        <v>326</v>
      </c>
      <c r="B257" s="8">
        <v>289</v>
      </c>
      <c r="C257" s="8" t="s">
        <v>1426</v>
      </c>
      <c r="D257" s="8" t="s">
        <v>1427</v>
      </c>
      <c r="E257" s="8" t="s">
        <v>1428</v>
      </c>
      <c r="F257" s="8">
        <v>4</v>
      </c>
      <c r="G257" s="8" t="s">
        <v>1934</v>
      </c>
      <c r="H257" s="8" t="s">
        <v>1935</v>
      </c>
      <c r="I257" s="8" t="s">
        <v>1936</v>
      </c>
      <c r="J257" s="8">
        <v>21</v>
      </c>
      <c r="K257" s="8" t="s">
        <v>1979</v>
      </c>
      <c r="L257" s="8" t="s">
        <v>1980</v>
      </c>
      <c r="M257" s="8" t="s">
        <v>1981</v>
      </c>
      <c r="N257" s="8">
        <v>106</v>
      </c>
      <c r="O257" s="8" t="s">
        <v>2227</v>
      </c>
      <c r="P257" s="8" t="s">
        <v>1987</v>
      </c>
      <c r="Q257" s="8" t="s">
        <v>1979</v>
      </c>
      <c r="R257" s="8" t="s">
        <v>1980</v>
      </c>
      <c r="S257" s="8">
        <v>35.969234</v>
      </c>
      <c r="T257" s="8">
        <v>36.429389999999998</v>
      </c>
      <c r="U257" s="8" t="s">
        <v>1435</v>
      </c>
      <c r="V257" s="8" t="s">
        <v>1436</v>
      </c>
      <c r="W257" s="8">
        <v>0</v>
      </c>
      <c r="X257" s="8" t="s">
        <v>1437</v>
      </c>
      <c r="Y257" s="8">
        <v>1191</v>
      </c>
      <c r="Z257" s="8">
        <v>1</v>
      </c>
      <c r="AA257" s="8">
        <v>1</v>
      </c>
      <c r="AB257" s="8" t="s">
        <v>1438</v>
      </c>
      <c r="AC257" s="8">
        <v>0</v>
      </c>
      <c r="AD257" s="8">
        <v>0</v>
      </c>
    </row>
    <row r="258" spans="1:30" x14ac:dyDescent="0.25">
      <c r="A258" s="67" t="s">
        <v>343</v>
      </c>
      <c r="B258" s="8">
        <v>290</v>
      </c>
      <c r="C258" s="8" t="s">
        <v>1426</v>
      </c>
      <c r="D258" s="8" t="s">
        <v>1427</v>
      </c>
      <c r="E258" s="8" t="s">
        <v>1428</v>
      </c>
      <c r="F258" s="8">
        <v>4</v>
      </c>
      <c r="G258" s="8" t="s">
        <v>1934</v>
      </c>
      <c r="H258" s="8" t="s">
        <v>1935</v>
      </c>
      <c r="I258" s="8" t="s">
        <v>1936</v>
      </c>
      <c r="J258" s="8">
        <v>21</v>
      </c>
      <c r="K258" s="8" t="s">
        <v>1979</v>
      </c>
      <c r="L258" s="8" t="s">
        <v>1980</v>
      </c>
      <c r="M258" s="8" t="s">
        <v>1981</v>
      </c>
      <c r="N258" s="8">
        <v>106</v>
      </c>
      <c r="O258" s="8" t="s">
        <v>2228</v>
      </c>
      <c r="P258" s="8" t="s">
        <v>2229</v>
      </c>
      <c r="Q258" s="8" t="s">
        <v>343</v>
      </c>
      <c r="R258" s="8" t="s">
        <v>2228</v>
      </c>
      <c r="S258" s="8">
        <v>36.031528999999999</v>
      </c>
      <c r="T258" s="8">
        <v>36.414695999999999</v>
      </c>
      <c r="U258" s="8" t="s">
        <v>1435</v>
      </c>
      <c r="V258" s="8" t="s">
        <v>1436</v>
      </c>
      <c r="W258" s="8">
        <v>600</v>
      </c>
      <c r="X258" s="8" t="s">
        <v>1437</v>
      </c>
      <c r="Y258" s="8">
        <v>882</v>
      </c>
      <c r="Z258" s="8">
        <v>1</v>
      </c>
      <c r="AA258" s="8">
        <v>0</v>
      </c>
      <c r="AB258" s="8" t="s">
        <v>1438</v>
      </c>
      <c r="AC258" s="8">
        <v>0</v>
      </c>
      <c r="AD258" s="8">
        <v>1</v>
      </c>
    </row>
    <row r="259" spans="1:30" hidden="1" x14ac:dyDescent="0.25">
      <c r="A259" s="8" t="s">
        <v>2230</v>
      </c>
      <c r="B259" s="8">
        <v>291</v>
      </c>
      <c r="C259" s="8" t="s">
        <v>1426</v>
      </c>
      <c r="D259" s="8" t="s">
        <v>1427</v>
      </c>
      <c r="E259" s="8" t="s">
        <v>1428</v>
      </c>
      <c r="F259" s="8">
        <v>4</v>
      </c>
      <c r="G259" s="8" t="s">
        <v>1934</v>
      </c>
      <c r="H259" s="8" t="s">
        <v>1935</v>
      </c>
      <c r="I259" s="8" t="s">
        <v>1936</v>
      </c>
      <c r="J259" s="8">
        <v>21</v>
      </c>
      <c r="K259" s="8" t="s">
        <v>1979</v>
      </c>
      <c r="L259" s="8" t="s">
        <v>1980</v>
      </c>
      <c r="M259" s="8" t="s">
        <v>1981</v>
      </c>
      <c r="N259" s="8">
        <v>106</v>
      </c>
      <c r="O259" s="8" t="s">
        <v>2231</v>
      </c>
      <c r="P259" s="8" t="s">
        <v>1987</v>
      </c>
      <c r="Q259" s="8" t="s">
        <v>1979</v>
      </c>
      <c r="R259" s="8" t="s">
        <v>1980</v>
      </c>
      <c r="S259" s="8">
        <v>35.799095999999999</v>
      </c>
      <c r="T259" s="8">
        <v>36.416851999999999</v>
      </c>
      <c r="U259" s="8" t="s">
        <v>1763</v>
      </c>
      <c r="V259" s="8" t="s">
        <v>1436</v>
      </c>
      <c r="W259" s="8">
        <v>600</v>
      </c>
      <c r="X259" s="8" t="s">
        <v>1437</v>
      </c>
      <c r="Y259" s="8">
        <v>0</v>
      </c>
      <c r="Z259" s="8">
        <v>0</v>
      </c>
      <c r="AA259" s="8">
        <v>1</v>
      </c>
      <c r="AB259" s="8" t="s">
        <v>1438</v>
      </c>
      <c r="AC259" s="8">
        <v>0</v>
      </c>
      <c r="AD259" s="8">
        <v>1</v>
      </c>
    </row>
    <row r="260" spans="1:30" hidden="1" x14ac:dyDescent="0.25">
      <c r="A260" s="8" t="s">
        <v>2232</v>
      </c>
      <c r="B260" s="8">
        <v>292</v>
      </c>
      <c r="C260" s="8" t="s">
        <v>1426</v>
      </c>
      <c r="D260" s="8" t="s">
        <v>1427</v>
      </c>
      <c r="E260" s="8" t="s">
        <v>1428</v>
      </c>
      <c r="F260" s="8">
        <v>4</v>
      </c>
      <c r="G260" s="8" t="s">
        <v>1427</v>
      </c>
      <c r="H260" s="8" t="s">
        <v>1516</v>
      </c>
      <c r="I260" s="8" t="s">
        <v>1517</v>
      </c>
      <c r="J260" s="8">
        <v>18</v>
      </c>
      <c r="K260" s="8" t="s">
        <v>1427</v>
      </c>
      <c r="L260" s="8" t="s">
        <v>1516</v>
      </c>
      <c r="M260" s="8" t="s">
        <v>1753</v>
      </c>
      <c r="N260" s="8">
        <v>85</v>
      </c>
      <c r="O260" s="8" t="s">
        <v>2233</v>
      </c>
      <c r="P260" s="8" t="s">
        <v>2234</v>
      </c>
      <c r="Q260" s="8" t="s">
        <v>2232</v>
      </c>
      <c r="R260" s="8" t="s">
        <v>2233</v>
      </c>
      <c r="S260" s="8">
        <v>35.957954999999998</v>
      </c>
      <c r="T260" s="8">
        <v>36.534754999999997</v>
      </c>
      <c r="U260" s="8" t="s">
        <v>1763</v>
      </c>
      <c r="V260" s="8" t="s">
        <v>1436</v>
      </c>
      <c r="W260" s="8">
        <v>80</v>
      </c>
      <c r="X260" s="8" t="s">
        <v>1437</v>
      </c>
      <c r="Y260" s="8">
        <v>200</v>
      </c>
      <c r="Z260" s="8">
        <v>1</v>
      </c>
      <c r="AA260" s="8">
        <v>1</v>
      </c>
      <c r="AB260" s="8" t="s">
        <v>1438</v>
      </c>
      <c r="AC260" s="8">
        <v>0</v>
      </c>
      <c r="AD260" s="8">
        <v>1</v>
      </c>
    </row>
    <row r="261" spans="1:30" hidden="1" x14ac:dyDescent="0.25">
      <c r="A261" s="8" t="s">
        <v>2235</v>
      </c>
      <c r="B261" s="8">
        <v>293</v>
      </c>
      <c r="C261" s="8" t="s">
        <v>1426</v>
      </c>
      <c r="D261" s="8" t="s">
        <v>1427</v>
      </c>
      <c r="E261" s="8" t="s">
        <v>1428</v>
      </c>
      <c r="F261" s="8">
        <v>4</v>
      </c>
      <c r="G261" s="8" t="s">
        <v>1934</v>
      </c>
      <c r="H261" s="8" t="s">
        <v>1935</v>
      </c>
      <c r="I261" s="8" t="s">
        <v>1936</v>
      </c>
      <c r="J261" s="8">
        <v>21</v>
      </c>
      <c r="K261" s="8" t="s">
        <v>2034</v>
      </c>
      <c r="L261" s="8" t="s">
        <v>2035</v>
      </c>
      <c r="M261" s="8" t="s">
        <v>2036</v>
      </c>
      <c r="N261" s="8">
        <v>107</v>
      </c>
      <c r="O261" s="8" t="s">
        <v>2236</v>
      </c>
      <c r="P261" s="8" t="s">
        <v>2048</v>
      </c>
      <c r="Q261" s="8" t="s">
        <v>2034</v>
      </c>
      <c r="R261" s="8" t="s">
        <v>2035</v>
      </c>
      <c r="S261" s="8">
        <v>35.958444</v>
      </c>
      <c r="T261" s="8">
        <v>36.300655999999996</v>
      </c>
      <c r="U261" s="8" t="s">
        <v>1435</v>
      </c>
      <c r="V261" s="8" t="s">
        <v>1436</v>
      </c>
      <c r="W261" s="8" t="s">
        <v>1449</v>
      </c>
      <c r="X261" s="8" t="s">
        <v>1437</v>
      </c>
      <c r="Y261" s="8">
        <v>590</v>
      </c>
      <c r="Z261" s="8">
        <v>0</v>
      </c>
      <c r="AA261" s="8">
        <v>1</v>
      </c>
      <c r="AB261" s="8" t="s">
        <v>1438</v>
      </c>
      <c r="AC261" s="8">
        <v>0</v>
      </c>
      <c r="AD261" s="8">
        <v>1</v>
      </c>
    </row>
    <row r="262" spans="1:30" hidden="1" x14ac:dyDescent="0.25">
      <c r="A262" s="8" t="s">
        <v>2237</v>
      </c>
      <c r="B262" s="8">
        <v>294</v>
      </c>
      <c r="C262" s="8" t="s">
        <v>1426</v>
      </c>
      <c r="D262" s="8" t="s">
        <v>1427</v>
      </c>
      <c r="E262" s="8" t="s">
        <v>1428</v>
      </c>
      <c r="F262" s="8">
        <v>4</v>
      </c>
      <c r="G262" s="8" t="s">
        <v>1934</v>
      </c>
      <c r="H262" s="8" t="s">
        <v>1935</v>
      </c>
      <c r="I262" s="8" t="s">
        <v>1936</v>
      </c>
      <c r="J262" s="8">
        <v>21</v>
      </c>
      <c r="K262" s="8" t="s">
        <v>1934</v>
      </c>
      <c r="L262" s="8" t="s">
        <v>2076</v>
      </c>
      <c r="M262" s="8" t="s">
        <v>2077</v>
      </c>
      <c r="N262" s="8">
        <v>104</v>
      </c>
      <c r="O262" s="8" t="s">
        <v>2238</v>
      </c>
      <c r="P262" s="8" t="s">
        <v>2239</v>
      </c>
      <c r="Q262" s="8" t="s">
        <v>2237</v>
      </c>
      <c r="R262" s="8" t="s">
        <v>2238</v>
      </c>
      <c r="S262" s="8">
        <v>35.836371999999997</v>
      </c>
      <c r="T262" s="8">
        <v>36.400942000000001</v>
      </c>
      <c r="U262" s="8" t="s">
        <v>1763</v>
      </c>
      <c r="V262" s="8" t="s">
        <v>1448</v>
      </c>
      <c r="W262" s="8">
        <v>806</v>
      </c>
      <c r="X262" s="8" t="s">
        <v>1971</v>
      </c>
      <c r="Y262" s="8">
        <v>1306</v>
      </c>
      <c r="Z262" s="8">
        <v>0</v>
      </c>
      <c r="AA262" s="8">
        <v>1</v>
      </c>
      <c r="AB262" s="8" t="s">
        <v>1449</v>
      </c>
      <c r="AC262" s="8">
        <v>0</v>
      </c>
      <c r="AD262" s="8" t="s">
        <v>1449</v>
      </c>
    </row>
    <row r="263" spans="1:30" hidden="1" x14ac:dyDescent="0.25">
      <c r="A263" s="8" t="s">
        <v>2240</v>
      </c>
      <c r="B263" s="8">
        <v>295</v>
      </c>
      <c r="C263" s="8" t="s">
        <v>1426</v>
      </c>
      <c r="D263" s="8" t="s">
        <v>1427</v>
      </c>
      <c r="E263" s="8" t="s">
        <v>1428</v>
      </c>
      <c r="F263" s="8">
        <v>4</v>
      </c>
      <c r="G263" s="8" t="s">
        <v>1934</v>
      </c>
      <c r="H263" s="8" t="s">
        <v>1935</v>
      </c>
      <c r="I263" s="8" t="s">
        <v>1936</v>
      </c>
      <c r="J263" s="8">
        <v>21</v>
      </c>
      <c r="K263" s="8" t="s">
        <v>1934</v>
      </c>
      <c r="L263" s="8" t="s">
        <v>2076</v>
      </c>
      <c r="M263" s="8" t="s">
        <v>2077</v>
      </c>
      <c r="N263" s="8">
        <v>104</v>
      </c>
      <c r="O263" s="8" t="s">
        <v>2241</v>
      </c>
      <c r="P263" s="8" t="s">
        <v>2128</v>
      </c>
      <c r="Q263" s="8" t="s">
        <v>1934</v>
      </c>
      <c r="R263" s="8" t="s">
        <v>1935</v>
      </c>
      <c r="S263" s="8">
        <v>35.855525</v>
      </c>
      <c r="T263" s="8">
        <v>36.351647999999997</v>
      </c>
      <c r="U263" s="8" t="s">
        <v>1763</v>
      </c>
      <c r="V263" s="8" t="s">
        <v>1448</v>
      </c>
      <c r="W263" s="8">
        <v>500</v>
      </c>
      <c r="X263" s="8" t="s">
        <v>1971</v>
      </c>
      <c r="Y263" s="8">
        <v>500</v>
      </c>
      <c r="Z263" s="8">
        <v>1</v>
      </c>
      <c r="AA263" s="8">
        <v>0</v>
      </c>
      <c r="AB263" s="8" t="s">
        <v>1438</v>
      </c>
      <c r="AC263" s="8">
        <v>0</v>
      </c>
      <c r="AD263" s="8" t="s">
        <v>1449</v>
      </c>
    </row>
    <row r="264" spans="1:30" hidden="1" x14ac:dyDescent="0.25">
      <c r="A264" s="8" t="s">
        <v>2242</v>
      </c>
      <c r="B264" s="8">
        <v>296</v>
      </c>
      <c r="C264" s="8" t="s">
        <v>1426</v>
      </c>
      <c r="D264" s="8" t="s">
        <v>1427</v>
      </c>
      <c r="E264" s="8" t="s">
        <v>1428</v>
      </c>
      <c r="F264" s="8">
        <v>4</v>
      </c>
      <c r="G264" s="8" t="s">
        <v>1934</v>
      </c>
      <c r="H264" s="8" t="s">
        <v>1935</v>
      </c>
      <c r="I264" s="8" t="s">
        <v>1936</v>
      </c>
      <c r="J264" s="8">
        <v>21</v>
      </c>
      <c r="K264" s="8" t="s">
        <v>1934</v>
      </c>
      <c r="L264" s="8" t="s">
        <v>2076</v>
      </c>
      <c r="M264" s="8" t="s">
        <v>2077</v>
      </c>
      <c r="N264" s="8">
        <v>104</v>
      </c>
      <c r="O264" s="8" t="s">
        <v>2243</v>
      </c>
      <c r="P264" s="8" t="s">
        <v>2239</v>
      </c>
      <c r="Q264" s="8" t="s">
        <v>2244</v>
      </c>
      <c r="R264" s="8" t="s">
        <v>2245</v>
      </c>
      <c r="S264" s="8">
        <v>35.856304999999999</v>
      </c>
      <c r="T264" s="8">
        <v>36.389048000000003</v>
      </c>
      <c r="U264" s="8" t="s">
        <v>1763</v>
      </c>
      <c r="V264" s="8" t="s">
        <v>1448</v>
      </c>
      <c r="W264" s="8">
        <v>8000</v>
      </c>
      <c r="X264" s="8" t="s">
        <v>1971</v>
      </c>
      <c r="Y264" s="8">
        <v>8851</v>
      </c>
      <c r="Z264" s="8">
        <v>0</v>
      </c>
      <c r="AA264" s="8">
        <v>1</v>
      </c>
      <c r="AB264" s="8" t="s">
        <v>1438</v>
      </c>
      <c r="AC264" s="8">
        <v>0</v>
      </c>
      <c r="AD264" s="8" t="s">
        <v>1449</v>
      </c>
    </row>
    <row r="265" spans="1:30" hidden="1" x14ac:dyDescent="0.25">
      <c r="A265" s="8" t="s">
        <v>2246</v>
      </c>
      <c r="B265" s="8">
        <v>297</v>
      </c>
      <c r="C265" s="8" t="s">
        <v>1426</v>
      </c>
      <c r="D265" s="8" t="s">
        <v>1427</v>
      </c>
      <c r="E265" s="8" t="s">
        <v>1428</v>
      </c>
      <c r="F265" s="8">
        <v>4</v>
      </c>
      <c r="G265" s="8" t="s">
        <v>1934</v>
      </c>
      <c r="H265" s="8" t="s">
        <v>1935</v>
      </c>
      <c r="I265" s="8" t="s">
        <v>1936</v>
      </c>
      <c r="J265" s="8">
        <v>21</v>
      </c>
      <c r="K265" s="8" t="s">
        <v>1934</v>
      </c>
      <c r="L265" s="8" t="s">
        <v>2076</v>
      </c>
      <c r="M265" s="8" t="s">
        <v>2077</v>
      </c>
      <c r="N265" s="8">
        <v>104</v>
      </c>
      <c r="O265" s="8" t="s">
        <v>2247</v>
      </c>
      <c r="P265" s="8" t="s">
        <v>2128</v>
      </c>
      <c r="Q265" s="8" t="s">
        <v>1934</v>
      </c>
      <c r="R265" s="8" t="s">
        <v>1935</v>
      </c>
      <c r="S265" s="8">
        <v>35.860860000000002</v>
      </c>
      <c r="T265" s="8">
        <v>36.367199999999997</v>
      </c>
      <c r="U265" s="8" t="s">
        <v>1763</v>
      </c>
      <c r="V265" s="8" t="s">
        <v>1448</v>
      </c>
      <c r="W265" s="8">
        <v>3500</v>
      </c>
      <c r="X265" s="8" t="s">
        <v>1971</v>
      </c>
      <c r="Y265" s="8">
        <v>10787</v>
      </c>
      <c r="Z265" s="8">
        <v>0</v>
      </c>
      <c r="AA265" s="8">
        <v>1</v>
      </c>
      <c r="AB265" s="8" t="s">
        <v>1438</v>
      </c>
      <c r="AC265" s="8">
        <v>0</v>
      </c>
      <c r="AD265" s="8" t="s">
        <v>1449</v>
      </c>
    </row>
    <row r="266" spans="1:30" hidden="1" x14ac:dyDescent="0.25">
      <c r="A266" s="8" t="s">
        <v>2248</v>
      </c>
      <c r="B266" s="8">
        <v>298</v>
      </c>
      <c r="C266" s="8" t="s">
        <v>1426</v>
      </c>
      <c r="D266" s="8" t="s">
        <v>1427</v>
      </c>
      <c r="E266" s="8" t="s">
        <v>1428</v>
      </c>
      <c r="F266" s="8">
        <v>4</v>
      </c>
      <c r="G266" s="8" t="s">
        <v>1934</v>
      </c>
      <c r="H266" s="8" t="s">
        <v>1935</v>
      </c>
      <c r="I266" s="8" t="s">
        <v>1936</v>
      </c>
      <c r="J266" s="8">
        <v>21</v>
      </c>
      <c r="K266" s="8" t="s">
        <v>1934</v>
      </c>
      <c r="L266" s="8" t="s">
        <v>2076</v>
      </c>
      <c r="M266" s="8" t="s">
        <v>2077</v>
      </c>
      <c r="N266" s="8">
        <v>104</v>
      </c>
      <c r="O266" s="8" t="s">
        <v>2249</v>
      </c>
      <c r="P266" s="8" t="s">
        <v>2128</v>
      </c>
      <c r="Q266" s="8" t="s">
        <v>1934</v>
      </c>
      <c r="R266" s="8" t="s">
        <v>1935</v>
      </c>
      <c r="S266" s="8">
        <v>35.815719000000001</v>
      </c>
      <c r="T266" s="8">
        <v>36.412421000000002</v>
      </c>
      <c r="U266" s="8" t="s">
        <v>1763</v>
      </c>
      <c r="V266" s="8" t="s">
        <v>1436</v>
      </c>
      <c r="W266" s="8">
        <v>500</v>
      </c>
      <c r="X266" s="8" t="s">
        <v>1437</v>
      </c>
      <c r="Y266" s="8">
        <v>198</v>
      </c>
      <c r="Z266" s="8">
        <v>0</v>
      </c>
      <c r="AA266" s="8">
        <v>1</v>
      </c>
      <c r="AB266" s="8" t="s">
        <v>1438</v>
      </c>
      <c r="AC266" s="8">
        <v>0</v>
      </c>
      <c r="AD266" s="8">
        <v>1</v>
      </c>
    </row>
    <row r="267" spans="1:30" hidden="1" x14ac:dyDescent="0.25">
      <c r="A267" s="8" t="s">
        <v>2250</v>
      </c>
      <c r="B267" s="8">
        <v>299</v>
      </c>
      <c r="C267" s="8" t="s">
        <v>1426</v>
      </c>
      <c r="D267" s="8" t="s">
        <v>1427</v>
      </c>
      <c r="E267" s="8" t="s">
        <v>1428</v>
      </c>
      <c r="F267" s="8">
        <v>4</v>
      </c>
      <c r="G267" s="8" t="s">
        <v>1427</v>
      </c>
      <c r="H267" s="8" t="s">
        <v>1516</v>
      </c>
      <c r="I267" s="8" t="s">
        <v>1517</v>
      </c>
      <c r="J267" s="8">
        <v>18</v>
      </c>
      <c r="K267" s="8" t="s">
        <v>1518</v>
      </c>
      <c r="L267" s="8" t="s">
        <v>1519</v>
      </c>
      <c r="M267" s="8" t="s">
        <v>1520</v>
      </c>
      <c r="N267" s="8">
        <v>90</v>
      </c>
      <c r="O267" s="8" t="s">
        <v>2251</v>
      </c>
      <c r="P267" s="8" t="s">
        <v>1825</v>
      </c>
      <c r="Q267" s="8" t="s">
        <v>1826</v>
      </c>
      <c r="R267" s="8" t="s">
        <v>1824</v>
      </c>
      <c r="S267" s="8">
        <v>36.037027000000002</v>
      </c>
      <c r="T267" s="8">
        <v>36.560141000000002</v>
      </c>
      <c r="U267" s="8" t="s">
        <v>1435</v>
      </c>
      <c r="V267" s="8" t="s">
        <v>1436</v>
      </c>
      <c r="W267" s="8">
        <v>225</v>
      </c>
      <c r="X267" s="8" t="s">
        <v>1437</v>
      </c>
      <c r="Y267" s="8">
        <v>525</v>
      </c>
      <c r="Z267" s="8">
        <v>0</v>
      </c>
      <c r="AA267" s="8">
        <v>1</v>
      </c>
      <c r="AB267" s="8" t="s">
        <v>1438</v>
      </c>
      <c r="AC267" s="8">
        <v>0</v>
      </c>
      <c r="AD267" s="8">
        <v>1</v>
      </c>
    </row>
    <row r="268" spans="1:30" hidden="1" x14ac:dyDescent="0.25">
      <c r="A268" s="8" t="s">
        <v>2252</v>
      </c>
      <c r="B268" s="8">
        <v>300</v>
      </c>
      <c r="C268" s="8" t="s">
        <v>1426</v>
      </c>
      <c r="D268" s="8" t="s">
        <v>1427</v>
      </c>
      <c r="E268" s="8" t="s">
        <v>1428</v>
      </c>
      <c r="F268" s="8">
        <v>4</v>
      </c>
      <c r="G268" s="8" t="s">
        <v>1427</v>
      </c>
      <c r="H268" s="8" t="s">
        <v>1516</v>
      </c>
      <c r="I268" s="8" t="s">
        <v>1517</v>
      </c>
      <c r="J268" s="8">
        <v>18</v>
      </c>
      <c r="K268" s="8" t="s">
        <v>1518</v>
      </c>
      <c r="L268" s="8" t="s">
        <v>1519</v>
      </c>
      <c r="M268" s="8" t="s">
        <v>1520</v>
      </c>
      <c r="N268" s="8">
        <v>90</v>
      </c>
      <c r="O268" s="8" t="s">
        <v>2253</v>
      </c>
      <c r="P268" s="8" t="s">
        <v>2254</v>
      </c>
      <c r="Q268" s="8" t="s">
        <v>2252</v>
      </c>
      <c r="R268" s="8" t="s">
        <v>2253</v>
      </c>
      <c r="S268" s="8">
        <v>36.086187000000002</v>
      </c>
      <c r="T268" s="8">
        <v>36.655656999999998</v>
      </c>
      <c r="U268" s="8" t="s">
        <v>1435</v>
      </c>
      <c r="V268" s="8" t="s">
        <v>1436</v>
      </c>
      <c r="W268" s="8">
        <v>1017</v>
      </c>
      <c r="X268" s="8" t="s">
        <v>1437</v>
      </c>
      <c r="Y268" s="8">
        <v>1812</v>
      </c>
      <c r="Z268" s="8">
        <v>0</v>
      </c>
      <c r="AA268" s="8">
        <v>1</v>
      </c>
      <c r="AB268" s="8" t="s">
        <v>1438</v>
      </c>
      <c r="AC268" s="8">
        <v>0</v>
      </c>
      <c r="AD268" s="8">
        <v>1</v>
      </c>
    </row>
    <row r="269" spans="1:30" hidden="1" x14ac:dyDescent="0.25">
      <c r="A269" s="8" t="s">
        <v>2255</v>
      </c>
      <c r="B269" s="8">
        <v>301</v>
      </c>
      <c r="C269" s="8" t="s">
        <v>1426</v>
      </c>
      <c r="D269" s="8" t="s">
        <v>1427</v>
      </c>
      <c r="E269" s="8" t="s">
        <v>1428</v>
      </c>
      <c r="F269" s="8">
        <v>4</v>
      </c>
      <c r="G269" s="8" t="s">
        <v>1427</v>
      </c>
      <c r="H269" s="8" t="s">
        <v>1516</v>
      </c>
      <c r="I269" s="8" t="s">
        <v>1517</v>
      </c>
      <c r="J269" s="8">
        <v>18</v>
      </c>
      <c r="K269" s="8" t="s">
        <v>1518</v>
      </c>
      <c r="L269" s="8" t="s">
        <v>1519</v>
      </c>
      <c r="M269" s="8" t="s">
        <v>1520</v>
      </c>
      <c r="N269" s="8">
        <v>90</v>
      </c>
      <c r="O269" s="8" t="s">
        <v>2256</v>
      </c>
      <c r="P269" s="8" t="s">
        <v>2257</v>
      </c>
      <c r="Q269" s="8" t="s">
        <v>2255</v>
      </c>
      <c r="R269" s="8" t="s">
        <v>2256</v>
      </c>
      <c r="S269" s="8">
        <v>35.978723000000002</v>
      </c>
      <c r="T269" s="8">
        <v>36.583981000000001</v>
      </c>
      <c r="U269" s="8" t="s">
        <v>1435</v>
      </c>
      <c r="V269" s="8" t="s">
        <v>1436</v>
      </c>
      <c r="W269" s="8">
        <v>877</v>
      </c>
      <c r="X269" s="8" t="s">
        <v>1437</v>
      </c>
      <c r="Y269" s="8">
        <v>2217</v>
      </c>
      <c r="Z269" s="8">
        <v>0</v>
      </c>
      <c r="AA269" s="8">
        <v>0</v>
      </c>
      <c r="AB269" s="8" t="s">
        <v>1438</v>
      </c>
      <c r="AC269" s="8">
        <v>0</v>
      </c>
      <c r="AD269" s="8">
        <v>1</v>
      </c>
    </row>
    <row r="270" spans="1:30" hidden="1" x14ac:dyDescent="0.25">
      <c r="A270" s="8" t="s">
        <v>2258</v>
      </c>
      <c r="B270" s="8">
        <v>302</v>
      </c>
      <c r="C270" s="8" t="s">
        <v>1426</v>
      </c>
      <c r="D270" s="8" t="s">
        <v>1427</v>
      </c>
      <c r="E270" s="8" t="s">
        <v>1428</v>
      </c>
      <c r="F270" s="8">
        <v>4</v>
      </c>
      <c r="G270" s="8" t="s">
        <v>1427</v>
      </c>
      <c r="H270" s="8" t="s">
        <v>1516</v>
      </c>
      <c r="I270" s="8" t="s">
        <v>1517</v>
      </c>
      <c r="J270" s="8">
        <v>18</v>
      </c>
      <c r="K270" s="8" t="s">
        <v>1518</v>
      </c>
      <c r="L270" s="8" t="s">
        <v>1519</v>
      </c>
      <c r="M270" s="8" t="s">
        <v>1520</v>
      </c>
      <c r="N270" s="8">
        <v>90</v>
      </c>
      <c r="O270" s="8" t="s">
        <v>2259</v>
      </c>
      <c r="P270" s="8" t="s">
        <v>1825</v>
      </c>
      <c r="Q270" s="8" t="s">
        <v>1826</v>
      </c>
      <c r="R270" s="8" t="s">
        <v>1824</v>
      </c>
      <c r="S270" s="8">
        <v>35.996783999999998</v>
      </c>
      <c r="T270" s="8">
        <v>36.626990999999997</v>
      </c>
      <c r="U270" s="8" t="s">
        <v>1448</v>
      </c>
      <c r="V270" s="8" t="s">
        <v>1448</v>
      </c>
      <c r="W270" s="8">
        <v>1400</v>
      </c>
      <c r="X270" s="8" t="s">
        <v>1449</v>
      </c>
      <c r="Y270" s="8">
        <v>0</v>
      </c>
      <c r="Z270" s="8">
        <v>0</v>
      </c>
      <c r="AA270" s="8">
        <v>0</v>
      </c>
      <c r="AB270" s="8" t="s">
        <v>1449</v>
      </c>
      <c r="AC270" s="8">
        <v>0</v>
      </c>
      <c r="AD270" s="8" t="s">
        <v>1449</v>
      </c>
    </row>
    <row r="271" spans="1:30" hidden="1" x14ac:dyDescent="0.25">
      <c r="A271" s="8" t="s">
        <v>2260</v>
      </c>
      <c r="B271" s="8">
        <v>303</v>
      </c>
      <c r="C271" s="8" t="s">
        <v>1426</v>
      </c>
      <c r="D271" s="8" t="s">
        <v>1427</v>
      </c>
      <c r="E271" s="8" t="s">
        <v>1428</v>
      </c>
      <c r="F271" s="8">
        <v>4</v>
      </c>
      <c r="G271" s="8" t="s">
        <v>1427</v>
      </c>
      <c r="H271" s="8" t="s">
        <v>1516</v>
      </c>
      <c r="I271" s="8" t="s">
        <v>1517</v>
      </c>
      <c r="J271" s="8">
        <v>18</v>
      </c>
      <c r="K271" s="8" t="s">
        <v>1518</v>
      </c>
      <c r="L271" s="8" t="s">
        <v>1519</v>
      </c>
      <c r="M271" s="8" t="s">
        <v>1520</v>
      </c>
      <c r="N271" s="8">
        <v>90</v>
      </c>
      <c r="O271" s="8" t="s">
        <v>2261</v>
      </c>
      <c r="P271" s="8" t="s">
        <v>2262</v>
      </c>
      <c r="Q271" s="8" t="s">
        <v>2260</v>
      </c>
      <c r="R271" s="8" t="s">
        <v>2261</v>
      </c>
      <c r="S271" s="8">
        <v>35.996499</v>
      </c>
      <c r="T271" s="8">
        <v>36.626717999999997</v>
      </c>
      <c r="U271" s="8" t="s">
        <v>1435</v>
      </c>
      <c r="V271" s="8" t="s">
        <v>1436</v>
      </c>
      <c r="W271" s="8">
        <v>4796</v>
      </c>
      <c r="X271" s="8" t="s">
        <v>1437</v>
      </c>
      <c r="Y271" s="8">
        <v>0</v>
      </c>
      <c r="Z271" s="8">
        <v>0</v>
      </c>
      <c r="AA271" s="8">
        <v>0</v>
      </c>
      <c r="AB271" s="8" t="s">
        <v>1438</v>
      </c>
      <c r="AC271" s="8">
        <v>0</v>
      </c>
      <c r="AD271" s="8">
        <v>1</v>
      </c>
    </row>
    <row r="272" spans="1:30" hidden="1" x14ac:dyDescent="0.25">
      <c r="A272" s="8" t="s">
        <v>2263</v>
      </c>
      <c r="B272" s="8">
        <v>304</v>
      </c>
      <c r="C272" s="8" t="s">
        <v>1426</v>
      </c>
      <c r="D272" s="8" t="s">
        <v>1427</v>
      </c>
      <c r="E272" s="8" t="s">
        <v>1428</v>
      </c>
      <c r="F272" s="8">
        <v>4</v>
      </c>
      <c r="G272" s="8" t="s">
        <v>1427</v>
      </c>
      <c r="H272" s="8" t="s">
        <v>1516</v>
      </c>
      <c r="I272" s="8" t="s">
        <v>1517</v>
      </c>
      <c r="J272" s="8">
        <v>18</v>
      </c>
      <c r="K272" s="8" t="s">
        <v>1518</v>
      </c>
      <c r="L272" s="8" t="s">
        <v>1519</v>
      </c>
      <c r="M272" s="8" t="s">
        <v>1520</v>
      </c>
      <c r="N272" s="8">
        <v>90</v>
      </c>
      <c r="O272" s="8" t="s">
        <v>2264</v>
      </c>
      <c r="P272" s="8" t="s">
        <v>2265</v>
      </c>
      <c r="Q272" s="8" t="s">
        <v>2266</v>
      </c>
      <c r="R272" s="8" t="s">
        <v>2267</v>
      </c>
      <c r="S272" s="8">
        <v>36.078724000000001</v>
      </c>
      <c r="T272" s="8">
        <v>36.555698</v>
      </c>
      <c r="U272" s="8" t="s">
        <v>1435</v>
      </c>
      <c r="V272" s="8" t="s">
        <v>1436</v>
      </c>
      <c r="W272" s="8" t="s">
        <v>1449</v>
      </c>
      <c r="X272" s="8" t="s">
        <v>1437</v>
      </c>
      <c r="Y272" s="8">
        <v>0</v>
      </c>
      <c r="Z272" s="8">
        <v>0</v>
      </c>
      <c r="AA272" s="8">
        <v>1</v>
      </c>
      <c r="AB272" s="8" t="s">
        <v>1438</v>
      </c>
      <c r="AC272" s="8">
        <v>0</v>
      </c>
      <c r="AD272" s="8">
        <v>1</v>
      </c>
    </row>
    <row r="273" spans="1:30" hidden="1" x14ac:dyDescent="0.25">
      <c r="A273" s="8" t="s">
        <v>2268</v>
      </c>
      <c r="B273" s="8">
        <v>305</v>
      </c>
      <c r="C273" s="8" t="s">
        <v>1426</v>
      </c>
      <c r="D273" s="8" t="s">
        <v>1427</v>
      </c>
      <c r="E273" s="8" t="s">
        <v>1428</v>
      </c>
      <c r="F273" s="8">
        <v>4</v>
      </c>
      <c r="G273" s="8" t="s">
        <v>1427</v>
      </c>
      <c r="H273" s="8" t="s">
        <v>1516</v>
      </c>
      <c r="I273" s="8" t="s">
        <v>1517</v>
      </c>
      <c r="J273" s="8">
        <v>18</v>
      </c>
      <c r="K273" s="8" t="s">
        <v>1518</v>
      </c>
      <c r="L273" s="8" t="s">
        <v>1519</v>
      </c>
      <c r="M273" s="8" t="s">
        <v>1520</v>
      </c>
      <c r="N273" s="8">
        <v>90</v>
      </c>
      <c r="O273" s="8" t="s">
        <v>2269</v>
      </c>
      <c r="P273" s="8" t="s">
        <v>2270</v>
      </c>
      <c r="Q273" s="8" t="s">
        <v>2268</v>
      </c>
      <c r="R273" s="8" t="s">
        <v>2269</v>
      </c>
      <c r="S273" s="8">
        <v>36.058005000000001</v>
      </c>
      <c r="T273" s="8">
        <v>36.607989000000003</v>
      </c>
      <c r="U273" s="8" t="s">
        <v>1435</v>
      </c>
      <c r="V273" s="8" t="s">
        <v>1436</v>
      </c>
      <c r="W273" s="8">
        <v>4521</v>
      </c>
      <c r="X273" s="8" t="s">
        <v>1437</v>
      </c>
      <c r="Y273" s="8">
        <v>1874</v>
      </c>
      <c r="Z273" s="8">
        <v>0</v>
      </c>
      <c r="AA273" s="8">
        <v>1</v>
      </c>
      <c r="AB273" s="8" t="s">
        <v>1438</v>
      </c>
      <c r="AC273" s="8">
        <v>0</v>
      </c>
      <c r="AD273" s="8">
        <v>1</v>
      </c>
    </row>
    <row r="274" spans="1:30" hidden="1" x14ac:dyDescent="0.25">
      <c r="A274" s="8" t="s">
        <v>2271</v>
      </c>
      <c r="B274" s="8">
        <v>306</v>
      </c>
      <c r="C274" s="8" t="s">
        <v>1426</v>
      </c>
      <c r="D274" s="8" t="s">
        <v>1427</v>
      </c>
      <c r="E274" s="8" t="s">
        <v>1428</v>
      </c>
      <c r="F274" s="8">
        <v>4</v>
      </c>
      <c r="G274" s="8" t="s">
        <v>1427</v>
      </c>
      <c r="H274" s="8" t="s">
        <v>1516</v>
      </c>
      <c r="I274" s="8" t="s">
        <v>1517</v>
      </c>
      <c r="J274" s="8">
        <v>18</v>
      </c>
      <c r="K274" s="8" t="s">
        <v>1518</v>
      </c>
      <c r="L274" s="8" t="s">
        <v>1519</v>
      </c>
      <c r="M274" s="8" t="s">
        <v>1520</v>
      </c>
      <c r="N274" s="8">
        <v>90</v>
      </c>
      <c r="O274" s="8" t="s">
        <v>2272</v>
      </c>
      <c r="P274" s="8" t="s">
        <v>2273</v>
      </c>
      <c r="Q274" s="8" t="s">
        <v>2271</v>
      </c>
      <c r="R274" s="8" t="s">
        <v>2272</v>
      </c>
      <c r="S274" s="8">
        <v>36.048478000000003</v>
      </c>
      <c r="T274" s="8">
        <v>36.561934000000001</v>
      </c>
      <c r="U274" s="8" t="s">
        <v>1435</v>
      </c>
      <c r="V274" s="8" t="s">
        <v>1436</v>
      </c>
      <c r="W274" s="8">
        <v>728</v>
      </c>
      <c r="X274" s="8" t="s">
        <v>1437</v>
      </c>
      <c r="Y274" s="8">
        <v>698</v>
      </c>
      <c r="Z274" s="8">
        <v>0</v>
      </c>
      <c r="AA274" s="8">
        <v>1</v>
      </c>
      <c r="AB274" s="8" t="s">
        <v>1438</v>
      </c>
      <c r="AC274" s="8">
        <v>0</v>
      </c>
      <c r="AD274" s="8">
        <v>1</v>
      </c>
    </row>
    <row r="275" spans="1:30" hidden="1" x14ac:dyDescent="0.25">
      <c r="A275" s="8" t="s">
        <v>2274</v>
      </c>
      <c r="B275" s="8">
        <v>307</v>
      </c>
      <c r="C275" s="8" t="s">
        <v>1426</v>
      </c>
      <c r="D275" s="8" t="s">
        <v>1427</v>
      </c>
      <c r="E275" s="8" t="s">
        <v>1428</v>
      </c>
      <c r="F275" s="8">
        <v>4</v>
      </c>
      <c r="G275" s="8" t="s">
        <v>1427</v>
      </c>
      <c r="H275" s="8" t="s">
        <v>1516</v>
      </c>
      <c r="I275" s="8" t="s">
        <v>1517</v>
      </c>
      <c r="J275" s="8">
        <v>18</v>
      </c>
      <c r="K275" s="8" t="s">
        <v>1518</v>
      </c>
      <c r="L275" s="8" t="s">
        <v>1519</v>
      </c>
      <c r="M275" s="8" t="s">
        <v>1520</v>
      </c>
      <c r="N275" s="8">
        <v>90</v>
      </c>
      <c r="O275" s="8" t="s">
        <v>2275</v>
      </c>
      <c r="P275" s="8" t="s">
        <v>1809</v>
      </c>
      <c r="Q275" s="8" t="s">
        <v>1807</v>
      </c>
      <c r="R275" s="8" t="s">
        <v>1808</v>
      </c>
      <c r="S275" s="8">
        <v>35.989075</v>
      </c>
      <c r="T275" s="8">
        <v>36.594555999999997</v>
      </c>
      <c r="U275" s="8" t="s">
        <v>1435</v>
      </c>
      <c r="V275" s="8" t="s">
        <v>1436</v>
      </c>
      <c r="W275" s="8" t="s">
        <v>1449</v>
      </c>
      <c r="X275" s="8" t="s">
        <v>1437</v>
      </c>
      <c r="Y275" s="8">
        <v>0</v>
      </c>
      <c r="Z275" s="8">
        <v>0</v>
      </c>
      <c r="AA275" s="8">
        <v>1</v>
      </c>
      <c r="AB275" s="8" t="s">
        <v>1438</v>
      </c>
      <c r="AC275" s="8">
        <v>0</v>
      </c>
      <c r="AD275" s="8">
        <v>1</v>
      </c>
    </row>
    <row r="276" spans="1:30" hidden="1" x14ac:dyDescent="0.25">
      <c r="A276" s="8" t="s">
        <v>2266</v>
      </c>
      <c r="B276" s="8">
        <v>308</v>
      </c>
      <c r="C276" s="8" t="s">
        <v>1426</v>
      </c>
      <c r="D276" s="8" t="s">
        <v>1427</v>
      </c>
      <c r="E276" s="8" t="s">
        <v>1428</v>
      </c>
      <c r="F276" s="8">
        <v>4</v>
      </c>
      <c r="G276" s="8" t="s">
        <v>1427</v>
      </c>
      <c r="H276" s="8" t="s">
        <v>1516</v>
      </c>
      <c r="I276" s="8" t="s">
        <v>1517</v>
      </c>
      <c r="J276" s="8">
        <v>18</v>
      </c>
      <c r="K276" s="8" t="s">
        <v>1518</v>
      </c>
      <c r="L276" s="8" t="s">
        <v>1519</v>
      </c>
      <c r="M276" s="8" t="s">
        <v>1520</v>
      </c>
      <c r="N276" s="8">
        <v>90</v>
      </c>
      <c r="O276" s="8" t="s">
        <v>2276</v>
      </c>
      <c r="P276" s="8" t="s">
        <v>2265</v>
      </c>
      <c r="Q276" s="8" t="s">
        <v>2266</v>
      </c>
      <c r="R276" s="8" t="s">
        <v>2276</v>
      </c>
      <c r="S276" s="8">
        <v>36.050778000000001</v>
      </c>
      <c r="T276" s="8">
        <v>36.564424000000002</v>
      </c>
      <c r="U276" s="8" t="s">
        <v>1435</v>
      </c>
      <c r="V276" s="8" t="s">
        <v>1436</v>
      </c>
      <c r="W276" s="8">
        <v>1295</v>
      </c>
      <c r="X276" s="8" t="s">
        <v>1437</v>
      </c>
      <c r="Y276" s="8">
        <v>6049</v>
      </c>
      <c r="Z276" s="8">
        <v>0</v>
      </c>
      <c r="AA276" s="8">
        <v>1</v>
      </c>
      <c r="AB276" s="8" t="s">
        <v>1438</v>
      </c>
      <c r="AC276" s="8">
        <v>0</v>
      </c>
      <c r="AD276" s="8">
        <v>1</v>
      </c>
    </row>
    <row r="277" spans="1:30" hidden="1" x14ac:dyDescent="0.25">
      <c r="A277" s="8" t="s">
        <v>2277</v>
      </c>
      <c r="B277" s="8">
        <v>309</v>
      </c>
      <c r="C277" s="8" t="s">
        <v>1426</v>
      </c>
      <c r="D277" s="8" t="s">
        <v>1427</v>
      </c>
      <c r="E277" s="8" t="s">
        <v>1428</v>
      </c>
      <c r="F277" s="8">
        <v>4</v>
      </c>
      <c r="G277" s="8" t="s">
        <v>1427</v>
      </c>
      <c r="H277" s="8" t="s">
        <v>1516</v>
      </c>
      <c r="I277" s="8" t="s">
        <v>1517</v>
      </c>
      <c r="J277" s="8">
        <v>18</v>
      </c>
      <c r="K277" s="8" t="s">
        <v>1518</v>
      </c>
      <c r="L277" s="8" t="s">
        <v>1519</v>
      </c>
      <c r="M277" s="8" t="s">
        <v>1520</v>
      </c>
      <c r="N277" s="8">
        <v>90</v>
      </c>
      <c r="O277" s="8" t="s">
        <v>2278</v>
      </c>
      <c r="P277" s="8" t="s">
        <v>1825</v>
      </c>
      <c r="Q277" s="8" t="s">
        <v>1826</v>
      </c>
      <c r="R277" s="8" t="s">
        <v>1824</v>
      </c>
      <c r="S277" s="8">
        <v>36.028261999999998</v>
      </c>
      <c r="T277" s="8">
        <v>36.550440000000002</v>
      </c>
      <c r="U277" s="8" t="s">
        <v>1435</v>
      </c>
      <c r="V277" s="8" t="s">
        <v>1436</v>
      </c>
      <c r="W277" s="8">
        <v>225</v>
      </c>
      <c r="X277" s="8" t="s">
        <v>1437</v>
      </c>
      <c r="Y277" s="8">
        <v>0</v>
      </c>
      <c r="Z277" s="8">
        <v>0</v>
      </c>
      <c r="AA277" s="8">
        <v>1</v>
      </c>
      <c r="AB277" s="8" t="s">
        <v>1438</v>
      </c>
      <c r="AC277" s="8">
        <v>0</v>
      </c>
      <c r="AD277" s="8">
        <v>1</v>
      </c>
    </row>
    <row r="278" spans="1:30" hidden="1" x14ac:dyDescent="0.25">
      <c r="A278" s="8" t="s">
        <v>2279</v>
      </c>
      <c r="B278" s="8">
        <v>310</v>
      </c>
      <c r="C278" s="8" t="s">
        <v>1426</v>
      </c>
      <c r="D278" s="8" t="s">
        <v>1427</v>
      </c>
      <c r="E278" s="8" t="s">
        <v>1428</v>
      </c>
      <c r="F278" s="8">
        <v>4</v>
      </c>
      <c r="G278" s="8" t="s">
        <v>2179</v>
      </c>
      <c r="H278" s="8" t="s">
        <v>2180</v>
      </c>
      <c r="I278" s="8" t="s">
        <v>2181</v>
      </c>
      <c r="J278" s="8">
        <v>22</v>
      </c>
      <c r="K278" s="8" t="s">
        <v>2182</v>
      </c>
      <c r="L278" s="8" t="s">
        <v>2183</v>
      </c>
      <c r="M278" s="8" t="s">
        <v>2184</v>
      </c>
      <c r="N278" s="8">
        <v>110</v>
      </c>
      <c r="O278" s="8" t="s">
        <v>2280</v>
      </c>
      <c r="P278" s="8" t="s">
        <v>2281</v>
      </c>
      <c r="Q278" s="8" t="s">
        <v>2279</v>
      </c>
      <c r="R278" s="8" t="s">
        <v>2280</v>
      </c>
      <c r="S278" s="8">
        <v>35.817672999999999</v>
      </c>
      <c r="T278" s="8">
        <v>36.445025999999999</v>
      </c>
      <c r="U278" s="8" t="s">
        <v>1435</v>
      </c>
      <c r="V278" s="8" t="s">
        <v>1436</v>
      </c>
      <c r="W278" s="8">
        <v>75</v>
      </c>
      <c r="X278" s="8" t="s">
        <v>1437</v>
      </c>
      <c r="Y278" s="8">
        <v>702</v>
      </c>
      <c r="Z278" s="8">
        <v>1</v>
      </c>
      <c r="AA278" s="8">
        <v>1</v>
      </c>
      <c r="AB278" s="8" t="s">
        <v>1438</v>
      </c>
      <c r="AC278" s="8">
        <v>0</v>
      </c>
      <c r="AD278" s="8">
        <v>1</v>
      </c>
    </row>
    <row r="279" spans="1:30" hidden="1" x14ac:dyDescent="0.25">
      <c r="A279" s="8" t="s">
        <v>2282</v>
      </c>
      <c r="B279" s="8">
        <v>311</v>
      </c>
      <c r="C279" s="8" t="s">
        <v>1426</v>
      </c>
      <c r="D279" s="8" t="s">
        <v>1427</v>
      </c>
      <c r="E279" s="8" t="s">
        <v>1428</v>
      </c>
      <c r="F279" s="8">
        <v>4</v>
      </c>
      <c r="G279" s="8" t="s">
        <v>1429</v>
      </c>
      <c r="H279" s="8" t="s">
        <v>1430</v>
      </c>
      <c r="I279" s="8" t="s">
        <v>1431</v>
      </c>
      <c r="J279" s="8">
        <v>20</v>
      </c>
      <c r="K279" s="8" t="s">
        <v>1481</v>
      </c>
      <c r="L279" s="8" t="s">
        <v>1482</v>
      </c>
      <c r="M279" s="8" t="s">
        <v>1483</v>
      </c>
      <c r="N279" s="8">
        <v>99</v>
      </c>
      <c r="O279" s="8" t="s">
        <v>2283</v>
      </c>
      <c r="P279" s="8" t="s">
        <v>2284</v>
      </c>
      <c r="Q279" s="8" t="s">
        <v>2282</v>
      </c>
      <c r="R279" s="8" t="s">
        <v>2283</v>
      </c>
      <c r="S279" s="8">
        <v>36.201450000000001</v>
      </c>
      <c r="T279" s="8">
        <v>36.653694999999999</v>
      </c>
      <c r="U279" s="8" t="s">
        <v>1435</v>
      </c>
      <c r="V279" s="8" t="s">
        <v>1436</v>
      </c>
      <c r="W279" s="8">
        <v>3288</v>
      </c>
      <c r="X279" s="8" t="s">
        <v>1437</v>
      </c>
      <c r="Y279" s="8">
        <v>4943</v>
      </c>
      <c r="Z279" s="8">
        <v>1</v>
      </c>
      <c r="AA279" s="8">
        <v>0</v>
      </c>
      <c r="AB279" s="8" t="s">
        <v>1438</v>
      </c>
      <c r="AC279" s="8">
        <v>0</v>
      </c>
      <c r="AD279" s="8">
        <v>1</v>
      </c>
    </row>
    <row r="280" spans="1:30" hidden="1" x14ac:dyDescent="0.25">
      <c r="A280" s="8" t="s">
        <v>2285</v>
      </c>
      <c r="B280" s="8">
        <v>312</v>
      </c>
      <c r="C280" s="8" t="s">
        <v>1426</v>
      </c>
      <c r="D280" s="8" t="s">
        <v>1427</v>
      </c>
      <c r="E280" s="8" t="s">
        <v>1428</v>
      </c>
      <c r="F280" s="8">
        <v>4</v>
      </c>
      <c r="G280" s="8" t="s">
        <v>1429</v>
      </c>
      <c r="H280" s="8" t="s">
        <v>1430</v>
      </c>
      <c r="I280" s="8" t="s">
        <v>1431</v>
      </c>
      <c r="J280" s="8">
        <v>20</v>
      </c>
      <c r="K280" s="8" t="s">
        <v>1579</v>
      </c>
      <c r="L280" s="8" t="s">
        <v>1580</v>
      </c>
      <c r="M280" s="8" t="s">
        <v>1581</v>
      </c>
      <c r="N280" s="8">
        <v>102</v>
      </c>
      <c r="O280" s="8" t="s">
        <v>2286</v>
      </c>
      <c r="P280" s="8" t="s">
        <v>2287</v>
      </c>
      <c r="Q280" s="8" t="s">
        <v>2285</v>
      </c>
      <c r="R280" s="8" t="s">
        <v>2286</v>
      </c>
      <c r="S280" s="8">
        <v>36.119441999999999</v>
      </c>
      <c r="T280" s="8">
        <v>36.609558999999997</v>
      </c>
      <c r="U280" s="8" t="s">
        <v>1435</v>
      </c>
      <c r="V280" s="8" t="s">
        <v>1436</v>
      </c>
      <c r="W280" s="8">
        <v>487</v>
      </c>
      <c r="X280" s="8" t="s">
        <v>1437</v>
      </c>
      <c r="Y280" s="8">
        <v>1366</v>
      </c>
      <c r="Z280" s="8">
        <v>1</v>
      </c>
      <c r="AA280" s="8">
        <v>1</v>
      </c>
      <c r="AB280" s="8" t="s">
        <v>1438</v>
      </c>
      <c r="AC280" s="8">
        <v>0</v>
      </c>
      <c r="AD280" s="8">
        <v>1</v>
      </c>
    </row>
    <row r="281" spans="1:30" x14ac:dyDescent="0.25">
      <c r="A281" s="67" t="s">
        <v>2288</v>
      </c>
      <c r="B281" s="8">
        <v>313</v>
      </c>
      <c r="C281" s="8" t="s">
        <v>1426</v>
      </c>
      <c r="D281" s="8" t="s">
        <v>1427</v>
      </c>
      <c r="E281" s="8" t="s">
        <v>1428</v>
      </c>
      <c r="F281" s="8">
        <v>4</v>
      </c>
      <c r="G281" s="8" t="s">
        <v>1429</v>
      </c>
      <c r="H281" s="8" t="s">
        <v>1430</v>
      </c>
      <c r="I281" s="8" t="s">
        <v>1431</v>
      </c>
      <c r="J281" s="8">
        <v>20</v>
      </c>
      <c r="K281" s="8" t="s">
        <v>1579</v>
      </c>
      <c r="L281" s="8" t="s">
        <v>1580</v>
      </c>
      <c r="M281" s="8" t="s">
        <v>1581</v>
      </c>
      <c r="N281" s="8">
        <v>102</v>
      </c>
      <c r="O281" s="8" t="s">
        <v>2289</v>
      </c>
      <c r="P281" s="8" t="s">
        <v>2290</v>
      </c>
      <c r="Q281" s="8" t="s">
        <v>2288</v>
      </c>
      <c r="R281" s="8" t="s">
        <v>2289</v>
      </c>
      <c r="S281" s="8">
        <v>36.116200999999997</v>
      </c>
      <c r="T281" s="8">
        <v>36.607101999999998</v>
      </c>
      <c r="U281" s="8" t="s">
        <v>1435</v>
      </c>
      <c r="V281" s="8" t="s">
        <v>1436</v>
      </c>
      <c r="W281" s="8">
        <v>558</v>
      </c>
      <c r="X281" s="8" t="s">
        <v>1437</v>
      </c>
      <c r="Y281" s="8">
        <v>1894</v>
      </c>
      <c r="Z281" s="8">
        <v>1</v>
      </c>
      <c r="AA281" s="8">
        <v>1</v>
      </c>
      <c r="AB281" s="8" t="s">
        <v>1438</v>
      </c>
      <c r="AC281" s="8">
        <v>0</v>
      </c>
      <c r="AD281" s="8">
        <v>1</v>
      </c>
    </row>
    <row r="282" spans="1:30" hidden="1" x14ac:dyDescent="0.25">
      <c r="A282" s="8" t="s">
        <v>2291</v>
      </c>
      <c r="B282" s="8">
        <v>314</v>
      </c>
      <c r="C282" s="8" t="s">
        <v>1426</v>
      </c>
      <c r="D282" s="8" t="s">
        <v>1427</v>
      </c>
      <c r="E282" s="8" t="s">
        <v>1428</v>
      </c>
      <c r="F282" s="8">
        <v>4</v>
      </c>
      <c r="G282" s="8" t="s">
        <v>1429</v>
      </c>
      <c r="H282" s="8" t="s">
        <v>1430</v>
      </c>
      <c r="I282" s="8" t="s">
        <v>1431</v>
      </c>
      <c r="J282" s="8">
        <v>20</v>
      </c>
      <c r="K282" s="8" t="s">
        <v>1579</v>
      </c>
      <c r="L282" s="8" t="s">
        <v>1580</v>
      </c>
      <c r="M282" s="8" t="s">
        <v>1581</v>
      </c>
      <c r="N282" s="8">
        <v>102</v>
      </c>
      <c r="O282" s="8" t="s">
        <v>2292</v>
      </c>
      <c r="P282" s="8" t="s">
        <v>2293</v>
      </c>
      <c r="Q282" s="8" t="s">
        <v>2294</v>
      </c>
      <c r="R282" s="8" t="s">
        <v>2295</v>
      </c>
      <c r="S282" s="8">
        <v>36.198681999999998</v>
      </c>
      <c r="T282" s="8">
        <v>36.596789999999999</v>
      </c>
      <c r="U282" s="8" t="s">
        <v>1435</v>
      </c>
      <c r="V282" s="8" t="s">
        <v>1436</v>
      </c>
      <c r="W282" s="8">
        <v>200</v>
      </c>
      <c r="X282" s="8" t="s">
        <v>1437</v>
      </c>
      <c r="Y282" s="8">
        <v>200</v>
      </c>
      <c r="Z282" s="8">
        <v>1</v>
      </c>
      <c r="AA282" s="8">
        <v>1</v>
      </c>
      <c r="AB282" s="8" t="s">
        <v>1438</v>
      </c>
      <c r="AC282" s="8">
        <v>0</v>
      </c>
      <c r="AD282" s="8">
        <v>1</v>
      </c>
    </row>
    <row r="283" spans="1:30" hidden="1" x14ac:dyDescent="0.25">
      <c r="A283" s="8" t="s">
        <v>2296</v>
      </c>
      <c r="B283" s="8">
        <v>315</v>
      </c>
      <c r="C283" s="8" t="s">
        <v>1426</v>
      </c>
      <c r="D283" s="8" t="s">
        <v>1427</v>
      </c>
      <c r="E283" s="8" t="s">
        <v>1428</v>
      </c>
      <c r="F283" s="8">
        <v>4</v>
      </c>
      <c r="G283" s="8" t="s">
        <v>1429</v>
      </c>
      <c r="H283" s="8" t="s">
        <v>1430</v>
      </c>
      <c r="I283" s="8" t="s">
        <v>1431</v>
      </c>
      <c r="J283" s="8">
        <v>20</v>
      </c>
      <c r="K283" s="8" t="s">
        <v>1473</v>
      </c>
      <c r="L283" s="8" t="s">
        <v>1474</v>
      </c>
      <c r="M283" s="8" t="s">
        <v>1475</v>
      </c>
      <c r="N283" s="8">
        <v>100</v>
      </c>
      <c r="O283" s="8" t="s">
        <v>2297</v>
      </c>
      <c r="P283" s="8" t="s">
        <v>2298</v>
      </c>
      <c r="Q283" s="8" t="s">
        <v>2296</v>
      </c>
      <c r="R283" s="8" t="s">
        <v>2297</v>
      </c>
      <c r="S283" s="8">
        <v>36.180405</v>
      </c>
      <c r="T283" s="8">
        <v>36.382601000000001</v>
      </c>
      <c r="U283" s="8" t="s">
        <v>1435</v>
      </c>
      <c r="V283" s="8" t="s">
        <v>1436</v>
      </c>
      <c r="W283" s="8">
        <v>546</v>
      </c>
      <c r="X283" s="8" t="s">
        <v>1437</v>
      </c>
      <c r="Y283" s="8">
        <v>1243</v>
      </c>
      <c r="Z283" s="8">
        <v>1</v>
      </c>
      <c r="AA283" s="8">
        <v>0</v>
      </c>
      <c r="AB283" s="8" t="s">
        <v>1438</v>
      </c>
      <c r="AC283" s="8">
        <v>0</v>
      </c>
      <c r="AD283" s="8">
        <v>1</v>
      </c>
    </row>
    <row r="284" spans="1:30" hidden="1" x14ac:dyDescent="0.25">
      <c r="A284" s="8" t="s">
        <v>2299</v>
      </c>
      <c r="B284" s="8">
        <v>316</v>
      </c>
      <c r="C284" s="8" t="s">
        <v>1426</v>
      </c>
      <c r="D284" s="8" t="s">
        <v>1427</v>
      </c>
      <c r="E284" s="8" t="s">
        <v>1428</v>
      </c>
      <c r="F284" s="8">
        <v>4</v>
      </c>
      <c r="G284" s="8" t="s">
        <v>1429</v>
      </c>
      <c r="H284" s="8" t="s">
        <v>1430</v>
      </c>
      <c r="I284" s="8" t="s">
        <v>1431</v>
      </c>
      <c r="J284" s="8">
        <v>20</v>
      </c>
      <c r="K284" s="8" t="s">
        <v>1473</v>
      </c>
      <c r="L284" s="8" t="s">
        <v>1474</v>
      </c>
      <c r="M284" s="8" t="s">
        <v>1475</v>
      </c>
      <c r="N284" s="8">
        <v>100</v>
      </c>
      <c r="O284" s="8" t="s">
        <v>2300</v>
      </c>
      <c r="P284" s="8" t="s">
        <v>1618</v>
      </c>
      <c r="Q284" s="8" t="s">
        <v>1616</v>
      </c>
      <c r="R284" s="8" t="s">
        <v>1617</v>
      </c>
      <c r="S284" s="8">
        <v>36.202883</v>
      </c>
      <c r="T284" s="8">
        <v>36.412419999999997</v>
      </c>
      <c r="U284" s="8" t="s">
        <v>1435</v>
      </c>
      <c r="V284" s="8" t="s">
        <v>1436</v>
      </c>
      <c r="W284" s="8">
        <v>3000</v>
      </c>
      <c r="X284" s="8" t="s">
        <v>1437</v>
      </c>
      <c r="Y284" s="8">
        <v>664</v>
      </c>
      <c r="Z284" s="8">
        <v>0</v>
      </c>
      <c r="AA284" s="8">
        <v>0</v>
      </c>
      <c r="AB284" s="8" t="s">
        <v>1438</v>
      </c>
      <c r="AC284" s="8">
        <v>0</v>
      </c>
      <c r="AD284" s="8">
        <v>1</v>
      </c>
    </row>
    <row r="285" spans="1:30" hidden="1" x14ac:dyDescent="0.25">
      <c r="A285" s="8" t="s">
        <v>2301</v>
      </c>
      <c r="B285" s="8">
        <v>317</v>
      </c>
      <c r="C285" s="8" t="s">
        <v>1426</v>
      </c>
      <c r="D285" s="8" t="s">
        <v>1427</v>
      </c>
      <c r="E285" s="8" t="s">
        <v>1428</v>
      </c>
      <c r="F285" s="8">
        <v>4</v>
      </c>
      <c r="G285" s="8" t="s">
        <v>1429</v>
      </c>
      <c r="H285" s="8" t="s">
        <v>1430</v>
      </c>
      <c r="I285" s="8" t="s">
        <v>1431</v>
      </c>
      <c r="J285" s="8">
        <v>20</v>
      </c>
      <c r="K285" s="8" t="s">
        <v>1473</v>
      </c>
      <c r="L285" s="8" t="s">
        <v>1474</v>
      </c>
      <c r="M285" s="8" t="s">
        <v>1475</v>
      </c>
      <c r="N285" s="8">
        <v>100</v>
      </c>
      <c r="O285" s="8" t="s">
        <v>2302</v>
      </c>
      <c r="P285" s="8" t="s">
        <v>1618</v>
      </c>
      <c r="Q285" s="8" t="s">
        <v>1616</v>
      </c>
      <c r="R285" s="8" t="s">
        <v>1617</v>
      </c>
      <c r="S285" s="8">
        <v>36.201942000000003</v>
      </c>
      <c r="T285" s="8">
        <v>36.437314000000001</v>
      </c>
      <c r="U285" s="8" t="s">
        <v>1435</v>
      </c>
      <c r="V285" s="8" t="s">
        <v>1436</v>
      </c>
      <c r="W285" s="8">
        <v>400</v>
      </c>
      <c r="X285" s="8" t="s">
        <v>1437</v>
      </c>
      <c r="Y285" s="8">
        <v>525</v>
      </c>
      <c r="Z285" s="8">
        <v>1</v>
      </c>
      <c r="AA285" s="8">
        <v>0</v>
      </c>
      <c r="AB285" s="8" t="s">
        <v>1438</v>
      </c>
      <c r="AC285" s="8">
        <v>0</v>
      </c>
      <c r="AD285" s="8">
        <v>1</v>
      </c>
    </row>
    <row r="286" spans="1:30" hidden="1" x14ac:dyDescent="0.25">
      <c r="A286" s="8" t="s">
        <v>2303</v>
      </c>
      <c r="B286" s="8">
        <v>318</v>
      </c>
      <c r="C286" s="8" t="s">
        <v>1426</v>
      </c>
      <c r="D286" s="8" t="s">
        <v>1427</v>
      </c>
      <c r="E286" s="8" t="s">
        <v>1428</v>
      </c>
      <c r="F286" s="8">
        <v>4</v>
      </c>
      <c r="G286" s="8" t="s">
        <v>1429</v>
      </c>
      <c r="H286" s="8" t="s">
        <v>1430</v>
      </c>
      <c r="I286" s="8" t="s">
        <v>1431</v>
      </c>
      <c r="J286" s="8">
        <v>20</v>
      </c>
      <c r="K286" s="8" t="s">
        <v>1473</v>
      </c>
      <c r="L286" s="8" t="s">
        <v>1474</v>
      </c>
      <c r="M286" s="8" t="s">
        <v>1475</v>
      </c>
      <c r="N286" s="8">
        <v>100</v>
      </c>
      <c r="O286" s="8" t="s">
        <v>2304</v>
      </c>
      <c r="P286" s="8" t="s">
        <v>2305</v>
      </c>
      <c r="Q286" s="8" t="s">
        <v>2306</v>
      </c>
      <c r="R286" s="8" t="s">
        <v>2304</v>
      </c>
      <c r="S286" s="8">
        <v>36.181835</v>
      </c>
      <c r="T286" s="8">
        <v>36.407640000000001</v>
      </c>
      <c r="U286" s="8" t="s">
        <v>1435</v>
      </c>
      <c r="V286" s="8" t="s">
        <v>1436</v>
      </c>
      <c r="W286" s="8">
        <v>3124</v>
      </c>
      <c r="X286" s="8" t="s">
        <v>1437</v>
      </c>
      <c r="Y286" s="8">
        <v>1824</v>
      </c>
      <c r="Z286" s="8">
        <v>0</v>
      </c>
      <c r="AA286" s="8">
        <v>0</v>
      </c>
      <c r="AB286" s="8" t="s">
        <v>1438</v>
      </c>
      <c r="AC286" s="8">
        <v>0</v>
      </c>
      <c r="AD286" s="8">
        <v>1</v>
      </c>
    </row>
    <row r="287" spans="1:30" hidden="1" x14ac:dyDescent="0.25">
      <c r="A287" s="8" t="s">
        <v>2307</v>
      </c>
      <c r="B287" s="8">
        <v>319</v>
      </c>
      <c r="C287" s="8" t="s">
        <v>1426</v>
      </c>
      <c r="D287" s="8" t="s">
        <v>1427</v>
      </c>
      <c r="E287" s="8" t="s">
        <v>1428</v>
      </c>
      <c r="F287" s="8">
        <v>4</v>
      </c>
      <c r="G287" s="8" t="s">
        <v>1429</v>
      </c>
      <c r="H287" s="8" t="s">
        <v>1430</v>
      </c>
      <c r="I287" s="8" t="s">
        <v>1431</v>
      </c>
      <c r="J287" s="8">
        <v>20</v>
      </c>
      <c r="K287" s="8" t="s">
        <v>1473</v>
      </c>
      <c r="L287" s="8" t="s">
        <v>1474</v>
      </c>
      <c r="M287" s="8" t="s">
        <v>1475</v>
      </c>
      <c r="N287" s="8">
        <v>100</v>
      </c>
      <c r="O287" s="8" t="s">
        <v>2308</v>
      </c>
      <c r="P287" s="8" t="s">
        <v>1665</v>
      </c>
      <c r="Q287" s="8" t="s">
        <v>1663</v>
      </c>
      <c r="R287" s="8" t="s">
        <v>1664</v>
      </c>
      <c r="S287" s="8">
        <v>36.118236000000003</v>
      </c>
      <c r="T287" s="8">
        <v>36.398761999999998</v>
      </c>
      <c r="U287" s="8" t="s">
        <v>1435</v>
      </c>
      <c r="V287" s="8" t="s">
        <v>1436</v>
      </c>
      <c r="W287" s="8">
        <v>1000</v>
      </c>
      <c r="X287" s="8" t="s">
        <v>1437</v>
      </c>
      <c r="Y287" s="8">
        <v>1300</v>
      </c>
      <c r="Z287" s="8">
        <v>1</v>
      </c>
      <c r="AA287" s="8">
        <v>0</v>
      </c>
      <c r="AB287" s="8" t="s">
        <v>1438</v>
      </c>
      <c r="AC287" s="8">
        <v>0</v>
      </c>
      <c r="AD287" s="8">
        <v>1</v>
      </c>
    </row>
    <row r="288" spans="1:30" hidden="1" x14ac:dyDescent="0.25">
      <c r="A288" s="8" t="s">
        <v>2309</v>
      </c>
      <c r="B288" s="8">
        <v>320</v>
      </c>
      <c r="C288" s="8" t="s">
        <v>1426</v>
      </c>
      <c r="D288" s="8" t="s">
        <v>1427</v>
      </c>
      <c r="E288" s="8" t="s">
        <v>1428</v>
      </c>
      <c r="F288" s="8">
        <v>4</v>
      </c>
      <c r="G288" s="8" t="s">
        <v>1429</v>
      </c>
      <c r="H288" s="8" t="s">
        <v>1430</v>
      </c>
      <c r="I288" s="8" t="s">
        <v>1431</v>
      </c>
      <c r="J288" s="8">
        <v>20</v>
      </c>
      <c r="K288" s="8" t="s">
        <v>1473</v>
      </c>
      <c r="L288" s="8" t="s">
        <v>1474</v>
      </c>
      <c r="M288" s="8" t="s">
        <v>1475</v>
      </c>
      <c r="N288" s="8">
        <v>100</v>
      </c>
      <c r="O288" s="8" t="s">
        <v>2310</v>
      </c>
      <c r="P288" s="8" t="s">
        <v>2311</v>
      </c>
      <c r="Q288" s="8" t="s">
        <v>2309</v>
      </c>
      <c r="R288" s="8" t="s">
        <v>2310</v>
      </c>
      <c r="S288" s="8">
        <v>36.169001000000002</v>
      </c>
      <c r="T288" s="8">
        <v>36.404826</v>
      </c>
      <c r="U288" s="8" t="s">
        <v>1435</v>
      </c>
      <c r="V288" s="8" t="s">
        <v>1436</v>
      </c>
      <c r="W288" s="8">
        <v>216</v>
      </c>
      <c r="X288" s="8" t="s">
        <v>1437</v>
      </c>
      <c r="Y288" s="8">
        <v>877</v>
      </c>
      <c r="Z288" s="8">
        <v>1</v>
      </c>
      <c r="AA288" s="8">
        <v>0</v>
      </c>
      <c r="AB288" s="8" t="s">
        <v>1438</v>
      </c>
      <c r="AC288" s="8">
        <v>0</v>
      </c>
      <c r="AD288" s="8">
        <v>1</v>
      </c>
    </row>
    <row r="289" spans="1:30" hidden="1" x14ac:dyDescent="0.25">
      <c r="A289" s="8" t="s">
        <v>2312</v>
      </c>
      <c r="B289" s="8">
        <v>321</v>
      </c>
      <c r="C289" s="8" t="s">
        <v>1426</v>
      </c>
      <c r="D289" s="8" t="s">
        <v>1427</v>
      </c>
      <c r="E289" s="8" t="s">
        <v>1428</v>
      </c>
      <c r="F289" s="8">
        <v>4</v>
      </c>
      <c r="G289" s="8" t="s">
        <v>1429</v>
      </c>
      <c r="H289" s="8" t="s">
        <v>1430</v>
      </c>
      <c r="I289" s="8" t="s">
        <v>1431</v>
      </c>
      <c r="J289" s="8">
        <v>20</v>
      </c>
      <c r="K289" s="8" t="s">
        <v>1473</v>
      </c>
      <c r="L289" s="8" t="s">
        <v>1474</v>
      </c>
      <c r="M289" s="8" t="s">
        <v>1475</v>
      </c>
      <c r="N289" s="8">
        <v>100</v>
      </c>
      <c r="O289" s="8" t="s">
        <v>2313</v>
      </c>
      <c r="P289" s="8" t="s">
        <v>2314</v>
      </c>
      <c r="Q289" s="8" t="s">
        <v>2315</v>
      </c>
      <c r="R289" s="8" t="s">
        <v>2313</v>
      </c>
      <c r="S289" s="8">
        <v>36.172353000000001</v>
      </c>
      <c r="T289" s="8">
        <v>36.377333</v>
      </c>
      <c r="U289" s="8" t="s">
        <v>1435</v>
      </c>
      <c r="V289" s="8" t="s">
        <v>1436</v>
      </c>
      <c r="W289" s="8">
        <v>752</v>
      </c>
      <c r="X289" s="8" t="s">
        <v>1437</v>
      </c>
      <c r="Y289" s="8">
        <v>1405</v>
      </c>
      <c r="Z289" s="8">
        <v>0</v>
      </c>
      <c r="AA289" s="8">
        <v>0</v>
      </c>
      <c r="AB289" s="8" t="s">
        <v>1438</v>
      </c>
      <c r="AC289" s="8">
        <v>0</v>
      </c>
      <c r="AD289" s="8">
        <v>1</v>
      </c>
    </row>
    <row r="290" spans="1:30" x14ac:dyDescent="0.25">
      <c r="A290" s="68" t="s">
        <v>350</v>
      </c>
      <c r="B290" s="8">
        <v>322</v>
      </c>
      <c r="C290" s="8" t="s">
        <v>1426</v>
      </c>
      <c r="D290" s="8" t="s">
        <v>1427</v>
      </c>
      <c r="E290" s="8" t="s">
        <v>1428</v>
      </c>
      <c r="F290" s="8">
        <v>4</v>
      </c>
      <c r="G290" s="8" t="s">
        <v>1429</v>
      </c>
      <c r="H290" s="8" t="s">
        <v>1430</v>
      </c>
      <c r="I290" s="8" t="s">
        <v>1431</v>
      </c>
      <c r="J290" s="8">
        <v>20</v>
      </c>
      <c r="K290" s="8" t="s">
        <v>1429</v>
      </c>
      <c r="L290" s="8" t="s">
        <v>1532</v>
      </c>
      <c r="M290" s="8" t="s">
        <v>1533</v>
      </c>
      <c r="N290" s="8">
        <v>98</v>
      </c>
      <c r="O290" s="8" t="s">
        <v>2316</v>
      </c>
      <c r="P290" s="8" t="s">
        <v>1539</v>
      </c>
      <c r="Q290" s="8" t="s">
        <v>1429</v>
      </c>
      <c r="R290" s="8" t="s">
        <v>1430</v>
      </c>
      <c r="S290" s="8">
        <v>36.226649999999999</v>
      </c>
      <c r="T290" s="8">
        <v>36.570003</v>
      </c>
      <c r="U290" s="8" t="s">
        <v>1435</v>
      </c>
      <c r="V290" s="8" t="s">
        <v>1436</v>
      </c>
      <c r="W290" s="8">
        <v>150</v>
      </c>
      <c r="X290" s="8" t="s">
        <v>1437</v>
      </c>
      <c r="Y290" s="8">
        <v>200</v>
      </c>
      <c r="Z290" s="8">
        <v>0</v>
      </c>
      <c r="AA290" s="8">
        <v>0</v>
      </c>
      <c r="AB290" s="8" t="s">
        <v>1438</v>
      </c>
      <c r="AC290" s="8">
        <v>0</v>
      </c>
      <c r="AD290" s="8">
        <v>1</v>
      </c>
    </row>
    <row r="291" spans="1:30" hidden="1" x14ac:dyDescent="0.25">
      <c r="A291" s="8" t="s">
        <v>2317</v>
      </c>
      <c r="B291" s="8">
        <v>323</v>
      </c>
      <c r="C291" s="8" t="s">
        <v>1426</v>
      </c>
      <c r="D291" s="8" t="s">
        <v>1427</v>
      </c>
      <c r="E291" s="8" t="s">
        <v>1428</v>
      </c>
      <c r="F291" s="8">
        <v>4</v>
      </c>
      <c r="G291" s="8" t="s">
        <v>1429</v>
      </c>
      <c r="H291" s="8" t="s">
        <v>1430</v>
      </c>
      <c r="I291" s="8" t="s">
        <v>1431</v>
      </c>
      <c r="J291" s="8">
        <v>20</v>
      </c>
      <c r="K291" s="8" t="s">
        <v>1473</v>
      </c>
      <c r="L291" s="8" t="s">
        <v>1474</v>
      </c>
      <c r="M291" s="8" t="s">
        <v>1475</v>
      </c>
      <c r="N291" s="8">
        <v>100</v>
      </c>
      <c r="O291" s="8" t="s">
        <v>2318</v>
      </c>
      <c r="P291" s="8" t="s">
        <v>1618</v>
      </c>
      <c r="Q291" s="8" t="s">
        <v>1616</v>
      </c>
      <c r="R291" s="8" t="s">
        <v>1617</v>
      </c>
      <c r="S291" s="8">
        <v>36.207225999999999</v>
      </c>
      <c r="T291" s="8">
        <v>36.398738999999999</v>
      </c>
      <c r="U291" s="8" t="s">
        <v>1435</v>
      </c>
      <c r="V291" s="8" t="s">
        <v>1436</v>
      </c>
      <c r="W291" s="8">
        <v>1400</v>
      </c>
      <c r="X291" s="8" t="s">
        <v>1437</v>
      </c>
      <c r="Y291" s="8">
        <v>520</v>
      </c>
      <c r="Z291" s="8">
        <v>0</v>
      </c>
      <c r="AA291" s="8">
        <v>0</v>
      </c>
      <c r="AB291" s="8" t="s">
        <v>1438</v>
      </c>
      <c r="AC291" s="8">
        <v>0</v>
      </c>
      <c r="AD291" s="8">
        <v>1</v>
      </c>
    </row>
    <row r="292" spans="1:30" hidden="1" x14ac:dyDescent="0.25">
      <c r="A292" s="8" t="s">
        <v>2319</v>
      </c>
      <c r="B292" s="8">
        <v>324</v>
      </c>
      <c r="C292" s="8" t="s">
        <v>1426</v>
      </c>
      <c r="D292" s="8" t="s">
        <v>1427</v>
      </c>
      <c r="E292" s="8" t="s">
        <v>1428</v>
      </c>
      <c r="F292" s="8">
        <v>4</v>
      </c>
      <c r="G292" s="8" t="s">
        <v>1429</v>
      </c>
      <c r="H292" s="8" t="s">
        <v>1430</v>
      </c>
      <c r="I292" s="8" t="s">
        <v>1431</v>
      </c>
      <c r="J292" s="8">
        <v>20</v>
      </c>
      <c r="K292" s="8" t="s">
        <v>1473</v>
      </c>
      <c r="L292" s="8" t="s">
        <v>1474</v>
      </c>
      <c r="M292" s="8" t="s">
        <v>1475</v>
      </c>
      <c r="N292" s="8">
        <v>100</v>
      </c>
      <c r="O292" s="8" t="s">
        <v>2320</v>
      </c>
      <c r="P292" s="8" t="s">
        <v>1618</v>
      </c>
      <c r="Q292" s="8" t="s">
        <v>1616</v>
      </c>
      <c r="R292" s="8" t="s">
        <v>1617</v>
      </c>
      <c r="S292" s="8">
        <v>36.213763</v>
      </c>
      <c r="T292" s="8">
        <v>36.393768000000001</v>
      </c>
      <c r="U292" s="8" t="s">
        <v>1435</v>
      </c>
      <c r="V292" s="8" t="s">
        <v>1436</v>
      </c>
      <c r="W292" s="8">
        <v>0</v>
      </c>
      <c r="X292" s="8" t="s">
        <v>1437</v>
      </c>
      <c r="Y292" s="8">
        <v>900</v>
      </c>
      <c r="Z292" s="8">
        <v>1</v>
      </c>
      <c r="AA292" s="8">
        <v>0</v>
      </c>
      <c r="AB292" s="8" t="s">
        <v>1438</v>
      </c>
      <c r="AC292" s="8">
        <v>0</v>
      </c>
      <c r="AD292" s="8">
        <v>1</v>
      </c>
    </row>
    <row r="293" spans="1:30" hidden="1" x14ac:dyDescent="0.25">
      <c r="A293" s="8" t="s">
        <v>2321</v>
      </c>
      <c r="B293" s="8">
        <v>325</v>
      </c>
      <c r="C293" s="8" t="s">
        <v>1426</v>
      </c>
      <c r="D293" s="8" t="s">
        <v>1427</v>
      </c>
      <c r="E293" s="8" t="s">
        <v>1428</v>
      </c>
      <c r="F293" s="8">
        <v>4</v>
      </c>
      <c r="G293" s="8" t="s">
        <v>1429</v>
      </c>
      <c r="H293" s="8" t="s">
        <v>1430</v>
      </c>
      <c r="I293" s="8" t="s">
        <v>1431</v>
      </c>
      <c r="J293" s="8">
        <v>20</v>
      </c>
      <c r="K293" s="8" t="s">
        <v>1473</v>
      </c>
      <c r="L293" s="8" t="s">
        <v>1474</v>
      </c>
      <c r="M293" s="8" t="s">
        <v>1475</v>
      </c>
      <c r="N293" s="8">
        <v>100</v>
      </c>
      <c r="O293" s="8" t="s">
        <v>2322</v>
      </c>
      <c r="P293" s="8" t="s">
        <v>2323</v>
      </c>
      <c r="Q293" s="8" t="s">
        <v>2321</v>
      </c>
      <c r="R293" s="8" t="s">
        <v>2322</v>
      </c>
      <c r="S293" s="8">
        <v>36.148563000000003</v>
      </c>
      <c r="T293" s="8">
        <v>36.388669</v>
      </c>
      <c r="U293" s="8" t="s">
        <v>1435</v>
      </c>
      <c r="V293" s="8" t="s">
        <v>1436</v>
      </c>
      <c r="W293" s="8">
        <v>568</v>
      </c>
      <c r="X293" s="8" t="s">
        <v>1437</v>
      </c>
      <c r="Y293" s="8">
        <v>1149</v>
      </c>
      <c r="Z293" s="8">
        <v>0</v>
      </c>
      <c r="AA293" s="8">
        <v>0</v>
      </c>
      <c r="AB293" s="8" t="s">
        <v>1438</v>
      </c>
      <c r="AC293" s="8">
        <v>0</v>
      </c>
      <c r="AD293" s="8">
        <v>1</v>
      </c>
    </row>
    <row r="294" spans="1:30" hidden="1" x14ac:dyDescent="0.25">
      <c r="A294" s="8" t="s">
        <v>2324</v>
      </c>
      <c r="B294" s="8">
        <v>326</v>
      </c>
      <c r="C294" s="8" t="s">
        <v>1426</v>
      </c>
      <c r="D294" s="8" t="s">
        <v>1427</v>
      </c>
      <c r="E294" s="8" t="s">
        <v>1428</v>
      </c>
      <c r="F294" s="8">
        <v>4</v>
      </c>
      <c r="G294" s="8" t="s">
        <v>1934</v>
      </c>
      <c r="H294" s="8" t="s">
        <v>1935</v>
      </c>
      <c r="I294" s="8" t="s">
        <v>1936</v>
      </c>
      <c r="J294" s="8">
        <v>21</v>
      </c>
      <c r="K294" s="8" t="s">
        <v>1934</v>
      </c>
      <c r="L294" s="8" t="s">
        <v>2076</v>
      </c>
      <c r="M294" s="8" t="s">
        <v>2077</v>
      </c>
      <c r="N294" s="8">
        <v>104</v>
      </c>
      <c r="O294" s="8" t="s">
        <v>2325</v>
      </c>
      <c r="P294" s="8" t="s">
        <v>2326</v>
      </c>
      <c r="Q294" s="8" t="s">
        <v>2324</v>
      </c>
      <c r="R294" s="8" t="s">
        <v>2325</v>
      </c>
      <c r="S294" s="8">
        <v>35.801174000000003</v>
      </c>
      <c r="T294" s="8">
        <v>36.371741</v>
      </c>
      <c r="U294" s="8" t="s">
        <v>1763</v>
      </c>
      <c r="V294" s="8" t="s">
        <v>1448</v>
      </c>
      <c r="W294" s="8">
        <v>2613</v>
      </c>
      <c r="X294" s="8" t="s">
        <v>1971</v>
      </c>
      <c r="Y294" s="8">
        <v>3002</v>
      </c>
      <c r="Z294" s="8">
        <v>1</v>
      </c>
      <c r="AA294" s="8">
        <v>1</v>
      </c>
      <c r="AB294" s="8" t="s">
        <v>1449</v>
      </c>
      <c r="AC294" s="8">
        <v>0</v>
      </c>
      <c r="AD294" s="8" t="s">
        <v>1449</v>
      </c>
    </row>
    <row r="295" spans="1:30" hidden="1" x14ac:dyDescent="0.25">
      <c r="A295" s="8" t="s">
        <v>2327</v>
      </c>
      <c r="B295" s="8">
        <v>328</v>
      </c>
      <c r="C295" s="8" t="s">
        <v>1426</v>
      </c>
      <c r="D295" s="8" t="s">
        <v>1427</v>
      </c>
      <c r="E295" s="8" t="s">
        <v>1428</v>
      </c>
      <c r="F295" s="8">
        <v>4</v>
      </c>
      <c r="G295" s="8" t="s">
        <v>1429</v>
      </c>
      <c r="H295" s="8" t="s">
        <v>1430</v>
      </c>
      <c r="I295" s="8" t="s">
        <v>1431</v>
      </c>
      <c r="J295" s="8">
        <v>20</v>
      </c>
      <c r="K295" s="8" t="s">
        <v>1429</v>
      </c>
      <c r="L295" s="8" t="s">
        <v>1532</v>
      </c>
      <c r="M295" s="8" t="s">
        <v>1533</v>
      </c>
      <c r="N295" s="8">
        <v>98</v>
      </c>
      <c r="O295" s="8" t="s">
        <v>2328</v>
      </c>
      <c r="P295" s="8" t="s">
        <v>1539</v>
      </c>
      <c r="Q295" s="8" t="s">
        <v>1429</v>
      </c>
      <c r="R295" s="8" t="s">
        <v>1430</v>
      </c>
      <c r="S295" s="8">
        <v>36.106960000000001</v>
      </c>
      <c r="T295" s="8">
        <v>36.284986000000004</v>
      </c>
      <c r="U295" s="8" t="s">
        <v>1448</v>
      </c>
      <c r="V295" s="8" t="s">
        <v>1448</v>
      </c>
      <c r="W295" s="8" t="s">
        <v>1449</v>
      </c>
      <c r="X295" s="8" t="s">
        <v>1449</v>
      </c>
      <c r="Y295" s="8">
        <v>0</v>
      </c>
      <c r="Z295" s="8">
        <v>0</v>
      </c>
      <c r="AA295" s="8">
        <v>0</v>
      </c>
      <c r="AB295" s="8" t="s">
        <v>1449</v>
      </c>
      <c r="AC295" s="8">
        <v>0</v>
      </c>
      <c r="AD295" s="8" t="s">
        <v>1449</v>
      </c>
    </row>
    <row r="296" spans="1:30" hidden="1" x14ac:dyDescent="0.25">
      <c r="A296" s="8" t="s">
        <v>2329</v>
      </c>
      <c r="B296" s="8">
        <v>329</v>
      </c>
      <c r="C296" s="8" t="s">
        <v>1426</v>
      </c>
      <c r="D296" s="8" t="s">
        <v>1427</v>
      </c>
      <c r="E296" s="8" t="s">
        <v>1428</v>
      </c>
      <c r="F296" s="8">
        <v>4</v>
      </c>
      <c r="G296" s="8" t="s">
        <v>1429</v>
      </c>
      <c r="H296" s="8" t="s">
        <v>1430</v>
      </c>
      <c r="I296" s="8" t="s">
        <v>1431</v>
      </c>
      <c r="J296" s="8">
        <v>20</v>
      </c>
      <c r="K296" s="8" t="s">
        <v>1473</v>
      </c>
      <c r="L296" s="8" t="s">
        <v>1474</v>
      </c>
      <c r="M296" s="8" t="s">
        <v>1475</v>
      </c>
      <c r="N296" s="8">
        <v>100</v>
      </c>
      <c r="O296" s="8" t="s">
        <v>2330</v>
      </c>
      <c r="P296" s="8" t="s">
        <v>2331</v>
      </c>
      <c r="Q296" s="8" t="s">
        <v>2332</v>
      </c>
      <c r="R296" s="8" t="s">
        <v>2330</v>
      </c>
      <c r="S296" s="8">
        <v>36.5501</v>
      </c>
      <c r="T296" s="8">
        <v>36.233513000000002</v>
      </c>
      <c r="U296" s="8" t="s">
        <v>1448</v>
      </c>
      <c r="V296" s="8" t="s">
        <v>1448</v>
      </c>
      <c r="W296" s="8">
        <v>380</v>
      </c>
      <c r="X296" s="8" t="s">
        <v>1449</v>
      </c>
      <c r="Y296" s="8">
        <v>558</v>
      </c>
      <c r="Z296" s="8">
        <v>1</v>
      </c>
      <c r="AA296" s="8">
        <v>0</v>
      </c>
      <c r="AB296" s="8" t="s">
        <v>1449</v>
      </c>
      <c r="AC296" s="8">
        <v>0</v>
      </c>
      <c r="AD296" s="8" t="s">
        <v>1449</v>
      </c>
    </row>
    <row r="297" spans="1:30" hidden="1" x14ac:dyDescent="0.25">
      <c r="A297" s="8" t="s">
        <v>2333</v>
      </c>
      <c r="B297" s="8">
        <v>335</v>
      </c>
      <c r="C297" s="8" t="s">
        <v>2334</v>
      </c>
      <c r="D297" s="8" t="s">
        <v>2335</v>
      </c>
      <c r="E297" s="8" t="s">
        <v>2336</v>
      </c>
      <c r="F297" s="8">
        <v>1</v>
      </c>
      <c r="G297" s="8" t="s">
        <v>2337</v>
      </c>
      <c r="H297" s="8" t="s">
        <v>2338</v>
      </c>
      <c r="I297" s="8" t="s">
        <v>2339</v>
      </c>
      <c r="J297" s="8">
        <v>1</v>
      </c>
      <c r="K297" s="8" t="s">
        <v>2340</v>
      </c>
      <c r="L297" s="8" t="s">
        <v>2341</v>
      </c>
      <c r="M297" s="8" t="s">
        <v>2342</v>
      </c>
      <c r="N297" s="8">
        <v>2</v>
      </c>
      <c r="O297" s="8" t="s">
        <v>2343</v>
      </c>
      <c r="P297" s="8" t="s">
        <v>2344</v>
      </c>
      <c r="Q297" s="8" t="s">
        <v>2345</v>
      </c>
      <c r="R297" s="8" t="s">
        <v>2343</v>
      </c>
      <c r="S297" s="8">
        <v>36.117379999999997</v>
      </c>
      <c r="T297" s="8">
        <v>36.801076999999999</v>
      </c>
      <c r="U297" s="8" t="s">
        <v>1763</v>
      </c>
      <c r="V297" s="8" t="s">
        <v>2346</v>
      </c>
      <c r="W297" s="8">
        <v>9144</v>
      </c>
      <c r="X297" s="8" t="s">
        <v>1496</v>
      </c>
      <c r="Y297" s="8">
        <v>8298</v>
      </c>
      <c r="Z297" s="8">
        <v>0</v>
      </c>
      <c r="AA297" s="8">
        <v>0</v>
      </c>
      <c r="AB297" s="8" t="s">
        <v>1449</v>
      </c>
      <c r="AC297" s="8">
        <v>0</v>
      </c>
      <c r="AD297" s="8" t="s">
        <v>1449</v>
      </c>
    </row>
    <row r="298" spans="1:30" hidden="1" x14ac:dyDescent="0.25">
      <c r="A298" s="8" t="s">
        <v>2347</v>
      </c>
      <c r="B298" s="8">
        <v>336</v>
      </c>
      <c r="C298" s="8" t="s">
        <v>2334</v>
      </c>
      <c r="D298" s="8" t="s">
        <v>2335</v>
      </c>
      <c r="E298" s="8" t="s">
        <v>2336</v>
      </c>
      <c r="F298" s="8">
        <v>1</v>
      </c>
      <c r="G298" s="8" t="s">
        <v>2337</v>
      </c>
      <c r="H298" s="8" t="s">
        <v>2338</v>
      </c>
      <c r="I298" s="8" t="s">
        <v>2339</v>
      </c>
      <c r="J298" s="8">
        <v>1</v>
      </c>
      <c r="K298" s="8" t="s">
        <v>2340</v>
      </c>
      <c r="L298" s="8" t="s">
        <v>2341</v>
      </c>
      <c r="M298" s="8" t="s">
        <v>2342</v>
      </c>
      <c r="N298" s="8">
        <v>2</v>
      </c>
      <c r="O298" s="8" t="s">
        <v>2348</v>
      </c>
      <c r="P298" s="8" t="s">
        <v>2349</v>
      </c>
      <c r="Q298" s="8" t="s">
        <v>2347</v>
      </c>
      <c r="R298" s="8" t="s">
        <v>2348</v>
      </c>
      <c r="S298" s="8">
        <v>36.063415999999997</v>
      </c>
      <c r="T298" s="8">
        <v>36.870972000000002</v>
      </c>
      <c r="U298" s="8" t="s">
        <v>1448</v>
      </c>
      <c r="V298" s="8" t="s">
        <v>1448</v>
      </c>
      <c r="W298" s="8">
        <v>10129</v>
      </c>
      <c r="X298" s="8" t="s">
        <v>1449</v>
      </c>
      <c r="Y298" s="8">
        <v>0</v>
      </c>
      <c r="Z298" s="8">
        <v>0</v>
      </c>
      <c r="AA298" s="8">
        <v>0</v>
      </c>
      <c r="AB298" s="8" t="s">
        <v>1449</v>
      </c>
      <c r="AC298" s="8">
        <v>0</v>
      </c>
      <c r="AD298" s="8" t="s">
        <v>1449</v>
      </c>
    </row>
    <row r="299" spans="1:30" hidden="1" x14ac:dyDescent="0.25">
      <c r="A299" s="8" t="s">
        <v>2350</v>
      </c>
      <c r="B299" s="8">
        <v>391</v>
      </c>
      <c r="C299" s="8" t="s">
        <v>2334</v>
      </c>
      <c r="D299" s="8" t="s">
        <v>2335</v>
      </c>
      <c r="E299" s="8" t="s">
        <v>2336</v>
      </c>
      <c r="F299" s="8">
        <v>1</v>
      </c>
      <c r="G299" s="8" t="s">
        <v>2337</v>
      </c>
      <c r="H299" s="8" t="s">
        <v>2338</v>
      </c>
      <c r="I299" s="8" t="s">
        <v>2339</v>
      </c>
      <c r="J299" s="8">
        <v>1</v>
      </c>
      <c r="K299" s="8" t="s">
        <v>2340</v>
      </c>
      <c r="L299" s="8" t="s">
        <v>2341</v>
      </c>
      <c r="M299" s="8" t="s">
        <v>2342</v>
      </c>
      <c r="N299" s="8">
        <v>2</v>
      </c>
      <c r="O299" s="8" t="s">
        <v>2351</v>
      </c>
      <c r="P299" s="8" t="s">
        <v>2352</v>
      </c>
      <c r="Q299" s="8" t="s">
        <v>2350</v>
      </c>
      <c r="R299" s="8" t="s">
        <v>2351</v>
      </c>
      <c r="S299" s="8">
        <v>36.167921999999997</v>
      </c>
      <c r="T299" s="8">
        <v>36.984475000000003</v>
      </c>
      <c r="U299" s="8" t="s">
        <v>1448</v>
      </c>
      <c r="V299" s="8" t="s">
        <v>1448</v>
      </c>
      <c r="W299" s="8">
        <v>9095</v>
      </c>
      <c r="X299" s="8" t="s">
        <v>1449</v>
      </c>
      <c r="Y299" s="8">
        <v>95</v>
      </c>
      <c r="Z299" s="8">
        <v>0</v>
      </c>
      <c r="AA299" s="8">
        <v>0</v>
      </c>
      <c r="AB299" s="8" t="s">
        <v>1449</v>
      </c>
      <c r="AC299" s="8">
        <v>0</v>
      </c>
      <c r="AD299" s="8" t="s">
        <v>1449</v>
      </c>
    </row>
    <row r="300" spans="1:30" hidden="1" x14ac:dyDescent="0.25">
      <c r="A300" s="8" t="s">
        <v>2353</v>
      </c>
      <c r="B300" s="8">
        <v>392</v>
      </c>
      <c r="C300" s="8" t="s">
        <v>2334</v>
      </c>
      <c r="D300" s="8" t="s">
        <v>2335</v>
      </c>
      <c r="E300" s="8" t="s">
        <v>2336</v>
      </c>
      <c r="F300" s="8">
        <v>1</v>
      </c>
      <c r="G300" s="8" t="s">
        <v>2337</v>
      </c>
      <c r="H300" s="8" t="s">
        <v>2338</v>
      </c>
      <c r="I300" s="8" t="s">
        <v>2339</v>
      </c>
      <c r="J300" s="8">
        <v>1</v>
      </c>
      <c r="K300" s="8" t="s">
        <v>2354</v>
      </c>
      <c r="L300" s="8" t="s">
        <v>2355</v>
      </c>
      <c r="M300" s="8" t="s">
        <v>2356</v>
      </c>
      <c r="N300" s="8">
        <v>5</v>
      </c>
      <c r="O300" s="8" t="s">
        <v>2357</v>
      </c>
      <c r="P300" s="8" t="s">
        <v>2358</v>
      </c>
      <c r="Q300" s="8" t="s">
        <v>2353</v>
      </c>
      <c r="R300" s="8" t="s">
        <v>2357</v>
      </c>
      <c r="S300" s="8">
        <v>36.207115000000002</v>
      </c>
      <c r="T300" s="8">
        <v>36.978901</v>
      </c>
      <c r="U300" s="8" t="s">
        <v>1495</v>
      </c>
      <c r="V300" s="8" t="s">
        <v>1448</v>
      </c>
      <c r="W300" s="8">
        <v>2641</v>
      </c>
      <c r="X300" s="8" t="s">
        <v>1496</v>
      </c>
      <c r="Y300" s="8">
        <v>0</v>
      </c>
      <c r="Z300" s="8">
        <v>0</v>
      </c>
      <c r="AA300" s="8">
        <v>0</v>
      </c>
      <c r="AB300" s="8" t="s">
        <v>1449</v>
      </c>
      <c r="AC300" s="8">
        <v>0</v>
      </c>
      <c r="AD300" s="8" t="s">
        <v>1449</v>
      </c>
    </row>
    <row r="301" spans="1:30" hidden="1" x14ac:dyDescent="0.25">
      <c r="A301" s="8" t="s">
        <v>2354</v>
      </c>
      <c r="B301" s="8">
        <v>393</v>
      </c>
      <c r="C301" s="8" t="s">
        <v>2334</v>
      </c>
      <c r="D301" s="8" t="s">
        <v>2335</v>
      </c>
      <c r="E301" s="8" t="s">
        <v>2336</v>
      </c>
      <c r="F301" s="8">
        <v>1</v>
      </c>
      <c r="G301" s="8" t="s">
        <v>2337</v>
      </c>
      <c r="H301" s="8" t="s">
        <v>2338</v>
      </c>
      <c r="I301" s="8" t="s">
        <v>2339</v>
      </c>
      <c r="J301" s="8">
        <v>1</v>
      </c>
      <c r="K301" s="8" t="s">
        <v>2354</v>
      </c>
      <c r="L301" s="8" t="s">
        <v>2355</v>
      </c>
      <c r="M301" s="8" t="s">
        <v>2356</v>
      </c>
      <c r="N301" s="8">
        <v>5</v>
      </c>
      <c r="O301" s="8" t="s">
        <v>2355</v>
      </c>
      <c r="P301" s="8" t="s">
        <v>2359</v>
      </c>
      <c r="Q301" s="8" t="s">
        <v>2354</v>
      </c>
      <c r="R301" s="8" t="s">
        <v>2355</v>
      </c>
      <c r="S301" s="8">
        <v>36.282511</v>
      </c>
      <c r="T301" s="8">
        <v>36.850853999999998</v>
      </c>
      <c r="U301" s="8" t="s">
        <v>1495</v>
      </c>
      <c r="V301" s="8" t="s">
        <v>1448</v>
      </c>
      <c r="W301" s="8">
        <v>41630</v>
      </c>
      <c r="X301" s="8" t="s">
        <v>1496</v>
      </c>
      <c r="Y301" s="8">
        <v>40867</v>
      </c>
      <c r="Z301" s="8">
        <v>0</v>
      </c>
      <c r="AA301" s="8">
        <v>0</v>
      </c>
      <c r="AB301" s="8" t="s">
        <v>1449</v>
      </c>
      <c r="AC301" s="8">
        <v>0</v>
      </c>
      <c r="AD301" s="8" t="s">
        <v>1449</v>
      </c>
    </row>
    <row r="302" spans="1:30" hidden="1" x14ac:dyDescent="0.25">
      <c r="A302" s="8" t="s">
        <v>2360</v>
      </c>
      <c r="B302" s="8">
        <v>394</v>
      </c>
      <c r="C302" s="8" t="s">
        <v>2334</v>
      </c>
      <c r="D302" s="8" t="s">
        <v>2335</v>
      </c>
      <c r="E302" s="8" t="s">
        <v>2336</v>
      </c>
      <c r="F302" s="8">
        <v>1</v>
      </c>
      <c r="G302" s="8" t="s">
        <v>2337</v>
      </c>
      <c r="H302" s="8" t="s">
        <v>2338</v>
      </c>
      <c r="I302" s="8" t="s">
        <v>2339</v>
      </c>
      <c r="J302" s="8">
        <v>1</v>
      </c>
      <c r="K302" s="8" t="s">
        <v>2340</v>
      </c>
      <c r="L302" s="8" t="s">
        <v>2341</v>
      </c>
      <c r="M302" s="8" t="s">
        <v>2342</v>
      </c>
      <c r="N302" s="8">
        <v>2</v>
      </c>
      <c r="O302" s="8" t="s">
        <v>2361</v>
      </c>
      <c r="P302" s="8" t="s">
        <v>2362</v>
      </c>
      <c r="Q302" s="8" t="s">
        <v>2360</v>
      </c>
      <c r="R302" s="8" t="s">
        <v>2361</v>
      </c>
      <c r="S302" s="8">
        <v>36.166645000000003</v>
      </c>
      <c r="T302" s="8">
        <v>36.885623000000002</v>
      </c>
      <c r="U302" s="8" t="s">
        <v>1495</v>
      </c>
      <c r="V302" s="8" t="s">
        <v>1448</v>
      </c>
      <c r="W302" s="8">
        <v>2780</v>
      </c>
      <c r="X302" s="8" t="s">
        <v>1496</v>
      </c>
      <c r="Y302" s="8">
        <v>1671</v>
      </c>
      <c r="Z302" s="8">
        <v>0</v>
      </c>
      <c r="AA302" s="8">
        <v>0</v>
      </c>
      <c r="AB302" s="8" t="s">
        <v>1449</v>
      </c>
      <c r="AC302" s="8">
        <v>0</v>
      </c>
      <c r="AD302" s="8" t="s">
        <v>1449</v>
      </c>
    </row>
    <row r="303" spans="1:30" hidden="1" x14ac:dyDescent="0.25">
      <c r="A303" s="8" t="s">
        <v>2363</v>
      </c>
      <c r="B303" s="8">
        <v>395</v>
      </c>
      <c r="C303" s="8" t="s">
        <v>2334</v>
      </c>
      <c r="D303" s="8" t="s">
        <v>2335</v>
      </c>
      <c r="E303" s="8" t="s">
        <v>2336</v>
      </c>
      <c r="F303" s="8">
        <v>1</v>
      </c>
      <c r="G303" s="8" t="s">
        <v>2337</v>
      </c>
      <c r="H303" s="8" t="s">
        <v>2338</v>
      </c>
      <c r="I303" s="8" t="s">
        <v>2339</v>
      </c>
      <c r="J303" s="8">
        <v>1</v>
      </c>
      <c r="K303" s="8" t="s">
        <v>2340</v>
      </c>
      <c r="L303" s="8" t="s">
        <v>2341</v>
      </c>
      <c r="M303" s="8" t="s">
        <v>2342</v>
      </c>
      <c r="N303" s="8">
        <v>2</v>
      </c>
      <c r="O303" s="8" t="s">
        <v>2364</v>
      </c>
      <c r="P303" s="8" t="s">
        <v>2365</v>
      </c>
      <c r="Q303" s="8" t="s">
        <v>2363</v>
      </c>
      <c r="R303" s="8" t="s">
        <v>2364</v>
      </c>
      <c r="S303" s="8">
        <v>36.132626000000002</v>
      </c>
      <c r="T303" s="8">
        <v>36.899591999999998</v>
      </c>
      <c r="U303" s="8" t="s">
        <v>1495</v>
      </c>
      <c r="V303" s="8" t="s">
        <v>1448</v>
      </c>
      <c r="W303" s="8">
        <v>1861</v>
      </c>
      <c r="X303" s="8" t="s">
        <v>1496</v>
      </c>
      <c r="Y303" s="8">
        <v>0</v>
      </c>
      <c r="Z303" s="8">
        <v>0</v>
      </c>
      <c r="AA303" s="8">
        <v>0</v>
      </c>
      <c r="AB303" s="8" t="s">
        <v>1449</v>
      </c>
      <c r="AC303" s="8">
        <v>0</v>
      </c>
      <c r="AD303" s="8" t="s">
        <v>1449</v>
      </c>
    </row>
    <row r="304" spans="1:30" hidden="1" x14ac:dyDescent="0.25">
      <c r="A304" s="8" t="s">
        <v>2366</v>
      </c>
      <c r="B304" s="8">
        <v>396</v>
      </c>
      <c r="C304" s="8" t="s">
        <v>2334</v>
      </c>
      <c r="D304" s="8" t="s">
        <v>2335</v>
      </c>
      <c r="E304" s="8" t="s">
        <v>2336</v>
      </c>
      <c r="F304" s="8">
        <v>1</v>
      </c>
      <c r="G304" s="8" t="s">
        <v>2337</v>
      </c>
      <c r="H304" s="8" t="s">
        <v>2338</v>
      </c>
      <c r="I304" s="8" t="s">
        <v>2339</v>
      </c>
      <c r="J304" s="8">
        <v>1</v>
      </c>
      <c r="K304" s="8" t="s">
        <v>2340</v>
      </c>
      <c r="L304" s="8" t="s">
        <v>2341</v>
      </c>
      <c r="M304" s="8" t="s">
        <v>2342</v>
      </c>
      <c r="N304" s="8">
        <v>2</v>
      </c>
      <c r="O304" s="8" t="s">
        <v>2367</v>
      </c>
      <c r="P304" s="8" t="s">
        <v>2368</v>
      </c>
      <c r="Q304" s="8" t="s">
        <v>2366</v>
      </c>
      <c r="R304" s="8" t="s">
        <v>2367</v>
      </c>
      <c r="S304" s="8">
        <v>36.147787000000001</v>
      </c>
      <c r="T304" s="8">
        <v>36.947454999999998</v>
      </c>
      <c r="U304" s="8" t="s">
        <v>1495</v>
      </c>
      <c r="V304" s="8" t="s">
        <v>1448</v>
      </c>
      <c r="W304" s="8">
        <v>8985</v>
      </c>
      <c r="X304" s="8" t="s">
        <v>1496</v>
      </c>
      <c r="Y304" s="8">
        <v>80</v>
      </c>
      <c r="Z304" s="8">
        <v>0</v>
      </c>
      <c r="AA304" s="8">
        <v>0</v>
      </c>
      <c r="AB304" s="8" t="s">
        <v>1449</v>
      </c>
      <c r="AC304" s="8">
        <v>0</v>
      </c>
      <c r="AD304" s="8" t="s">
        <v>1449</v>
      </c>
    </row>
    <row r="305" spans="1:30" hidden="1" x14ac:dyDescent="0.25">
      <c r="A305" s="8" t="s">
        <v>2369</v>
      </c>
      <c r="B305" s="8">
        <v>397</v>
      </c>
      <c r="C305" s="8" t="s">
        <v>2334</v>
      </c>
      <c r="D305" s="8" t="s">
        <v>2335</v>
      </c>
      <c r="E305" s="8" t="s">
        <v>2336</v>
      </c>
      <c r="F305" s="8">
        <v>1</v>
      </c>
      <c r="G305" s="8" t="s">
        <v>2337</v>
      </c>
      <c r="H305" s="8" t="s">
        <v>2338</v>
      </c>
      <c r="I305" s="8" t="s">
        <v>2339</v>
      </c>
      <c r="J305" s="8">
        <v>1</v>
      </c>
      <c r="K305" s="8" t="s">
        <v>2340</v>
      </c>
      <c r="L305" s="8" t="s">
        <v>2341</v>
      </c>
      <c r="M305" s="8" t="s">
        <v>2342</v>
      </c>
      <c r="N305" s="8">
        <v>2</v>
      </c>
      <c r="O305" s="8" t="s">
        <v>2370</v>
      </c>
      <c r="P305" s="8" t="s">
        <v>2371</v>
      </c>
      <c r="Q305" s="8" t="s">
        <v>2369</v>
      </c>
      <c r="R305" s="8" t="s">
        <v>2370</v>
      </c>
      <c r="S305" s="8">
        <v>36.154324000000003</v>
      </c>
      <c r="T305" s="8">
        <v>36.893737000000002</v>
      </c>
      <c r="U305" s="8" t="s">
        <v>1495</v>
      </c>
      <c r="V305" s="8" t="s">
        <v>1448</v>
      </c>
      <c r="W305" s="8">
        <v>9995</v>
      </c>
      <c r="X305" s="8" t="s">
        <v>1496</v>
      </c>
      <c r="Y305" s="8">
        <v>1525</v>
      </c>
      <c r="Z305" s="8">
        <v>0</v>
      </c>
      <c r="AA305" s="8">
        <v>0</v>
      </c>
      <c r="AB305" s="8" t="s">
        <v>1449</v>
      </c>
      <c r="AC305" s="8">
        <v>0</v>
      </c>
      <c r="AD305" s="8" t="s">
        <v>1449</v>
      </c>
    </row>
    <row r="306" spans="1:30" hidden="1" x14ac:dyDescent="0.25">
      <c r="A306" s="8" t="s">
        <v>2372</v>
      </c>
      <c r="B306" s="8">
        <v>398</v>
      </c>
      <c r="C306" s="8" t="s">
        <v>2334</v>
      </c>
      <c r="D306" s="8" t="s">
        <v>2335</v>
      </c>
      <c r="E306" s="8" t="s">
        <v>2336</v>
      </c>
      <c r="F306" s="8">
        <v>1</v>
      </c>
      <c r="G306" s="8" t="s">
        <v>2337</v>
      </c>
      <c r="H306" s="8" t="s">
        <v>2338</v>
      </c>
      <c r="I306" s="8" t="s">
        <v>2339</v>
      </c>
      <c r="J306" s="8">
        <v>1</v>
      </c>
      <c r="K306" s="8" t="s">
        <v>2340</v>
      </c>
      <c r="L306" s="8" t="s">
        <v>2341</v>
      </c>
      <c r="M306" s="8" t="s">
        <v>2342</v>
      </c>
      <c r="N306" s="8">
        <v>2</v>
      </c>
      <c r="O306" s="8" t="s">
        <v>2373</v>
      </c>
      <c r="P306" s="8" t="s">
        <v>2374</v>
      </c>
      <c r="Q306" s="8" t="s">
        <v>2372</v>
      </c>
      <c r="R306" s="8" t="s">
        <v>2373</v>
      </c>
      <c r="S306" s="8">
        <v>36.144331000000001</v>
      </c>
      <c r="T306" s="8">
        <v>36.875329999999998</v>
      </c>
      <c r="U306" s="8" t="s">
        <v>1495</v>
      </c>
      <c r="V306" s="8" t="s">
        <v>1448</v>
      </c>
      <c r="W306" s="8">
        <v>3310</v>
      </c>
      <c r="X306" s="8" t="s">
        <v>1496</v>
      </c>
      <c r="Y306" s="8">
        <v>850</v>
      </c>
      <c r="Z306" s="8">
        <v>0</v>
      </c>
      <c r="AA306" s="8">
        <v>0</v>
      </c>
      <c r="AB306" s="8" t="s">
        <v>1449</v>
      </c>
      <c r="AC306" s="8">
        <v>0</v>
      </c>
      <c r="AD306" s="8" t="s">
        <v>1449</v>
      </c>
    </row>
    <row r="307" spans="1:30" hidden="1" x14ac:dyDescent="0.25">
      <c r="A307" s="8" t="s">
        <v>2375</v>
      </c>
      <c r="B307" s="8">
        <v>399</v>
      </c>
      <c r="C307" s="8" t="s">
        <v>2334</v>
      </c>
      <c r="D307" s="8" t="s">
        <v>2335</v>
      </c>
      <c r="E307" s="8" t="s">
        <v>2336</v>
      </c>
      <c r="F307" s="8">
        <v>1</v>
      </c>
      <c r="G307" s="8" t="s">
        <v>2337</v>
      </c>
      <c r="H307" s="8" t="s">
        <v>2338</v>
      </c>
      <c r="I307" s="8" t="s">
        <v>2339</v>
      </c>
      <c r="J307" s="8">
        <v>1</v>
      </c>
      <c r="K307" s="8" t="s">
        <v>2340</v>
      </c>
      <c r="L307" s="8" t="s">
        <v>2341</v>
      </c>
      <c r="M307" s="8" t="s">
        <v>2342</v>
      </c>
      <c r="N307" s="8">
        <v>2</v>
      </c>
      <c r="O307" s="8" t="s">
        <v>2376</v>
      </c>
      <c r="P307" s="8" t="s">
        <v>2377</v>
      </c>
      <c r="Q307" s="8" t="s">
        <v>2378</v>
      </c>
      <c r="R307" s="8" t="s">
        <v>2376</v>
      </c>
      <c r="S307" s="8">
        <v>36.081727000000001</v>
      </c>
      <c r="T307" s="8">
        <v>36.829596000000002</v>
      </c>
      <c r="U307" s="8" t="s">
        <v>1495</v>
      </c>
      <c r="V307" s="8" t="s">
        <v>1448</v>
      </c>
      <c r="W307" s="8">
        <v>7581</v>
      </c>
      <c r="X307" s="8" t="s">
        <v>1496</v>
      </c>
      <c r="Y307" s="8">
        <v>894</v>
      </c>
      <c r="Z307" s="8">
        <v>0</v>
      </c>
      <c r="AA307" s="8">
        <v>0</v>
      </c>
      <c r="AB307" s="8" t="s">
        <v>1449</v>
      </c>
      <c r="AC307" s="8">
        <v>0</v>
      </c>
      <c r="AD307" s="8" t="s">
        <v>1449</v>
      </c>
    </row>
    <row r="308" spans="1:30" hidden="1" x14ac:dyDescent="0.25">
      <c r="A308" s="8" t="s">
        <v>2379</v>
      </c>
      <c r="B308" s="8">
        <v>400</v>
      </c>
      <c r="C308" s="8" t="s">
        <v>2334</v>
      </c>
      <c r="D308" s="8" t="s">
        <v>2335</v>
      </c>
      <c r="E308" s="8" t="s">
        <v>2336</v>
      </c>
      <c r="F308" s="8">
        <v>1</v>
      </c>
      <c r="G308" s="8" t="s">
        <v>2337</v>
      </c>
      <c r="H308" s="8" t="s">
        <v>2338</v>
      </c>
      <c r="I308" s="8" t="s">
        <v>2339</v>
      </c>
      <c r="J308" s="8">
        <v>1</v>
      </c>
      <c r="K308" s="8" t="s">
        <v>2340</v>
      </c>
      <c r="L308" s="8" t="s">
        <v>2341</v>
      </c>
      <c r="M308" s="8" t="s">
        <v>2342</v>
      </c>
      <c r="N308" s="8">
        <v>2</v>
      </c>
      <c r="O308" s="8" t="s">
        <v>2380</v>
      </c>
      <c r="P308" s="8" t="s">
        <v>2381</v>
      </c>
      <c r="Q308" s="8" t="s">
        <v>2379</v>
      </c>
      <c r="R308" s="8" t="s">
        <v>2380</v>
      </c>
      <c r="S308" s="8">
        <v>36.163426999999999</v>
      </c>
      <c r="T308" s="8">
        <v>36.785764</v>
      </c>
      <c r="U308" s="8" t="s">
        <v>1763</v>
      </c>
      <c r="V308" s="8" t="s">
        <v>2346</v>
      </c>
      <c r="W308" s="8">
        <v>11862</v>
      </c>
      <c r="X308" s="8" t="s">
        <v>1496</v>
      </c>
      <c r="Y308" s="8">
        <v>12405</v>
      </c>
      <c r="Z308" s="8">
        <v>0</v>
      </c>
      <c r="AA308" s="8">
        <v>0</v>
      </c>
      <c r="AB308" s="8" t="s">
        <v>1449</v>
      </c>
      <c r="AC308" s="8">
        <v>0</v>
      </c>
      <c r="AD308" s="8" t="s">
        <v>1449</v>
      </c>
    </row>
    <row r="309" spans="1:30" hidden="1" x14ac:dyDescent="0.25">
      <c r="A309" s="8" t="s">
        <v>2382</v>
      </c>
      <c r="B309" s="8">
        <v>401</v>
      </c>
      <c r="C309" s="8" t="s">
        <v>2334</v>
      </c>
      <c r="D309" s="8" t="s">
        <v>2335</v>
      </c>
      <c r="E309" s="8" t="s">
        <v>2336</v>
      </c>
      <c r="F309" s="8">
        <v>1</v>
      </c>
      <c r="G309" s="8" t="s">
        <v>2337</v>
      </c>
      <c r="H309" s="8" t="s">
        <v>2338</v>
      </c>
      <c r="I309" s="8" t="s">
        <v>2339</v>
      </c>
      <c r="J309" s="8">
        <v>1</v>
      </c>
      <c r="K309" s="8" t="s">
        <v>2340</v>
      </c>
      <c r="L309" s="8" t="s">
        <v>2341</v>
      </c>
      <c r="M309" s="8" t="s">
        <v>2342</v>
      </c>
      <c r="N309" s="8">
        <v>2</v>
      </c>
      <c r="O309" s="8" t="s">
        <v>2383</v>
      </c>
      <c r="P309" s="8" t="s">
        <v>2384</v>
      </c>
      <c r="Q309" s="8" t="s">
        <v>2382</v>
      </c>
      <c r="R309" s="8" t="s">
        <v>2383</v>
      </c>
      <c r="S309" s="8">
        <v>36.184376</v>
      </c>
      <c r="T309" s="8">
        <v>36.840018999999998</v>
      </c>
      <c r="U309" s="8" t="s">
        <v>1763</v>
      </c>
      <c r="V309" s="8" t="s">
        <v>2346</v>
      </c>
      <c r="W309" s="8">
        <v>7550</v>
      </c>
      <c r="X309" s="8" t="s">
        <v>1496</v>
      </c>
      <c r="Y309" s="8">
        <v>9902</v>
      </c>
      <c r="Z309" s="8">
        <v>0</v>
      </c>
      <c r="AA309" s="8">
        <v>0</v>
      </c>
      <c r="AB309" s="8" t="s">
        <v>1449</v>
      </c>
      <c r="AC309" s="8">
        <v>0</v>
      </c>
      <c r="AD309" s="8" t="s">
        <v>1449</v>
      </c>
    </row>
    <row r="310" spans="1:30" hidden="1" x14ac:dyDescent="0.25">
      <c r="A310" s="8" t="s">
        <v>2385</v>
      </c>
      <c r="B310" s="8">
        <v>402</v>
      </c>
      <c r="C310" s="8" t="s">
        <v>2334</v>
      </c>
      <c r="D310" s="8" t="s">
        <v>2335</v>
      </c>
      <c r="E310" s="8" t="s">
        <v>2336</v>
      </c>
      <c r="F310" s="8">
        <v>1</v>
      </c>
      <c r="G310" s="8" t="s">
        <v>2337</v>
      </c>
      <c r="H310" s="8" t="s">
        <v>2338</v>
      </c>
      <c r="I310" s="8" t="s">
        <v>2339</v>
      </c>
      <c r="J310" s="8">
        <v>1</v>
      </c>
      <c r="K310" s="8" t="s">
        <v>2340</v>
      </c>
      <c r="L310" s="8" t="s">
        <v>2341</v>
      </c>
      <c r="M310" s="8" t="s">
        <v>2342</v>
      </c>
      <c r="N310" s="8">
        <v>2</v>
      </c>
      <c r="O310" s="8" t="s">
        <v>2386</v>
      </c>
      <c r="P310" s="8" t="s">
        <v>2387</v>
      </c>
      <c r="Q310" s="8" t="s">
        <v>2385</v>
      </c>
      <c r="R310" s="8" t="s">
        <v>2386</v>
      </c>
      <c r="S310" s="8">
        <v>36.088233000000002</v>
      </c>
      <c r="T310" s="8">
        <v>36.760128000000002</v>
      </c>
      <c r="U310" s="8" t="s">
        <v>1448</v>
      </c>
      <c r="V310" s="8" t="s">
        <v>1448</v>
      </c>
      <c r="W310" s="8">
        <v>15755</v>
      </c>
      <c r="X310" s="8" t="s">
        <v>1449</v>
      </c>
      <c r="Y310" s="8">
        <v>18813</v>
      </c>
      <c r="Z310" s="8">
        <v>0</v>
      </c>
      <c r="AA310" s="8">
        <v>0</v>
      </c>
      <c r="AB310" s="8" t="s">
        <v>1449</v>
      </c>
      <c r="AC310" s="8">
        <v>0</v>
      </c>
      <c r="AD310" s="8" t="s">
        <v>1449</v>
      </c>
    </row>
    <row r="311" spans="1:30" hidden="1" x14ac:dyDescent="0.25">
      <c r="A311" s="8" t="s">
        <v>2388</v>
      </c>
      <c r="B311" s="8">
        <v>403</v>
      </c>
      <c r="C311" s="8" t="s">
        <v>2334</v>
      </c>
      <c r="D311" s="8" t="s">
        <v>2335</v>
      </c>
      <c r="E311" s="8" t="s">
        <v>2336</v>
      </c>
      <c r="F311" s="8">
        <v>1</v>
      </c>
      <c r="G311" s="8" t="s">
        <v>2337</v>
      </c>
      <c r="H311" s="8" t="s">
        <v>2338</v>
      </c>
      <c r="I311" s="8" t="s">
        <v>2339</v>
      </c>
      <c r="J311" s="8">
        <v>1</v>
      </c>
      <c r="K311" s="8" t="s">
        <v>2340</v>
      </c>
      <c r="L311" s="8" t="s">
        <v>2341</v>
      </c>
      <c r="M311" s="8" t="s">
        <v>2342</v>
      </c>
      <c r="N311" s="8">
        <v>2</v>
      </c>
      <c r="O311" s="8" t="s">
        <v>2389</v>
      </c>
      <c r="P311" s="8" t="s">
        <v>2390</v>
      </c>
      <c r="Q311" s="8" t="s">
        <v>2388</v>
      </c>
      <c r="R311" s="8" t="s">
        <v>2389</v>
      </c>
      <c r="S311" s="8">
        <v>36.159754999999997</v>
      </c>
      <c r="T311" s="8">
        <v>36.819007999999997</v>
      </c>
      <c r="U311" s="8" t="s">
        <v>1495</v>
      </c>
      <c r="V311" s="8" t="s">
        <v>1448</v>
      </c>
      <c r="W311" s="8">
        <v>6160</v>
      </c>
      <c r="X311" s="8" t="s">
        <v>1496</v>
      </c>
      <c r="Y311" s="8">
        <v>5911</v>
      </c>
      <c r="Z311" s="8">
        <v>0</v>
      </c>
      <c r="AA311" s="8">
        <v>0</v>
      </c>
      <c r="AB311" s="8" t="s">
        <v>1449</v>
      </c>
      <c r="AC311" s="8">
        <v>0</v>
      </c>
      <c r="AD311" s="8" t="s">
        <v>1449</v>
      </c>
    </row>
    <row r="312" spans="1:30" hidden="1" x14ac:dyDescent="0.25">
      <c r="A312" s="8" t="s">
        <v>2391</v>
      </c>
      <c r="B312" s="8">
        <v>404</v>
      </c>
      <c r="C312" s="8" t="s">
        <v>2334</v>
      </c>
      <c r="D312" s="8" t="s">
        <v>2335</v>
      </c>
      <c r="E312" s="8" t="s">
        <v>2336</v>
      </c>
      <c r="F312" s="8">
        <v>1</v>
      </c>
      <c r="G312" s="8" t="s">
        <v>2337</v>
      </c>
      <c r="H312" s="8" t="s">
        <v>2338</v>
      </c>
      <c r="I312" s="8" t="s">
        <v>2339</v>
      </c>
      <c r="J312" s="8">
        <v>1</v>
      </c>
      <c r="K312" s="8" t="s">
        <v>2392</v>
      </c>
      <c r="L312" s="8" t="s">
        <v>2393</v>
      </c>
      <c r="M312" s="8" t="s">
        <v>2394</v>
      </c>
      <c r="N312" s="8">
        <v>6</v>
      </c>
      <c r="O312" s="8" t="s">
        <v>2395</v>
      </c>
      <c r="P312" s="8" t="s">
        <v>2396</v>
      </c>
      <c r="Q312" s="8" t="s">
        <v>2391</v>
      </c>
      <c r="R312" s="8" t="s">
        <v>2395</v>
      </c>
      <c r="S312" s="8">
        <v>36.045729999999999</v>
      </c>
      <c r="T312" s="8">
        <v>36.933011</v>
      </c>
      <c r="U312" s="8" t="s">
        <v>1495</v>
      </c>
      <c r="V312" s="8" t="s">
        <v>1448</v>
      </c>
      <c r="W312" s="8">
        <v>1770</v>
      </c>
      <c r="X312" s="8" t="s">
        <v>1496</v>
      </c>
      <c r="Y312" s="8">
        <v>25</v>
      </c>
      <c r="Z312" s="8">
        <v>0</v>
      </c>
      <c r="AA312" s="8">
        <v>0</v>
      </c>
      <c r="AB312" s="8" t="s">
        <v>1449</v>
      </c>
      <c r="AC312" s="8">
        <v>0</v>
      </c>
      <c r="AD312" s="8" t="s">
        <v>1449</v>
      </c>
    </row>
    <row r="313" spans="1:30" hidden="1" x14ac:dyDescent="0.25">
      <c r="A313" s="8" t="s">
        <v>2392</v>
      </c>
      <c r="B313" s="8">
        <v>405</v>
      </c>
      <c r="C313" s="8" t="s">
        <v>2334</v>
      </c>
      <c r="D313" s="8" t="s">
        <v>2335</v>
      </c>
      <c r="E313" s="8" t="s">
        <v>2336</v>
      </c>
      <c r="F313" s="8">
        <v>1</v>
      </c>
      <c r="G313" s="8" t="s">
        <v>2337</v>
      </c>
      <c r="H313" s="8" t="s">
        <v>2338</v>
      </c>
      <c r="I313" s="8" t="s">
        <v>2339</v>
      </c>
      <c r="J313" s="8">
        <v>1</v>
      </c>
      <c r="K313" s="8" t="s">
        <v>2392</v>
      </c>
      <c r="L313" s="8" t="s">
        <v>2393</v>
      </c>
      <c r="M313" s="8" t="s">
        <v>2394</v>
      </c>
      <c r="N313" s="8">
        <v>6</v>
      </c>
      <c r="O313" s="8" t="s">
        <v>2393</v>
      </c>
      <c r="P313" s="8" t="s">
        <v>2397</v>
      </c>
      <c r="Q313" s="8" t="s">
        <v>2392</v>
      </c>
      <c r="R313" s="8" t="s">
        <v>2393</v>
      </c>
      <c r="S313" s="8">
        <v>36.067368000000002</v>
      </c>
      <c r="T313" s="8">
        <v>36.982213999999999</v>
      </c>
      <c r="U313" s="8" t="s">
        <v>1495</v>
      </c>
      <c r="V313" s="8" t="s">
        <v>1448</v>
      </c>
      <c r="W313" s="8">
        <v>9750</v>
      </c>
      <c r="X313" s="8" t="s">
        <v>1496</v>
      </c>
      <c r="Y313" s="8">
        <v>130</v>
      </c>
      <c r="Z313" s="8">
        <v>0</v>
      </c>
      <c r="AA313" s="8">
        <v>0</v>
      </c>
      <c r="AB313" s="8" t="s">
        <v>1449</v>
      </c>
      <c r="AC313" s="8">
        <v>0</v>
      </c>
      <c r="AD313" s="8" t="s">
        <v>1449</v>
      </c>
    </row>
    <row r="314" spans="1:30" hidden="1" x14ac:dyDescent="0.25">
      <c r="A314" s="8" t="s">
        <v>2398</v>
      </c>
      <c r="B314" s="8">
        <v>406</v>
      </c>
      <c r="C314" s="8" t="s">
        <v>2334</v>
      </c>
      <c r="D314" s="8" t="s">
        <v>2335</v>
      </c>
      <c r="E314" s="8" t="s">
        <v>2336</v>
      </c>
      <c r="F314" s="8">
        <v>1</v>
      </c>
      <c r="G314" s="8" t="s">
        <v>2337</v>
      </c>
      <c r="H314" s="8" t="s">
        <v>2338</v>
      </c>
      <c r="I314" s="8" t="s">
        <v>2339</v>
      </c>
      <c r="J314" s="8">
        <v>1</v>
      </c>
      <c r="K314" s="8" t="s">
        <v>2392</v>
      </c>
      <c r="L314" s="8" t="s">
        <v>2393</v>
      </c>
      <c r="M314" s="8" t="s">
        <v>2394</v>
      </c>
      <c r="N314" s="8">
        <v>6</v>
      </c>
      <c r="O314" s="8" t="s">
        <v>2399</v>
      </c>
      <c r="P314" s="8" t="s">
        <v>2400</v>
      </c>
      <c r="Q314" s="8" t="s">
        <v>2398</v>
      </c>
      <c r="R314" s="8" t="s">
        <v>2399</v>
      </c>
      <c r="S314" s="8">
        <v>35.982258999999999</v>
      </c>
      <c r="T314" s="8">
        <v>36.871029999999998</v>
      </c>
      <c r="U314" s="8" t="s">
        <v>1495</v>
      </c>
      <c r="V314" s="8" t="s">
        <v>1448</v>
      </c>
      <c r="W314" s="8">
        <v>6580</v>
      </c>
      <c r="X314" s="8" t="s">
        <v>1496</v>
      </c>
      <c r="Y314" s="8">
        <v>0</v>
      </c>
      <c r="Z314" s="8">
        <v>0</v>
      </c>
      <c r="AA314" s="8">
        <v>0</v>
      </c>
      <c r="AB314" s="8" t="s">
        <v>1449</v>
      </c>
      <c r="AC314" s="8">
        <v>0</v>
      </c>
      <c r="AD314" s="8" t="s">
        <v>1449</v>
      </c>
    </row>
    <row r="315" spans="1:30" hidden="1" x14ac:dyDescent="0.25">
      <c r="A315" s="8" t="s">
        <v>2401</v>
      </c>
      <c r="B315" s="8">
        <v>407</v>
      </c>
      <c r="C315" s="8" t="s">
        <v>2334</v>
      </c>
      <c r="D315" s="8" t="s">
        <v>2335</v>
      </c>
      <c r="E315" s="8" t="s">
        <v>2336</v>
      </c>
      <c r="F315" s="8">
        <v>1</v>
      </c>
      <c r="G315" s="8" t="s">
        <v>2337</v>
      </c>
      <c r="H315" s="8" t="s">
        <v>2338</v>
      </c>
      <c r="I315" s="8" t="s">
        <v>2339</v>
      </c>
      <c r="J315" s="8">
        <v>1</v>
      </c>
      <c r="K315" s="8" t="s">
        <v>2340</v>
      </c>
      <c r="L315" s="8" t="s">
        <v>2341</v>
      </c>
      <c r="M315" s="8" t="s">
        <v>2342</v>
      </c>
      <c r="N315" s="8">
        <v>2</v>
      </c>
      <c r="O315" s="8" t="s">
        <v>2402</v>
      </c>
      <c r="P315" s="8" t="s">
        <v>2403</v>
      </c>
      <c r="Q315" s="8" t="s">
        <v>2401</v>
      </c>
      <c r="R315" s="8" t="s">
        <v>2402</v>
      </c>
      <c r="S315" s="8">
        <v>36.167696999999997</v>
      </c>
      <c r="T315" s="8">
        <v>36.863909999999997</v>
      </c>
      <c r="U315" s="8" t="s">
        <v>1448</v>
      </c>
      <c r="V315" s="8" t="s">
        <v>1448</v>
      </c>
      <c r="W315" s="8">
        <v>12325</v>
      </c>
      <c r="X315" s="8" t="s">
        <v>1449</v>
      </c>
      <c r="Y315" s="8">
        <v>14332</v>
      </c>
      <c r="Z315" s="8">
        <v>0</v>
      </c>
      <c r="AA315" s="8">
        <v>0</v>
      </c>
      <c r="AB315" s="8" t="s">
        <v>1449</v>
      </c>
      <c r="AC315" s="8">
        <v>0</v>
      </c>
      <c r="AD315" s="8" t="s">
        <v>1449</v>
      </c>
    </row>
    <row r="316" spans="1:30" hidden="1" x14ac:dyDescent="0.25">
      <c r="A316" s="8" t="s">
        <v>2404</v>
      </c>
      <c r="B316" s="8">
        <v>408</v>
      </c>
      <c r="C316" s="8" t="s">
        <v>2334</v>
      </c>
      <c r="D316" s="8" t="s">
        <v>2335</v>
      </c>
      <c r="E316" s="8" t="s">
        <v>2336</v>
      </c>
      <c r="F316" s="8">
        <v>1</v>
      </c>
      <c r="G316" s="8" t="s">
        <v>2337</v>
      </c>
      <c r="H316" s="8" t="s">
        <v>2338</v>
      </c>
      <c r="I316" s="8" t="s">
        <v>2339</v>
      </c>
      <c r="J316" s="8">
        <v>1</v>
      </c>
      <c r="K316" s="8" t="s">
        <v>2405</v>
      </c>
      <c r="L316" s="8" t="s">
        <v>2406</v>
      </c>
      <c r="M316" s="8" t="s">
        <v>2407</v>
      </c>
      <c r="N316" s="8">
        <v>4</v>
      </c>
      <c r="O316" s="8" t="s">
        <v>2408</v>
      </c>
      <c r="P316" s="8" t="s">
        <v>2409</v>
      </c>
      <c r="Q316" s="8" t="s">
        <v>2404</v>
      </c>
      <c r="R316" s="8" t="s">
        <v>2408</v>
      </c>
      <c r="S316" s="8">
        <v>36.292957999999999</v>
      </c>
      <c r="T316" s="8">
        <v>37.040315</v>
      </c>
      <c r="U316" s="8" t="s">
        <v>1448</v>
      </c>
      <c r="V316" s="8" t="s">
        <v>1448</v>
      </c>
      <c r="W316" s="8">
        <v>2651</v>
      </c>
      <c r="X316" s="8" t="s">
        <v>1449</v>
      </c>
      <c r="Y316" s="8">
        <v>0</v>
      </c>
      <c r="Z316" s="8">
        <v>0</v>
      </c>
      <c r="AA316" s="8">
        <v>0</v>
      </c>
      <c r="AB316" s="8" t="s">
        <v>1449</v>
      </c>
      <c r="AC316" s="8">
        <v>0</v>
      </c>
      <c r="AD316" s="8" t="s">
        <v>1449</v>
      </c>
    </row>
    <row r="317" spans="1:30" hidden="1" x14ac:dyDescent="0.25">
      <c r="A317" s="8" t="s">
        <v>2410</v>
      </c>
      <c r="B317" s="8">
        <v>409</v>
      </c>
      <c r="C317" s="8" t="s">
        <v>2334</v>
      </c>
      <c r="D317" s="8" t="s">
        <v>2335</v>
      </c>
      <c r="E317" s="8" t="s">
        <v>2336</v>
      </c>
      <c r="F317" s="8">
        <v>1</v>
      </c>
      <c r="G317" s="8" t="s">
        <v>2337</v>
      </c>
      <c r="H317" s="8" t="s">
        <v>2338</v>
      </c>
      <c r="I317" s="8" t="s">
        <v>2339</v>
      </c>
      <c r="J317" s="8">
        <v>1</v>
      </c>
      <c r="K317" s="8" t="s">
        <v>2354</v>
      </c>
      <c r="L317" s="8" t="s">
        <v>2355</v>
      </c>
      <c r="M317" s="8" t="s">
        <v>2356</v>
      </c>
      <c r="N317" s="8">
        <v>5</v>
      </c>
      <c r="O317" s="8" t="s">
        <v>2411</v>
      </c>
      <c r="P317" s="8" t="s">
        <v>2412</v>
      </c>
      <c r="Q317" s="8" t="s">
        <v>2410</v>
      </c>
      <c r="R317" s="8" t="s">
        <v>2411</v>
      </c>
      <c r="S317" s="8">
        <v>36.217733000000003</v>
      </c>
      <c r="T317" s="8">
        <v>36.944899999999997</v>
      </c>
      <c r="U317" s="8" t="s">
        <v>1448</v>
      </c>
      <c r="V317" s="8" t="s">
        <v>1448</v>
      </c>
      <c r="W317" s="8">
        <v>12934</v>
      </c>
      <c r="X317" s="8" t="s">
        <v>1449</v>
      </c>
      <c r="Y317" s="8">
        <v>125</v>
      </c>
      <c r="Z317" s="8">
        <v>0</v>
      </c>
      <c r="AA317" s="8">
        <v>0</v>
      </c>
      <c r="AB317" s="8" t="s">
        <v>1449</v>
      </c>
      <c r="AC317" s="8">
        <v>0</v>
      </c>
      <c r="AD317" s="8" t="s">
        <v>1449</v>
      </c>
    </row>
    <row r="318" spans="1:30" hidden="1" x14ac:dyDescent="0.25">
      <c r="A318" s="8" t="s">
        <v>2179</v>
      </c>
      <c r="B318" s="8">
        <v>410</v>
      </c>
      <c r="C318" s="8" t="s">
        <v>1426</v>
      </c>
      <c r="D318" s="8" t="s">
        <v>1427</v>
      </c>
      <c r="E318" s="8" t="s">
        <v>1428</v>
      </c>
      <c r="F318" s="8">
        <v>4</v>
      </c>
      <c r="G318" s="8" t="s">
        <v>2179</v>
      </c>
      <c r="H318" s="8" t="s">
        <v>2180</v>
      </c>
      <c r="I318" s="8" t="s">
        <v>2181</v>
      </c>
      <c r="J318" s="8">
        <v>22</v>
      </c>
      <c r="K318" s="8" t="s">
        <v>2179</v>
      </c>
      <c r="L318" s="8" t="s">
        <v>2197</v>
      </c>
      <c r="M318" s="8" t="s">
        <v>2198</v>
      </c>
      <c r="N318" s="8">
        <v>108</v>
      </c>
      <c r="O318" s="8" t="s">
        <v>2180</v>
      </c>
      <c r="P318" s="8" t="s">
        <v>2413</v>
      </c>
      <c r="Q318" s="8" t="s">
        <v>2179</v>
      </c>
      <c r="R318" s="8" t="s">
        <v>2180</v>
      </c>
      <c r="S318" s="8">
        <v>35.812334999999997</v>
      </c>
      <c r="T318" s="8">
        <v>36.610978000000003</v>
      </c>
      <c r="U318" s="8" t="s">
        <v>1763</v>
      </c>
      <c r="V318" s="8" t="s">
        <v>2346</v>
      </c>
      <c r="W318" s="8">
        <v>49565</v>
      </c>
      <c r="X318" s="8" t="s">
        <v>1496</v>
      </c>
      <c r="Y318" s="8">
        <v>31903</v>
      </c>
      <c r="Z318" s="8">
        <v>0</v>
      </c>
      <c r="AA318" s="8">
        <v>0</v>
      </c>
      <c r="AB318" s="8" t="s">
        <v>1449</v>
      </c>
      <c r="AC318" s="8">
        <v>0</v>
      </c>
      <c r="AD318" s="8" t="s">
        <v>1449</v>
      </c>
    </row>
    <row r="319" spans="1:30" hidden="1" x14ac:dyDescent="0.25">
      <c r="A319" s="8" t="s">
        <v>2414</v>
      </c>
      <c r="B319" s="8">
        <v>411</v>
      </c>
      <c r="C319" s="8" t="s">
        <v>1426</v>
      </c>
      <c r="D319" s="8" t="s">
        <v>1427</v>
      </c>
      <c r="E319" s="8" t="s">
        <v>1428</v>
      </c>
      <c r="F319" s="8">
        <v>4</v>
      </c>
      <c r="G319" s="8" t="s">
        <v>2415</v>
      </c>
      <c r="H319" s="8" t="s">
        <v>2416</v>
      </c>
      <c r="I319" s="8" t="s">
        <v>2417</v>
      </c>
      <c r="J319" s="8">
        <v>19</v>
      </c>
      <c r="K319" s="8" t="s">
        <v>2418</v>
      </c>
      <c r="L319" s="8" t="s">
        <v>2419</v>
      </c>
      <c r="M319" s="8" t="s">
        <v>2420</v>
      </c>
      <c r="N319" s="8">
        <v>97</v>
      </c>
      <c r="O319" s="8" t="s">
        <v>2421</v>
      </c>
      <c r="P319" s="8" t="s">
        <v>2422</v>
      </c>
      <c r="Q319" s="8" t="s">
        <v>2414</v>
      </c>
      <c r="R319" s="8" t="s">
        <v>2421</v>
      </c>
      <c r="S319" s="8">
        <v>35.580866</v>
      </c>
      <c r="T319" s="8">
        <v>36.626269000000001</v>
      </c>
      <c r="U319" s="8" t="s">
        <v>1448</v>
      </c>
      <c r="V319" s="8" t="s">
        <v>1448</v>
      </c>
      <c r="W319" s="8">
        <v>1309</v>
      </c>
      <c r="X319" s="8" t="s">
        <v>1449</v>
      </c>
      <c r="Y319" s="8">
        <v>0</v>
      </c>
      <c r="Z319" s="8">
        <v>0</v>
      </c>
      <c r="AA319" s="8">
        <v>0</v>
      </c>
      <c r="AB319" s="8" t="s">
        <v>1449</v>
      </c>
      <c r="AC319" s="8">
        <v>0</v>
      </c>
      <c r="AD319" s="8" t="s">
        <v>1449</v>
      </c>
    </row>
    <row r="320" spans="1:30" hidden="1" x14ac:dyDescent="0.25">
      <c r="A320" s="8" t="s">
        <v>2340</v>
      </c>
      <c r="B320" s="8">
        <v>412</v>
      </c>
      <c r="C320" s="8" t="s">
        <v>2334</v>
      </c>
      <c r="D320" s="8" t="s">
        <v>2335</v>
      </c>
      <c r="E320" s="8" t="s">
        <v>2336</v>
      </c>
      <c r="F320" s="8">
        <v>1</v>
      </c>
      <c r="G320" s="8" t="s">
        <v>2337</v>
      </c>
      <c r="H320" s="8" t="s">
        <v>2338</v>
      </c>
      <c r="I320" s="8" t="s">
        <v>2339</v>
      </c>
      <c r="J320" s="8">
        <v>1</v>
      </c>
      <c r="K320" s="8" t="s">
        <v>2340</v>
      </c>
      <c r="L320" s="8" t="s">
        <v>2341</v>
      </c>
      <c r="M320" s="8" t="s">
        <v>2342</v>
      </c>
      <c r="N320" s="8">
        <v>2</v>
      </c>
      <c r="O320" s="8" t="s">
        <v>2423</v>
      </c>
      <c r="P320" s="8" t="s">
        <v>2424</v>
      </c>
      <c r="Q320" s="8" t="s">
        <v>2340</v>
      </c>
      <c r="R320" s="8" t="s">
        <v>2423</v>
      </c>
      <c r="S320" s="8">
        <v>36.138123</v>
      </c>
      <c r="T320" s="8">
        <v>36.821910000000003</v>
      </c>
      <c r="U320" s="8" t="s">
        <v>1448</v>
      </c>
      <c r="V320" s="8" t="s">
        <v>1448</v>
      </c>
      <c r="W320" s="8">
        <v>46902</v>
      </c>
      <c r="X320" s="8" t="s">
        <v>1449</v>
      </c>
      <c r="Y320" s="8">
        <v>32555</v>
      </c>
      <c r="Z320" s="8">
        <v>0</v>
      </c>
      <c r="AA320" s="8">
        <v>0</v>
      </c>
      <c r="AB320" s="8" t="s">
        <v>1449</v>
      </c>
      <c r="AC320" s="8">
        <v>0</v>
      </c>
      <c r="AD320" s="8" t="s">
        <v>1449</v>
      </c>
    </row>
    <row r="321" spans="1:30" hidden="1" x14ac:dyDescent="0.25">
      <c r="A321" s="8" t="s">
        <v>2425</v>
      </c>
      <c r="B321" s="8">
        <v>413</v>
      </c>
      <c r="C321" s="8" t="s">
        <v>2334</v>
      </c>
      <c r="D321" s="8" t="s">
        <v>2335</v>
      </c>
      <c r="E321" s="8" t="s">
        <v>2336</v>
      </c>
      <c r="F321" s="8">
        <v>1</v>
      </c>
      <c r="G321" s="8" t="s">
        <v>2337</v>
      </c>
      <c r="H321" s="8" t="s">
        <v>2338</v>
      </c>
      <c r="I321" s="8" t="s">
        <v>2339</v>
      </c>
      <c r="J321" s="8">
        <v>1</v>
      </c>
      <c r="K321" s="8" t="s">
        <v>2405</v>
      </c>
      <c r="L321" s="8" t="s">
        <v>2406</v>
      </c>
      <c r="M321" s="8" t="s">
        <v>2407</v>
      </c>
      <c r="N321" s="8">
        <v>4</v>
      </c>
      <c r="O321" s="8" t="s">
        <v>2426</v>
      </c>
      <c r="P321" s="8" t="s">
        <v>2427</v>
      </c>
      <c r="Q321" s="8" t="s">
        <v>2425</v>
      </c>
      <c r="R321" s="8" t="s">
        <v>2426</v>
      </c>
      <c r="S321" s="8">
        <v>36.248752000000003</v>
      </c>
      <c r="T321" s="8">
        <v>37.014676999999999</v>
      </c>
      <c r="U321" s="8" t="s">
        <v>1495</v>
      </c>
      <c r="V321" s="8" t="s">
        <v>1448</v>
      </c>
      <c r="W321" s="8">
        <v>1221</v>
      </c>
      <c r="X321" s="8" t="s">
        <v>1496</v>
      </c>
      <c r="Y321" s="8">
        <v>30</v>
      </c>
      <c r="Z321" s="8">
        <v>0</v>
      </c>
      <c r="AA321" s="8">
        <v>0</v>
      </c>
      <c r="AB321" s="8" t="s">
        <v>1449</v>
      </c>
      <c r="AC321" s="8">
        <v>0</v>
      </c>
      <c r="AD321" s="8" t="s">
        <v>1449</v>
      </c>
    </row>
    <row r="322" spans="1:30" hidden="1" x14ac:dyDescent="0.25">
      <c r="A322" s="8" t="s">
        <v>2428</v>
      </c>
      <c r="B322" s="8">
        <v>414</v>
      </c>
      <c r="C322" s="8" t="s">
        <v>1426</v>
      </c>
      <c r="D322" s="8" t="s">
        <v>1427</v>
      </c>
      <c r="E322" s="8" t="s">
        <v>1428</v>
      </c>
      <c r="F322" s="8">
        <v>4</v>
      </c>
      <c r="G322" s="8" t="s">
        <v>2179</v>
      </c>
      <c r="H322" s="8" t="s">
        <v>2180</v>
      </c>
      <c r="I322" s="8" t="s">
        <v>2181</v>
      </c>
      <c r="J322" s="8">
        <v>22</v>
      </c>
      <c r="K322" s="8" t="s">
        <v>2429</v>
      </c>
      <c r="L322" s="8" t="s">
        <v>2430</v>
      </c>
      <c r="M322" s="8" t="s">
        <v>2431</v>
      </c>
      <c r="N322" s="8">
        <v>109</v>
      </c>
      <c r="O322" s="8" t="s">
        <v>2432</v>
      </c>
      <c r="P322" s="8" t="s">
        <v>2433</v>
      </c>
      <c r="Q322" s="8" t="s">
        <v>2428</v>
      </c>
      <c r="R322" s="8" t="s">
        <v>2432</v>
      </c>
      <c r="S322" s="8">
        <v>35.726733000000003</v>
      </c>
      <c r="T322" s="8">
        <v>36.536211000000002</v>
      </c>
      <c r="U322" s="8" t="s">
        <v>1495</v>
      </c>
      <c r="V322" s="8" t="s">
        <v>1448</v>
      </c>
      <c r="W322" s="8">
        <v>3715</v>
      </c>
      <c r="X322" s="8" t="s">
        <v>1496</v>
      </c>
      <c r="Y322" s="8">
        <v>1581</v>
      </c>
      <c r="Z322" s="8">
        <v>0</v>
      </c>
      <c r="AA322" s="8">
        <v>0</v>
      </c>
      <c r="AB322" s="8" t="s">
        <v>1449</v>
      </c>
      <c r="AC322" s="8">
        <v>0</v>
      </c>
      <c r="AD322" s="8" t="s">
        <v>1449</v>
      </c>
    </row>
    <row r="323" spans="1:30" hidden="1" x14ac:dyDescent="0.25">
      <c r="A323" s="8" t="s">
        <v>2434</v>
      </c>
      <c r="B323" s="8">
        <v>415</v>
      </c>
      <c r="C323" s="8" t="s">
        <v>2334</v>
      </c>
      <c r="D323" s="8" t="s">
        <v>2335</v>
      </c>
      <c r="E323" s="8" t="s">
        <v>2336</v>
      </c>
      <c r="F323" s="8">
        <v>1</v>
      </c>
      <c r="G323" s="8" t="s">
        <v>2337</v>
      </c>
      <c r="H323" s="8" t="s">
        <v>2338</v>
      </c>
      <c r="I323" s="8" t="s">
        <v>2339</v>
      </c>
      <c r="J323" s="8">
        <v>1</v>
      </c>
      <c r="K323" s="8" t="s">
        <v>2340</v>
      </c>
      <c r="L323" s="8" t="s">
        <v>2341</v>
      </c>
      <c r="M323" s="8" t="s">
        <v>2342</v>
      </c>
      <c r="N323" s="8">
        <v>2</v>
      </c>
      <c r="O323" s="8" t="s">
        <v>2435</v>
      </c>
      <c r="P323" s="8" t="s">
        <v>2436</v>
      </c>
      <c r="Q323" s="8" t="s">
        <v>2434</v>
      </c>
      <c r="R323" s="8" t="s">
        <v>2435</v>
      </c>
      <c r="S323" s="8">
        <v>36.133443</v>
      </c>
      <c r="T323" s="8">
        <v>36.738030999999999</v>
      </c>
      <c r="U323" s="8" t="s">
        <v>1495</v>
      </c>
      <c r="V323" s="8" t="s">
        <v>1448</v>
      </c>
      <c r="W323" s="8">
        <v>10877</v>
      </c>
      <c r="X323" s="8" t="s">
        <v>1496</v>
      </c>
      <c r="Y323" s="8">
        <v>9045</v>
      </c>
      <c r="Z323" s="8">
        <v>0</v>
      </c>
      <c r="AA323" s="8">
        <v>0</v>
      </c>
      <c r="AB323" s="8" t="s">
        <v>1449</v>
      </c>
      <c r="AC323" s="8">
        <v>0</v>
      </c>
      <c r="AD323" s="8" t="s">
        <v>1449</v>
      </c>
    </row>
    <row r="324" spans="1:30" hidden="1" x14ac:dyDescent="0.25">
      <c r="A324" s="8" t="s">
        <v>2437</v>
      </c>
      <c r="B324" s="8">
        <v>416</v>
      </c>
      <c r="C324" s="8" t="s">
        <v>2334</v>
      </c>
      <c r="D324" s="8" t="s">
        <v>2335</v>
      </c>
      <c r="E324" s="8" t="s">
        <v>2336</v>
      </c>
      <c r="F324" s="8">
        <v>1</v>
      </c>
      <c r="G324" s="8" t="s">
        <v>2337</v>
      </c>
      <c r="H324" s="8" t="s">
        <v>2338</v>
      </c>
      <c r="I324" s="8" t="s">
        <v>2339</v>
      </c>
      <c r="J324" s="8">
        <v>1</v>
      </c>
      <c r="K324" s="8" t="s">
        <v>2392</v>
      </c>
      <c r="L324" s="8" t="s">
        <v>2393</v>
      </c>
      <c r="M324" s="8" t="s">
        <v>2394</v>
      </c>
      <c r="N324" s="8">
        <v>6</v>
      </c>
      <c r="O324" s="8" t="s">
        <v>2438</v>
      </c>
      <c r="P324" s="8" t="s">
        <v>2439</v>
      </c>
      <c r="Q324" s="8" t="s">
        <v>2437</v>
      </c>
      <c r="R324" s="8" t="s">
        <v>2438</v>
      </c>
      <c r="S324" s="8">
        <v>36.013095999999997</v>
      </c>
      <c r="T324" s="8">
        <v>36.891174999999997</v>
      </c>
      <c r="U324" s="8" t="s">
        <v>1495</v>
      </c>
      <c r="V324" s="8" t="s">
        <v>1448</v>
      </c>
      <c r="W324" s="8">
        <v>7640</v>
      </c>
      <c r="X324" s="8" t="s">
        <v>1496</v>
      </c>
      <c r="Y324" s="8">
        <v>0</v>
      </c>
      <c r="Z324" s="8">
        <v>0</v>
      </c>
      <c r="AA324" s="8">
        <v>0</v>
      </c>
      <c r="AB324" s="8" t="s">
        <v>1449</v>
      </c>
      <c r="AC324" s="8">
        <v>0</v>
      </c>
      <c r="AD324" s="8" t="s">
        <v>1449</v>
      </c>
    </row>
    <row r="325" spans="1:30" hidden="1" x14ac:dyDescent="0.25">
      <c r="A325" s="8" t="s">
        <v>2440</v>
      </c>
      <c r="B325" s="8">
        <v>417</v>
      </c>
      <c r="C325" s="8" t="s">
        <v>2334</v>
      </c>
      <c r="D325" s="8" t="s">
        <v>2335</v>
      </c>
      <c r="E325" s="8" t="s">
        <v>2336</v>
      </c>
      <c r="F325" s="8">
        <v>1</v>
      </c>
      <c r="G325" s="8" t="s">
        <v>2337</v>
      </c>
      <c r="H325" s="8" t="s">
        <v>2338</v>
      </c>
      <c r="I325" s="8" t="s">
        <v>2339</v>
      </c>
      <c r="J325" s="8">
        <v>1</v>
      </c>
      <c r="K325" s="8" t="s">
        <v>2354</v>
      </c>
      <c r="L325" s="8" t="s">
        <v>2355</v>
      </c>
      <c r="M325" s="8" t="s">
        <v>2356</v>
      </c>
      <c r="N325" s="8">
        <v>5</v>
      </c>
      <c r="O325" s="8" t="s">
        <v>2441</v>
      </c>
      <c r="P325" s="8" t="s">
        <v>2442</v>
      </c>
      <c r="Q325" s="8" t="s">
        <v>2440</v>
      </c>
      <c r="R325" s="8" t="s">
        <v>2441</v>
      </c>
      <c r="S325" s="8">
        <v>36.204217</v>
      </c>
      <c r="T325" s="8">
        <v>36.994062</v>
      </c>
      <c r="U325" s="8" t="s">
        <v>1495</v>
      </c>
      <c r="V325" s="8" t="s">
        <v>1448</v>
      </c>
      <c r="W325" s="8">
        <v>2258</v>
      </c>
      <c r="X325" s="8" t="s">
        <v>1496</v>
      </c>
      <c r="Y325" s="8">
        <v>170</v>
      </c>
      <c r="Z325" s="8">
        <v>0</v>
      </c>
      <c r="AA325" s="8">
        <v>0</v>
      </c>
      <c r="AB325" s="8" t="s">
        <v>1449</v>
      </c>
      <c r="AC325" s="8">
        <v>0</v>
      </c>
      <c r="AD325" s="8" t="s">
        <v>1449</v>
      </c>
    </row>
    <row r="326" spans="1:30" hidden="1" x14ac:dyDescent="0.25">
      <c r="A326" s="8" t="s">
        <v>2443</v>
      </c>
      <c r="B326" s="8">
        <v>418</v>
      </c>
      <c r="C326" s="8" t="s">
        <v>2334</v>
      </c>
      <c r="D326" s="8" t="s">
        <v>2335</v>
      </c>
      <c r="E326" s="8" t="s">
        <v>2336</v>
      </c>
      <c r="F326" s="8">
        <v>1</v>
      </c>
      <c r="G326" s="8" t="s">
        <v>2337</v>
      </c>
      <c r="H326" s="8" t="s">
        <v>2338</v>
      </c>
      <c r="I326" s="8" t="s">
        <v>2339</v>
      </c>
      <c r="J326" s="8">
        <v>1</v>
      </c>
      <c r="K326" s="8" t="s">
        <v>2354</v>
      </c>
      <c r="L326" s="8" t="s">
        <v>2355</v>
      </c>
      <c r="M326" s="8" t="s">
        <v>2356</v>
      </c>
      <c r="N326" s="8">
        <v>5</v>
      </c>
      <c r="O326" s="8" t="s">
        <v>2444</v>
      </c>
      <c r="P326" s="8" t="s">
        <v>2445</v>
      </c>
      <c r="Q326" s="8" t="s">
        <v>2443</v>
      </c>
      <c r="R326" s="8" t="s">
        <v>2444</v>
      </c>
      <c r="S326" s="8">
        <v>36.204434999999997</v>
      </c>
      <c r="T326" s="8">
        <v>36.910640999999998</v>
      </c>
      <c r="U326" s="8" t="s">
        <v>1495</v>
      </c>
      <c r="V326" s="8" t="s">
        <v>1448</v>
      </c>
      <c r="W326" s="8">
        <v>4650</v>
      </c>
      <c r="X326" s="8" t="s">
        <v>1496</v>
      </c>
      <c r="Y326" s="8">
        <v>0</v>
      </c>
      <c r="Z326" s="8">
        <v>0</v>
      </c>
      <c r="AA326" s="8">
        <v>0</v>
      </c>
      <c r="AB326" s="8" t="s">
        <v>1449</v>
      </c>
      <c r="AC326" s="8">
        <v>0</v>
      </c>
      <c r="AD326" s="8" t="s">
        <v>1449</v>
      </c>
    </row>
    <row r="327" spans="1:30" hidden="1" x14ac:dyDescent="0.25">
      <c r="A327" s="8" t="s">
        <v>2446</v>
      </c>
      <c r="B327" s="8">
        <v>419</v>
      </c>
      <c r="C327" s="8" t="s">
        <v>2334</v>
      </c>
      <c r="D327" s="8" t="s">
        <v>2335</v>
      </c>
      <c r="E327" s="8" t="s">
        <v>2336</v>
      </c>
      <c r="F327" s="8">
        <v>1</v>
      </c>
      <c r="G327" s="8" t="s">
        <v>2337</v>
      </c>
      <c r="H327" s="8" t="s">
        <v>2338</v>
      </c>
      <c r="I327" s="8" t="s">
        <v>2339</v>
      </c>
      <c r="J327" s="8">
        <v>1</v>
      </c>
      <c r="K327" s="8" t="s">
        <v>2354</v>
      </c>
      <c r="L327" s="8" t="s">
        <v>2355</v>
      </c>
      <c r="M327" s="8" t="s">
        <v>2356</v>
      </c>
      <c r="N327" s="8">
        <v>5</v>
      </c>
      <c r="O327" s="8" t="s">
        <v>2447</v>
      </c>
      <c r="P327" s="8" t="s">
        <v>2448</v>
      </c>
      <c r="Q327" s="8" t="s">
        <v>2446</v>
      </c>
      <c r="R327" s="8" t="s">
        <v>2447</v>
      </c>
      <c r="S327" s="8">
        <v>36.220714999999998</v>
      </c>
      <c r="T327" s="8">
        <v>37.002132000000003</v>
      </c>
      <c r="U327" s="8" t="s">
        <v>1495</v>
      </c>
      <c r="V327" s="8" t="s">
        <v>1448</v>
      </c>
      <c r="W327" s="8">
        <v>1488</v>
      </c>
      <c r="X327" s="8" t="s">
        <v>1496</v>
      </c>
      <c r="Y327" s="8">
        <v>316</v>
      </c>
      <c r="Z327" s="8">
        <v>0</v>
      </c>
      <c r="AA327" s="8">
        <v>0</v>
      </c>
      <c r="AB327" s="8" t="s">
        <v>1449</v>
      </c>
      <c r="AC327" s="8">
        <v>0</v>
      </c>
      <c r="AD327" s="8" t="s">
        <v>1449</v>
      </c>
    </row>
    <row r="328" spans="1:30" hidden="1" x14ac:dyDescent="0.25">
      <c r="A328" s="8" t="s">
        <v>2405</v>
      </c>
      <c r="B328" s="8">
        <v>420</v>
      </c>
      <c r="C328" s="8" t="s">
        <v>2334</v>
      </c>
      <c r="D328" s="8" t="s">
        <v>2335</v>
      </c>
      <c r="E328" s="8" t="s">
        <v>2336</v>
      </c>
      <c r="F328" s="8">
        <v>1</v>
      </c>
      <c r="G328" s="8" t="s">
        <v>2337</v>
      </c>
      <c r="H328" s="8" t="s">
        <v>2338</v>
      </c>
      <c r="I328" s="8" t="s">
        <v>2339</v>
      </c>
      <c r="J328" s="8">
        <v>1</v>
      </c>
      <c r="K328" s="8" t="s">
        <v>2405</v>
      </c>
      <c r="L328" s="8" t="s">
        <v>2406</v>
      </c>
      <c r="M328" s="8" t="s">
        <v>2407</v>
      </c>
      <c r="N328" s="8">
        <v>4</v>
      </c>
      <c r="O328" s="8" t="s">
        <v>2406</v>
      </c>
      <c r="P328" s="8" t="s">
        <v>2449</v>
      </c>
      <c r="Q328" s="8" t="s">
        <v>2405</v>
      </c>
      <c r="R328" s="8" t="s">
        <v>2406</v>
      </c>
      <c r="S328" s="8">
        <v>36.288184999999999</v>
      </c>
      <c r="T328" s="8">
        <v>37.081989999999998</v>
      </c>
      <c r="U328" s="8" t="s">
        <v>1448</v>
      </c>
      <c r="V328" s="8" t="s">
        <v>1448</v>
      </c>
      <c r="W328" s="8">
        <v>5038</v>
      </c>
      <c r="X328" s="8" t="s">
        <v>1449</v>
      </c>
      <c r="Y328" s="8">
        <v>663</v>
      </c>
      <c r="Z328" s="8">
        <v>0</v>
      </c>
      <c r="AA328" s="8">
        <v>0</v>
      </c>
      <c r="AB328" s="8" t="s">
        <v>1449</v>
      </c>
      <c r="AC328" s="8">
        <v>0</v>
      </c>
      <c r="AD328" s="8" t="s">
        <v>1449</v>
      </c>
    </row>
    <row r="329" spans="1:30" hidden="1" x14ac:dyDescent="0.25">
      <c r="A329" s="8" t="s">
        <v>2450</v>
      </c>
      <c r="B329" s="8">
        <v>421</v>
      </c>
      <c r="C329" s="8" t="s">
        <v>2334</v>
      </c>
      <c r="D329" s="8" t="s">
        <v>2335</v>
      </c>
      <c r="E329" s="8" t="s">
        <v>2336</v>
      </c>
      <c r="F329" s="8">
        <v>1</v>
      </c>
      <c r="G329" s="8" t="s">
        <v>2337</v>
      </c>
      <c r="H329" s="8" t="s">
        <v>2338</v>
      </c>
      <c r="I329" s="8" t="s">
        <v>2339</v>
      </c>
      <c r="J329" s="8">
        <v>1</v>
      </c>
      <c r="K329" s="8" t="s">
        <v>2405</v>
      </c>
      <c r="L329" s="8" t="s">
        <v>2406</v>
      </c>
      <c r="M329" s="8" t="s">
        <v>2407</v>
      </c>
      <c r="N329" s="8">
        <v>4</v>
      </c>
      <c r="O329" s="8" t="s">
        <v>2451</v>
      </c>
      <c r="P329" s="8" t="s">
        <v>2452</v>
      </c>
      <c r="Q329" s="8" t="s">
        <v>2450</v>
      </c>
      <c r="R329" s="8" t="s">
        <v>2451</v>
      </c>
      <c r="S329" s="8">
        <v>36.324339000000002</v>
      </c>
      <c r="T329" s="8">
        <v>37.057102</v>
      </c>
      <c r="U329" s="8" t="s">
        <v>1495</v>
      </c>
      <c r="V329" s="8" t="s">
        <v>1448</v>
      </c>
      <c r="W329" s="8">
        <v>1821</v>
      </c>
      <c r="X329" s="8" t="s">
        <v>1496</v>
      </c>
      <c r="Y329" s="8">
        <v>285</v>
      </c>
      <c r="Z329" s="8">
        <v>0</v>
      </c>
      <c r="AA329" s="8">
        <v>0</v>
      </c>
      <c r="AB329" s="8" t="s">
        <v>1449</v>
      </c>
      <c r="AC329" s="8">
        <v>0</v>
      </c>
      <c r="AD329" s="8" t="s">
        <v>1449</v>
      </c>
    </row>
    <row r="330" spans="1:30" hidden="1" x14ac:dyDescent="0.25">
      <c r="A330" s="8" t="s">
        <v>2453</v>
      </c>
      <c r="B330" s="8">
        <v>422</v>
      </c>
      <c r="C330" s="8" t="s">
        <v>2334</v>
      </c>
      <c r="D330" s="8" t="s">
        <v>2335</v>
      </c>
      <c r="E330" s="8" t="s">
        <v>2336</v>
      </c>
      <c r="F330" s="8">
        <v>1</v>
      </c>
      <c r="G330" s="8" t="s">
        <v>2337</v>
      </c>
      <c r="H330" s="8" t="s">
        <v>2338</v>
      </c>
      <c r="I330" s="8" t="s">
        <v>2339</v>
      </c>
      <c r="J330" s="8">
        <v>1</v>
      </c>
      <c r="K330" s="8" t="s">
        <v>2354</v>
      </c>
      <c r="L330" s="8" t="s">
        <v>2355</v>
      </c>
      <c r="M330" s="8" t="s">
        <v>2356</v>
      </c>
      <c r="N330" s="8">
        <v>5</v>
      </c>
      <c r="O330" s="8" t="s">
        <v>2454</v>
      </c>
      <c r="P330" s="8" t="s">
        <v>2455</v>
      </c>
      <c r="Q330" s="8" t="s">
        <v>2453</v>
      </c>
      <c r="R330" s="8" t="s">
        <v>2454</v>
      </c>
      <c r="S330" s="8">
        <v>36.197372999999999</v>
      </c>
      <c r="T330" s="8">
        <v>36.962029999999999</v>
      </c>
      <c r="U330" s="8" t="s">
        <v>1448</v>
      </c>
      <c r="V330" s="8" t="s">
        <v>1448</v>
      </c>
      <c r="W330" s="8">
        <v>8050</v>
      </c>
      <c r="X330" s="8" t="s">
        <v>1449</v>
      </c>
      <c r="Y330" s="8">
        <v>0</v>
      </c>
      <c r="Z330" s="8">
        <v>0</v>
      </c>
      <c r="AA330" s="8">
        <v>0</v>
      </c>
      <c r="AB330" s="8" t="s">
        <v>1449</v>
      </c>
      <c r="AC330" s="8">
        <v>0</v>
      </c>
      <c r="AD330" s="8" t="s">
        <v>1449</v>
      </c>
    </row>
    <row r="331" spans="1:30" hidden="1" x14ac:dyDescent="0.25">
      <c r="A331" s="8" t="s">
        <v>2456</v>
      </c>
      <c r="B331" s="8">
        <v>423</v>
      </c>
      <c r="C331" s="8" t="s">
        <v>2334</v>
      </c>
      <c r="D331" s="8" t="s">
        <v>2335</v>
      </c>
      <c r="E331" s="8" t="s">
        <v>2336</v>
      </c>
      <c r="F331" s="8">
        <v>1</v>
      </c>
      <c r="G331" s="8" t="s">
        <v>2337</v>
      </c>
      <c r="H331" s="8" t="s">
        <v>2338</v>
      </c>
      <c r="I331" s="8" t="s">
        <v>2339</v>
      </c>
      <c r="J331" s="8">
        <v>1</v>
      </c>
      <c r="K331" s="8" t="s">
        <v>2354</v>
      </c>
      <c r="L331" s="8" t="s">
        <v>2355</v>
      </c>
      <c r="M331" s="8" t="s">
        <v>2356</v>
      </c>
      <c r="N331" s="8">
        <v>5</v>
      </c>
      <c r="O331" s="8" t="s">
        <v>2457</v>
      </c>
      <c r="P331" s="8" t="s">
        <v>2458</v>
      </c>
      <c r="Q331" s="8" t="s">
        <v>2456</v>
      </c>
      <c r="R331" s="8" t="s">
        <v>2457</v>
      </c>
      <c r="S331" s="8">
        <v>36.229098</v>
      </c>
      <c r="T331" s="8">
        <v>36.976492999999998</v>
      </c>
      <c r="U331" s="8" t="s">
        <v>1495</v>
      </c>
      <c r="V331" s="8" t="s">
        <v>1448</v>
      </c>
      <c r="W331" s="8">
        <v>5915</v>
      </c>
      <c r="X331" s="8" t="s">
        <v>1496</v>
      </c>
      <c r="Y331" s="8">
        <v>488</v>
      </c>
      <c r="Z331" s="8">
        <v>0</v>
      </c>
      <c r="AA331" s="8">
        <v>0</v>
      </c>
      <c r="AB331" s="8" t="s">
        <v>1449</v>
      </c>
      <c r="AC331" s="8">
        <v>0</v>
      </c>
      <c r="AD331" s="8" t="s">
        <v>1449</v>
      </c>
    </row>
    <row r="332" spans="1:30" hidden="1" x14ac:dyDescent="0.25">
      <c r="A332" s="8" t="s">
        <v>2459</v>
      </c>
      <c r="B332" s="8">
        <v>424</v>
      </c>
      <c r="C332" s="8" t="s">
        <v>2334</v>
      </c>
      <c r="D332" s="8" t="s">
        <v>2335</v>
      </c>
      <c r="E332" s="8" t="s">
        <v>2336</v>
      </c>
      <c r="F332" s="8">
        <v>1</v>
      </c>
      <c r="G332" s="8" t="s">
        <v>2337</v>
      </c>
      <c r="H332" s="8" t="s">
        <v>2338</v>
      </c>
      <c r="I332" s="8" t="s">
        <v>2339</v>
      </c>
      <c r="J332" s="8">
        <v>1</v>
      </c>
      <c r="K332" s="8" t="s">
        <v>2405</v>
      </c>
      <c r="L332" s="8" t="s">
        <v>2406</v>
      </c>
      <c r="M332" s="8" t="s">
        <v>2407</v>
      </c>
      <c r="N332" s="8">
        <v>4</v>
      </c>
      <c r="O332" s="8" t="s">
        <v>2460</v>
      </c>
      <c r="P332" s="8" t="s">
        <v>2461</v>
      </c>
      <c r="Q332" s="8" t="s">
        <v>2459</v>
      </c>
      <c r="R332" s="8" t="s">
        <v>2460</v>
      </c>
      <c r="S332" s="8">
        <v>36.252488</v>
      </c>
      <c r="T332" s="8">
        <v>37.077944000000002</v>
      </c>
      <c r="U332" s="8" t="s">
        <v>1448</v>
      </c>
      <c r="V332" s="8" t="s">
        <v>1448</v>
      </c>
      <c r="W332" s="8">
        <v>4959</v>
      </c>
      <c r="X332" s="8" t="s">
        <v>1449</v>
      </c>
      <c r="Y332" s="8">
        <v>267</v>
      </c>
      <c r="Z332" s="8">
        <v>0</v>
      </c>
      <c r="AA332" s="8">
        <v>0</v>
      </c>
      <c r="AB332" s="8" t="s">
        <v>1449</v>
      </c>
      <c r="AC332" s="8">
        <v>0</v>
      </c>
      <c r="AD332" s="8" t="s">
        <v>1449</v>
      </c>
    </row>
    <row r="333" spans="1:30" hidden="1" x14ac:dyDescent="0.25">
      <c r="A333" s="8" t="s">
        <v>2462</v>
      </c>
      <c r="B333" s="8">
        <v>425</v>
      </c>
      <c r="C333" s="8" t="s">
        <v>2334</v>
      </c>
      <c r="D333" s="8" t="s">
        <v>2335</v>
      </c>
      <c r="E333" s="8" t="s">
        <v>2336</v>
      </c>
      <c r="F333" s="8">
        <v>1</v>
      </c>
      <c r="G333" s="8" t="s">
        <v>2337</v>
      </c>
      <c r="H333" s="8" t="s">
        <v>2338</v>
      </c>
      <c r="I333" s="8" t="s">
        <v>2339</v>
      </c>
      <c r="J333" s="8">
        <v>1</v>
      </c>
      <c r="K333" s="8" t="s">
        <v>2340</v>
      </c>
      <c r="L333" s="8" t="s">
        <v>2341</v>
      </c>
      <c r="M333" s="8" t="s">
        <v>2342</v>
      </c>
      <c r="N333" s="8">
        <v>2</v>
      </c>
      <c r="O333" s="8" t="s">
        <v>2463</v>
      </c>
      <c r="P333" s="8" t="s">
        <v>2464</v>
      </c>
      <c r="Q333" s="8" t="s">
        <v>2462</v>
      </c>
      <c r="R333" s="8" t="s">
        <v>2463</v>
      </c>
      <c r="S333" s="8">
        <v>36.136156</v>
      </c>
      <c r="T333" s="8">
        <v>36.786861000000002</v>
      </c>
      <c r="U333" s="8" t="s">
        <v>1495</v>
      </c>
      <c r="V333" s="8" t="s">
        <v>1448</v>
      </c>
      <c r="W333" s="8">
        <v>6458</v>
      </c>
      <c r="X333" s="8" t="s">
        <v>1496</v>
      </c>
      <c r="Y333" s="8">
        <v>5952</v>
      </c>
      <c r="Z333" s="8">
        <v>0</v>
      </c>
      <c r="AA333" s="8">
        <v>0</v>
      </c>
      <c r="AB333" s="8" t="s">
        <v>1449</v>
      </c>
      <c r="AC333" s="8">
        <v>0</v>
      </c>
      <c r="AD333" s="8" t="s">
        <v>1449</v>
      </c>
    </row>
    <row r="334" spans="1:30" hidden="1" x14ac:dyDescent="0.25">
      <c r="A334" s="8" t="s">
        <v>2465</v>
      </c>
      <c r="B334" s="8">
        <v>426</v>
      </c>
      <c r="C334" s="8" t="s">
        <v>1426</v>
      </c>
      <c r="D334" s="8" t="s">
        <v>1427</v>
      </c>
      <c r="E334" s="8" t="s">
        <v>1428</v>
      </c>
      <c r="F334" s="8">
        <v>4</v>
      </c>
      <c r="G334" s="8" t="s">
        <v>2179</v>
      </c>
      <c r="H334" s="8" t="s">
        <v>2180</v>
      </c>
      <c r="I334" s="8" t="s">
        <v>2181</v>
      </c>
      <c r="J334" s="8">
        <v>22</v>
      </c>
      <c r="K334" s="8" t="s">
        <v>2179</v>
      </c>
      <c r="L334" s="8" t="s">
        <v>2197</v>
      </c>
      <c r="M334" s="8" t="s">
        <v>2198</v>
      </c>
      <c r="N334" s="8">
        <v>108</v>
      </c>
      <c r="O334" s="8" t="s">
        <v>2466</v>
      </c>
      <c r="P334" s="8" t="s">
        <v>2467</v>
      </c>
      <c r="Q334" s="8" t="s">
        <v>2465</v>
      </c>
      <c r="R334" s="8" t="s">
        <v>2466</v>
      </c>
      <c r="S334" s="8">
        <v>35.793650999999997</v>
      </c>
      <c r="T334" s="8">
        <v>36.593214000000003</v>
      </c>
      <c r="U334" s="8" t="s">
        <v>1448</v>
      </c>
      <c r="V334" s="8" t="s">
        <v>1448</v>
      </c>
      <c r="W334" s="8">
        <v>2089</v>
      </c>
      <c r="X334" s="8" t="s">
        <v>1449</v>
      </c>
      <c r="Y334" s="8">
        <v>2731</v>
      </c>
      <c r="Z334" s="8">
        <v>0</v>
      </c>
      <c r="AA334" s="8">
        <v>0</v>
      </c>
      <c r="AB334" s="8" t="s">
        <v>1449</v>
      </c>
      <c r="AC334" s="8">
        <v>0</v>
      </c>
      <c r="AD334" s="8" t="s">
        <v>1449</v>
      </c>
    </row>
    <row r="335" spans="1:30" hidden="1" x14ac:dyDescent="0.25">
      <c r="A335" s="8" t="s">
        <v>2468</v>
      </c>
      <c r="B335" s="8">
        <v>427</v>
      </c>
      <c r="C335" s="8" t="s">
        <v>1426</v>
      </c>
      <c r="D335" s="8" t="s">
        <v>1427</v>
      </c>
      <c r="E335" s="8" t="s">
        <v>1428</v>
      </c>
      <c r="F335" s="8">
        <v>4</v>
      </c>
      <c r="G335" s="8" t="s">
        <v>2179</v>
      </c>
      <c r="H335" s="8" t="s">
        <v>2180</v>
      </c>
      <c r="I335" s="8" t="s">
        <v>2181</v>
      </c>
      <c r="J335" s="8">
        <v>22</v>
      </c>
      <c r="K335" s="8" t="s">
        <v>2179</v>
      </c>
      <c r="L335" s="8" t="s">
        <v>2197</v>
      </c>
      <c r="M335" s="8" t="s">
        <v>2198</v>
      </c>
      <c r="N335" s="8">
        <v>108</v>
      </c>
      <c r="O335" s="8" t="s">
        <v>2469</v>
      </c>
      <c r="P335" s="8" t="s">
        <v>2470</v>
      </c>
      <c r="Q335" s="8" t="s">
        <v>2468</v>
      </c>
      <c r="R335" s="8" t="s">
        <v>2469</v>
      </c>
      <c r="S335" s="8">
        <v>35.795583999999998</v>
      </c>
      <c r="T335" s="8">
        <v>36.627454</v>
      </c>
      <c r="U335" s="8" t="s">
        <v>1448</v>
      </c>
      <c r="V335" s="8" t="s">
        <v>1448</v>
      </c>
      <c r="W335" s="8">
        <v>5220</v>
      </c>
      <c r="X335" s="8" t="s">
        <v>1449</v>
      </c>
      <c r="Y335" s="8">
        <v>5550</v>
      </c>
      <c r="Z335" s="8">
        <v>0</v>
      </c>
      <c r="AA335" s="8">
        <v>0</v>
      </c>
      <c r="AB335" s="8" t="s">
        <v>1449</v>
      </c>
      <c r="AC335" s="8">
        <v>0</v>
      </c>
      <c r="AD335" s="8" t="s">
        <v>1449</v>
      </c>
    </row>
    <row r="336" spans="1:30" hidden="1" x14ac:dyDescent="0.25">
      <c r="A336" s="8" t="s">
        <v>2471</v>
      </c>
      <c r="B336" s="8">
        <v>428</v>
      </c>
      <c r="C336" s="8" t="s">
        <v>2334</v>
      </c>
      <c r="D336" s="8" t="s">
        <v>2335</v>
      </c>
      <c r="E336" s="8" t="s">
        <v>2336</v>
      </c>
      <c r="F336" s="8">
        <v>1</v>
      </c>
      <c r="G336" s="8" t="s">
        <v>2337</v>
      </c>
      <c r="H336" s="8" t="s">
        <v>2338</v>
      </c>
      <c r="I336" s="8" t="s">
        <v>2339</v>
      </c>
      <c r="J336" s="8">
        <v>1</v>
      </c>
      <c r="K336" s="8" t="s">
        <v>2392</v>
      </c>
      <c r="L336" s="8" t="s">
        <v>2393</v>
      </c>
      <c r="M336" s="8" t="s">
        <v>2394</v>
      </c>
      <c r="N336" s="8">
        <v>6</v>
      </c>
      <c r="O336" s="8" t="s">
        <v>2472</v>
      </c>
      <c r="P336" s="8" t="s">
        <v>2473</v>
      </c>
      <c r="Q336" s="8" t="s">
        <v>2471</v>
      </c>
      <c r="R336" s="8" t="s">
        <v>2472</v>
      </c>
      <c r="S336" s="8">
        <v>36.023837</v>
      </c>
      <c r="T336" s="8">
        <v>36.916035000000001</v>
      </c>
      <c r="U336" s="8" t="s">
        <v>1495</v>
      </c>
      <c r="V336" s="8" t="s">
        <v>1448</v>
      </c>
      <c r="W336" s="8">
        <v>4435</v>
      </c>
      <c r="X336" s="8" t="s">
        <v>1496</v>
      </c>
      <c r="Y336" s="8">
        <v>0</v>
      </c>
      <c r="Z336" s="8">
        <v>0</v>
      </c>
      <c r="AA336" s="8">
        <v>0</v>
      </c>
      <c r="AB336" s="8" t="s">
        <v>1449</v>
      </c>
      <c r="AC336" s="8">
        <v>0</v>
      </c>
      <c r="AD336" s="8" t="s">
        <v>1449</v>
      </c>
    </row>
    <row r="337" spans="1:30" hidden="1" x14ac:dyDescent="0.25">
      <c r="A337" s="8" t="s">
        <v>2474</v>
      </c>
      <c r="B337" s="8">
        <v>429</v>
      </c>
      <c r="C337" s="8" t="s">
        <v>1426</v>
      </c>
      <c r="D337" s="8" t="s">
        <v>1427</v>
      </c>
      <c r="E337" s="8" t="s">
        <v>1428</v>
      </c>
      <c r="F337" s="8">
        <v>4</v>
      </c>
      <c r="G337" s="8" t="s">
        <v>2179</v>
      </c>
      <c r="H337" s="8" t="s">
        <v>2180</v>
      </c>
      <c r="I337" s="8" t="s">
        <v>2181</v>
      </c>
      <c r="J337" s="8">
        <v>22</v>
      </c>
      <c r="K337" s="8" t="s">
        <v>2179</v>
      </c>
      <c r="L337" s="8" t="s">
        <v>2197</v>
      </c>
      <c r="M337" s="8" t="s">
        <v>2198</v>
      </c>
      <c r="N337" s="8">
        <v>108</v>
      </c>
      <c r="O337" s="8" t="s">
        <v>2475</v>
      </c>
      <c r="P337" s="8" t="s">
        <v>2476</v>
      </c>
      <c r="Q337" s="8" t="s">
        <v>2474</v>
      </c>
      <c r="R337" s="8" t="s">
        <v>2475</v>
      </c>
      <c r="S337" s="8">
        <v>35.865720000000003</v>
      </c>
      <c r="T337" s="8">
        <v>36.569467000000003</v>
      </c>
      <c r="U337" s="8" t="s">
        <v>1448</v>
      </c>
      <c r="V337" s="8" t="s">
        <v>1448</v>
      </c>
      <c r="W337" s="8">
        <v>5011</v>
      </c>
      <c r="X337" s="8" t="s">
        <v>1449</v>
      </c>
      <c r="Y337" s="8">
        <v>9381</v>
      </c>
      <c r="Z337" s="8">
        <v>0</v>
      </c>
      <c r="AA337" s="8">
        <v>0</v>
      </c>
      <c r="AB337" s="8" t="s">
        <v>1449</v>
      </c>
      <c r="AC337" s="8">
        <v>0</v>
      </c>
      <c r="AD337" s="8">
        <v>0</v>
      </c>
    </row>
    <row r="338" spans="1:30" hidden="1" x14ac:dyDescent="0.25">
      <c r="A338" s="8" t="s">
        <v>2477</v>
      </c>
      <c r="B338" s="8">
        <v>430</v>
      </c>
      <c r="C338" s="8" t="s">
        <v>1426</v>
      </c>
      <c r="D338" s="8" t="s">
        <v>1427</v>
      </c>
      <c r="E338" s="8" t="s">
        <v>1428</v>
      </c>
      <c r="F338" s="8">
        <v>4</v>
      </c>
      <c r="G338" s="8" t="s">
        <v>2179</v>
      </c>
      <c r="H338" s="8" t="s">
        <v>2180</v>
      </c>
      <c r="I338" s="8" t="s">
        <v>2181</v>
      </c>
      <c r="J338" s="8">
        <v>22</v>
      </c>
      <c r="K338" s="8" t="s">
        <v>2179</v>
      </c>
      <c r="L338" s="8" t="s">
        <v>2197</v>
      </c>
      <c r="M338" s="8" t="s">
        <v>2198</v>
      </c>
      <c r="N338" s="8">
        <v>108</v>
      </c>
      <c r="O338" s="8" t="s">
        <v>2478</v>
      </c>
      <c r="P338" s="8" t="s">
        <v>2479</v>
      </c>
      <c r="Q338" s="8" t="s">
        <v>2477</v>
      </c>
      <c r="R338" s="8" t="s">
        <v>2478</v>
      </c>
      <c r="S338" s="8">
        <v>35.812494999999998</v>
      </c>
      <c r="T338" s="8">
        <v>36.664006999999998</v>
      </c>
      <c r="U338" s="8" t="s">
        <v>1448</v>
      </c>
      <c r="V338" s="8" t="s">
        <v>1448</v>
      </c>
      <c r="W338" s="8">
        <v>3634</v>
      </c>
      <c r="X338" s="8" t="s">
        <v>1449</v>
      </c>
      <c r="Y338" s="8">
        <v>864</v>
      </c>
      <c r="Z338" s="8">
        <v>0</v>
      </c>
      <c r="AA338" s="8">
        <v>0</v>
      </c>
      <c r="AB338" s="8" t="s">
        <v>1449</v>
      </c>
      <c r="AC338" s="8">
        <v>0</v>
      </c>
      <c r="AD338" s="8" t="s">
        <v>1449</v>
      </c>
    </row>
    <row r="339" spans="1:30" hidden="1" x14ac:dyDescent="0.25">
      <c r="A339" s="8" t="s">
        <v>2480</v>
      </c>
      <c r="B339" s="8">
        <v>431</v>
      </c>
      <c r="C339" s="8" t="s">
        <v>2334</v>
      </c>
      <c r="D339" s="8" t="s">
        <v>2335</v>
      </c>
      <c r="E339" s="8" t="s">
        <v>2336</v>
      </c>
      <c r="F339" s="8">
        <v>1</v>
      </c>
      <c r="G339" s="8" t="s">
        <v>2337</v>
      </c>
      <c r="H339" s="8" t="s">
        <v>2338</v>
      </c>
      <c r="I339" s="8" t="s">
        <v>2339</v>
      </c>
      <c r="J339" s="8">
        <v>1</v>
      </c>
      <c r="K339" s="8" t="s">
        <v>2405</v>
      </c>
      <c r="L339" s="8" t="s">
        <v>2406</v>
      </c>
      <c r="M339" s="8" t="s">
        <v>2407</v>
      </c>
      <c r="N339" s="8">
        <v>4</v>
      </c>
      <c r="O339" s="8" t="s">
        <v>2481</v>
      </c>
      <c r="P339" s="8" t="s">
        <v>2482</v>
      </c>
      <c r="Q339" s="8" t="s">
        <v>2480</v>
      </c>
      <c r="R339" s="8" t="s">
        <v>2481</v>
      </c>
      <c r="S339" s="8">
        <v>36.253011999999998</v>
      </c>
      <c r="T339" s="8">
        <v>37.053629000000001</v>
      </c>
      <c r="U339" s="8" t="s">
        <v>1448</v>
      </c>
      <c r="V339" s="8" t="s">
        <v>1448</v>
      </c>
      <c r="W339" s="8">
        <v>2411</v>
      </c>
      <c r="X339" s="8" t="s">
        <v>1449</v>
      </c>
      <c r="Y339" s="8">
        <v>270</v>
      </c>
      <c r="Z339" s="8">
        <v>0</v>
      </c>
      <c r="AA339" s="8">
        <v>0</v>
      </c>
      <c r="AB339" s="8" t="s">
        <v>1449</v>
      </c>
      <c r="AC339" s="8">
        <v>0</v>
      </c>
      <c r="AD339" s="8" t="s">
        <v>1449</v>
      </c>
    </row>
    <row r="340" spans="1:30" hidden="1" x14ac:dyDescent="0.25">
      <c r="A340" s="8" t="s">
        <v>2483</v>
      </c>
      <c r="B340" s="8">
        <v>433</v>
      </c>
      <c r="C340" s="8" t="s">
        <v>2484</v>
      </c>
      <c r="D340" s="8" t="s">
        <v>2485</v>
      </c>
      <c r="E340" s="8" t="s">
        <v>2486</v>
      </c>
      <c r="F340" s="8">
        <v>2</v>
      </c>
      <c r="G340" s="8" t="s">
        <v>2487</v>
      </c>
      <c r="H340" s="8" t="s">
        <v>2488</v>
      </c>
      <c r="I340" s="8" t="s">
        <v>2489</v>
      </c>
      <c r="J340" s="8">
        <v>10</v>
      </c>
      <c r="K340" s="8" t="s">
        <v>2483</v>
      </c>
      <c r="L340" s="8" t="s">
        <v>2490</v>
      </c>
      <c r="M340" s="8" t="s">
        <v>2491</v>
      </c>
      <c r="N340" s="8">
        <v>49</v>
      </c>
      <c r="O340" s="8" t="s">
        <v>2490</v>
      </c>
      <c r="P340" s="8" t="s">
        <v>2492</v>
      </c>
      <c r="Q340" s="8" t="s">
        <v>2483</v>
      </c>
      <c r="R340" s="8" t="s">
        <v>2490</v>
      </c>
      <c r="S340" s="8">
        <v>35.418903</v>
      </c>
      <c r="T340" s="8">
        <v>36.391466000000001</v>
      </c>
      <c r="U340" s="8" t="s">
        <v>1448</v>
      </c>
      <c r="V340" s="8" t="s">
        <v>1448</v>
      </c>
      <c r="W340" s="8">
        <v>25000</v>
      </c>
      <c r="X340" s="8" t="s">
        <v>1449</v>
      </c>
      <c r="Y340" s="8">
        <v>0</v>
      </c>
      <c r="Z340" s="8">
        <v>0</v>
      </c>
      <c r="AA340" s="8">
        <v>0</v>
      </c>
      <c r="AB340" s="8" t="s">
        <v>1449</v>
      </c>
      <c r="AC340" s="8">
        <v>0</v>
      </c>
      <c r="AD340" s="8" t="s">
        <v>1449</v>
      </c>
    </row>
    <row r="341" spans="1:30" hidden="1" x14ac:dyDescent="0.25">
      <c r="A341" s="8" t="s">
        <v>2493</v>
      </c>
      <c r="B341" s="8">
        <v>434</v>
      </c>
      <c r="C341" s="8" t="s">
        <v>1426</v>
      </c>
      <c r="D341" s="8" t="s">
        <v>1427</v>
      </c>
      <c r="E341" s="8" t="s">
        <v>1428</v>
      </c>
      <c r="F341" s="8">
        <v>4</v>
      </c>
      <c r="G341" s="8" t="s">
        <v>2179</v>
      </c>
      <c r="H341" s="8" t="s">
        <v>2180</v>
      </c>
      <c r="I341" s="8" t="s">
        <v>2181</v>
      </c>
      <c r="J341" s="8">
        <v>22</v>
      </c>
      <c r="K341" s="8" t="s">
        <v>2179</v>
      </c>
      <c r="L341" s="8" t="s">
        <v>2197</v>
      </c>
      <c r="M341" s="8" t="s">
        <v>2198</v>
      </c>
      <c r="N341" s="8">
        <v>108</v>
      </c>
      <c r="O341" s="8" t="s">
        <v>2494</v>
      </c>
      <c r="P341" s="8" t="s">
        <v>2495</v>
      </c>
      <c r="Q341" s="8" t="s">
        <v>2493</v>
      </c>
      <c r="R341" s="8" t="s">
        <v>2494</v>
      </c>
      <c r="S341" s="8">
        <v>35.808562000000002</v>
      </c>
      <c r="T341" s="8">
        <v>36.563668</v>
      </c>
      <c r="U341" s="8" t="s">
        <v>1448</v>
      </c>
      <c r="V341" s="8" t="s">
        <v>1448</v>
      </c>
      <c r="W341" s="8">
        <v>3575</v>
      </c>
      <c r="X341" s="8" t="s">
        <v>1449</v>
      </c>
      <c r="Y341" s="8">
        <v>5625</v>
      </c>
      <c r="Z341" s="8">
        <v>0</v>
      </c>
      <c r="AA341" s="8">
        <v>0</v>
      </c>
      <c r="AB341" s="8" t="s">
        <v>1449</v>
      </c>
      <c r="AC341" s="8">
        <v>0</v>
      </c>
      <c r="AD341" s="8" t="s">
        <v>1449</v>
      </c>
    </row>
    <row r="342" spans="1:30" hidden="1" x14ac:dyDescent="0.25">
      <c r="A342" s="8" t="s">
        <v>2496</v>
      </c>
      <c r="B342" s="8">
        <v>435</v>
      </c>
      <c r="C342" s="8" t="s">
        <v>1426</v>
      </c>
      <c r="D342" s="8" t="s">
        <v>1427</v>
      </c>
      <c r="E342" s="8" t="s">
        <v>1428</v>
      </c>
      <c r="F342" s="8">
        <v>4</v>
      </c>
      <c r="G342" s="8" t="s">
        <v>2179</v>
      </c>
      <c r="H342" s="8" t="s">
        <v>2180</v>
      </c>
      <c r="I342" s="8" t="s">
        <v>2181</v>
      </c>
      <c r="J342" s="8">
        <v>22</v>
      </c>
      <c r="K342" s="8" t="s">
        <v>2179</v>
      </c>
      <c r="L342" s="8" t="s">
        <v>2197</v>
      </c>
      <c r="M342" s="8" t="s">
        <v>2198</v>
      </c>
      <c r="N342" s="8">
        <v>108</v>
      </c>
      <c r="O342" s="8" t="s">
        <v>2497</v>
      </c>
      <c r="P342" s="8" t="s">
        <v>2498</v>
      </c>
      <c r="Q342" s="8" t="s">
        <v>2496</v>
      </c>
      <c r="R342" s="8" t="s">
        <v>2497</v>
      </c>
      <c r="S342" s="8">
        <v>35.840961</v>
      </c>
      <c r="T342" s="8">
        <v>36.640616000000001</v>
      </c>
      <c r="U342" s="8" t="s">
        <v>1448</v>
      </c>
      <c r="V342" s="8" t="s">
        <v>1448</v>
      </c>
      <c r="W342" s="8">
        <v>3414</v>
      </c>
      <c r="X342" s="8" t="s">
        <v>1449</v>
      </c>
      <c r="Y342" s="8">
        <v>1074</v>
      </c>
      <c r="Z342" s="8">
        <v>0</v>
      </c>
      <c r="AA342" s="8">
        <v>0</v>
      </c>
      <c r="AB342" s="8" t="s">
        <v>1449</v>
      </c>
      <c r="AC342" s="8">
        <v>0</v>
      </c>
      <c r="AD342" s="8" t="s">
        <v>1449</v>
      </c>
    </row>
    <row r="343" spans="1:30" hidden="1" x14ac:dyDescent="0.25">
      <c r="A343" s="8" t="s">
        <v>2499</v>
      </c>
      <c r="B343" s="8">
        <v>436</v>
      </c>
      <c r="C343" s="8" t="s">
        <v>1426</v>
      </c>
      <c r="D343" s="8" t="s">
        <v>1427</v>
      </c>
      <c r="E343" s="8" t="s">
        <v>1428</v>
      </c>
      <c r="F343" s="8">
        <v>4</v>
      </c>
      <c r="G343" s="8" t="s">
        <v>2179</v>
      </c>
      <c r="H343" s="8" t="s">
        <v>2180</v>
      </c>
      <c r="I343" s="8" t="s">
        <v>2181</v>
      </c>
      <c r="J343" s="8">
        <v>22</v>
      </c>
      <c r="K343" s="8" t="s">
        <v>2179</v>
      </c>
      <c r="L343" s="8" t="s">
        <v>2197</v>
      </c>
      <c r="M343" s="8" t="s">
        <v>2198</v>
      </c>
      <c r="N343" s="8">
        <v>108</v>
      </c>
      <c r="O343" s="8" t="s">
        <v>2500</v>
      </c>
      <c r="P343" s="8" t="s">
        <v>2501</v>
      </c>
      <c r="Q343" s="8" t="s">
        <v>2499</v>
      </c>
      <c r="R343" s="8" t="s">
        <v>2500</v>
      </c>
      <c r="S343" s="8">
        <v>35.792085999999998</v>
      </c>
      <c r="T343" s="8">
        <v>36.564957</v>
      </c>
      <c r="U343" s="8" t="s">
        <v>1448</v>
      </c>
      <c r="V343" s="8" t="s">
        <v>1448</v>
      </c>
      <c r="W343" s="8">
        <v>8363</v>
      </c>
      <c r="X343" s="8" t="s">
        <v>1449</v>
      </c>
      <c r="Y343" s="8">
        <v>5669</v>
      </c>
      <c r="Z343" s="8">
        <v>0</v>
      </c>
      <c r="AA343" s="8">
        <v>0</v>
      </c>
      <c r="AB343" s="8" t="s">
        <v>1449</v>
      </c>
      <c r="AC343" s="8">
        <v>0</v>
      </c>
      <c r="AD343" s="8" t="s">
        <v>1449</v>
      </c>
    </row>
    <row r="344" spans="1:30" hidden="1" x14ac:dyDescent="0.25">
      <c r="A344" s="8" t="s">
        <v>2502</v>
      </c>
      <c r="B344" s="8">
        <v>437</v>
      </c>
      <c r="C344" s="8" t="s">
        <v>2334</v>
      </c>
      <c r="D344" s="8" t="s">
        <v>2335</v>
      </c>
      <c r="E344" s="8" t="s">
        <v>2336</v>
      </c>
      <c r="F344" s="8">
        <v>1</v>
      </c>
      <c r="G344" s="8" t="s">
        <v>2337</v>
      </c>
      <c r="H344" s="8" t="s">
        <v>2338</v>
      </c>
      <c r="I344" s="8" t="s">
        <v>2339</v>
      </c>
      <c r="J344" s="8">
        <v>1</v>
      </c>
      <c r="K344" s="8" t="s">
        <v>2340</v>
      </c>
      <c r="L344" s="8" t="s">
        <v>2341</v>
      </c>
      <c r="M344" s="8" t="s">
        <v>2342</v>
      </c>
      <c r="N344" s="8">
        <v>2</v>
      </c>
      <c r="O344" s="8" t="s">
        <v>2503</v>
      </c>
      <c r="P344" s="8" t="s">
        <v>2504</v>
      </c>
      <c r="Q344" s="8" t="s">
        <v>2502</v>
      </c>
      <c r="R344" s="8" t="s">
        <v>2503</v>
      </c>
      <c r="S344" s="8">
        <v>36.180017999999997</v>
      </c>
      <c r="T344" s="8">
        <v>36.951587000000004</v>
      </c>
      <c r="U344" s="8" t="s">
        <v>1495</v>
      </c>
      <c r="V344" s="8" t="s">
        <v>1448</v>
      </c>
      <c r="W344" s="8">
        <v>4770</v>
      </c>
      <c r="X344" s="8" t="s">
        <v>1496</v>
      </c>
      <c r="Y344" s="8">
        <v>0</v>
      </c>
      <c r="Z344" s="8">
        <v>0</v>
      </c>
      <c r="AA344" s="8">
        <v>0</v>
      </c>
      <c r="AB344" s="8" t="s">
        <v>1449</v>
      </c>
      <c r="AC344" s="8">
        <v>0</v>
      </c>
      <c r="AD344" s="8" t="s">
        <v>1449</v>
      </c>
    </row>
    <row r="345" spans="1:30" hidden="1" x14ac:dyDescent="0.25">
      <c r="A345" s="8" t="s">
        <v>2505</v>
      </c>
      <c r="B345" s="8">
        <v>438</v>
      </c>
      <c r="C345" s="8" t="s">
        <v>2484</v>
      </c>
      <c r="D345" s="8" t="s">
        <v>2485</v>
      </c>
      <c r="E345" s="8" t="s">
        <v>2486</v>
      </c>
      <c r="F345" s="8">
        <v>2</v>
      </c>
      <c r="G345" s="8" t="s">
        <v>2487</v>
      </c>
      <c r="H345" s="8" t="s">
        <v>2488</v>
      </c>
      <c r="I345" s="8" t="s">
        <v>2489</v>
      </c>
      <c r="J345" s="8">
        <v>10</v>
      </c>
      <c r="K345" s="8" t="s">
        <v>2506</v>
      </c>
      <c r="L345" s="8" t="s">
        <v>2507</v>
      </c>
      <c r="M345" s="8" t="s">
        <v>2508</v>
      </c>
      <c r="N345" s="8">
        <v>47</v>
      </c>
      <c r="O345" s="8" t="s">
        <v>2509</v>
      </c>
      <c r="P345" s="8" t="s">
        <v>2510</v>
      </c>
      <c r="Q345" s="8" t="s">
        <v>2505</v>
      </c>
      <c r="R345" s="8" t="s">
        <v>2509</v>
      </c>
      <c r="S345" s="8">
        <v>35.686591999999997</v>
      </c>
      <c r="T345" s="8">
        <v>36.394604000000001</v>
      </c>
      <c r="U345" s="8" t="s">
        <v>1495</v>
      </c>
      <c r="V345" s="8" t="s">
        <v>1448</v>
      </c>
      <c r="W345" s="8">
        <v>2595</v>
      </c>
      <c r="X345" s="8" t="s">
        <v>1496</v>
      </c>
      <c r="Y345" s="8">
        <v>330</v>
      </c>
      <c r="Z345" s="8">
        <v>0</v>
      </c>
      <c r="AA345" s="8">
        <v>0</v>
      </c>
      <c r="AB345" s="8" t="s">
        <v>1449</v>
      </c>
      <c r="AC345" s="8">
        <v>0</v>
      </c>
      <c r="AD345" s="8" t="s">
        <v>1449</v>
      </c>
    </row>
    <row r="346" spans="1:30" hidden="1" x14ac:dyDescent="0.25">
      <c r="A346" s="8" t="s">
        <v>2511</v>
      </c>
      <c r="B346" s="8">
        <v>439</v>
      </c>
      <c r="C346" s="8" t="s">
        <v>1426</v>
      </c>
      <c r="D346" s="8" t="s">
        <v>1427</v>
      </c>
      <c r="E346" s="8" t="s">
        <v>1428</v>
      </c>
      <c r="F346" s="8">
        <v>4</v>
      </c>
      <c r="G346" s="8" t="s">
        <v>2179</v>
      </c>
      <c r="H346" s="8" t="s">
        <v>2180</v>
      </c>
      <c r="I346" s="8" t="s">
        <v>2181</v>
      </c>
      <c r="J346" s="8">
        <v>22</v>
      </c>
      <c r="K346" s="8" t="s">
        <v>2429</v>
      </c>
      <c r="L346" s="8" t="s">
        <v>2430</v>
      </c>
      <c r="M346" s="8" t="s">
        <v>2431</v>
      </c>
      <c r="N346" s="8">
        <v>109</v>
      </c>
      <c r="O346" s="8" t="s">
        <v>2512</v>
      </c>
      <c r="P346" s="8" t="s">
        <v>2513</v>
      </c>
      <c r="Q346" s="8" t="s">
        <v>2511</v>
      </c>
      <c r="R346" s="8" t="s">
        <v>2512</v>
      </c>
      <c r="S346" s="8">
        <v>35.763368999999997</v>
      </c>
      <c r="T346" s="8">
        <v>36.558973999999999</v>
      </c>
      <c r="U346" s="8" t="s">
        <v>1495</v>
      </c>
      <c r="V346" s="8" t="s">
        <v>1448</v>
      </c>
      <c r="W346" s="8">
        <v>5075</v>
      </c>
      <c r="X346" s="8" t="s">
        <v>1496</v>
      </c>
      <c r="Y346" s="8">
        <v>5362</v>
      </c>
      <c r="Z346" s="8">
        <v>0</v>
      </c>
      <c r="AA346" s="8">
        <v>0</v>
      </c>
      <c r="AB346" s="8" t="s">
        <v>1449</v>
      </c>
      <c r="AC346" s="8">
        <v>0</v>
      </c>
      <c r="AD346" s="8" t="s">
        <v>1449</v>
      </c>
    </row>
    <row r="347" spans="1:30" hidden="1" x14ac:dyDescent="0.25">
      <c r="A347" s="8" t="s">
        <v>2514</v>
      </c>
      <c r="B347" s="8">
        <v>440</v>
      </c>
      <c r="C347" s="8" t="s">
        <v>1426</v>
      </c>
      <c r="D347" s="8" t="s">
        <v>1427</v>
      </c>
      <c r="E347" s="8" t="s">
        <v>1428</v>
      </c>
      <c r="F347" s="8">
        <v>4</v>
      </c>
      <c r="G347" s="8" t="s">
        <v>2179</v>
      </c>
      <c r="H347" s="8" t="s">
        <v>2180</v>
      </c>
      <c r="I347" s="8" t="s">
        <v>2181</v>
      </c>
      <c r="J347" s="8">
        <v>22</v>
      </c>
      <c r="K347" s="8" t="s">
        <v>2179</v>
      </c>
      <c r="L347" s="8" t="s">
        <v>2197</v>
      </c>
      <c r="M347" s="8" t="s">
        <v>2198</v>
      </c>
      <c r="N347" s="8">
        <v>108</v>
      </c>
      <c r="O347" s="8" t="s">
        <v>2515</v>
      </c>
      <c r="P347" s="8" t="s">
        <v>2516</v>
      </c>
      <c r="Q347" s="8" t="s">
        <v>2514</v>
      </c>
      <c r="R347" s="8" t="s">
        <v>2515</v>
      </c>
      <c r="S347" s="8">
        <v>35.756067000000002</v>
      </c>
      <c r="T347" s="8">
        <v>36.626313000000003</v>
      </c>
      <c r="U347" s="8" t="s">
        <v>1448</v>
      </c>
      <c r="V347" s="8" t="s">
        <v>1448</v>
      </c>
      <c r="W347" s="8">
        <v>6202</v>
      </c>
      <c r="X347" s="8" t="s">
        <v>1449</v>
      </c>
      <c r="Y347" s="8">
        <v>2220</v>
      </c>
      <c r="Z347" s="8">
        <v>0</v>
      </c>
      <c r="AA347" s="8">
        <v>0</v>
      </c>
      <c r="AB347" s="8" t="s">
        <v>1449</v>
      </c>
      <c r="AC347" s="8">
        <v>0</v>
      </c>
      <c r="AD347" s="8" t="s">
        <v>1449</v>
      </c>
    </row>
    <row r="348" spans="1:30" hidden="1" x14ac:dyDescent="0.25">
      <c r="A348" s="8" t="s">
        <v>2517</v>
      </c>
      <c r="B348" s="8">
        <v>441</v>
      </c>
      <c r="C348" s="8" t="s">
        <v>2334</v>
      </c>
      <c r="D348" s="8" t="s">
        <v>2335</v>
      </c>
      <c r="E348" s="8" t="s">
        <v>2336</v>
      </c>
      <c r="F348" s="8">
        <v>1</v>
      </c>
      <c r="G348" s="8" t="s">
        <v>2337</v>
      </c>
      <c r="H348" s="8" t="s">
        <v>2338</v>
      </c>
      <c r="I348" s="8" t="s">
        <v>2339</v>
      </c>
      <c r="J348" s="8">
        <v>1</v>
      </c>
      <c r="K348" s="8" t="s">
        <v>2340</v>
      </c>
      <c r="L348" s="8" t="s">
        <v>2341</v>
      </c>
      <c r="M348" s="8" t="s">
        <v>2342</v>
      </c>
      <c r="N348" s="8">
        <v>2</v>
      </c>
      <c r="O348" s="8" t="s">
        <v>2518</v>
      </c>
      <c r="P348" s="8" t="s">
        <v>2519</v>
      </c>
      <c r="Q348" s="8" t="s">
        <v>2517</v>
      </c>
      <c r="R348" s="8" t="s">
        <v>2518</v>
      </c>
      <c r="S348" s="8">
        <v>36.098502000000003</v>
      </c>
      <c r="T348" s="8">
        <v>36.913871</v>
      </c>
      <c r="U348" s="8" t="s">
        <v>1495</v>
      </c>
      <c r="V348" s="8" t="s">
        <v>1448</v>
      </c>
      <c r="W348" s="8">
        <v>5145</v>
      </c>
      <c r="X348" s="8" t="s">
        <v>1496</v>
      </c>
      <c r="Y348" s="8">
        <v>70</v>
      </c>
      <c r="Z348" s="8">
        <v>0</v>
      </c>
      <c r="AA348" s="8">
        <v>0</v>
      </c>
      <c r="AB348" s="8" t="s">
        <v>1449</v>
      </c>
      <c r="AC348" s="8">
        <v>0</v>
      </c>
      <c r="AD348" s="8" t="s">
        <v>1449</v>
      </c>
    </row>
    <row r="349" spans="1:30" hidden="1" x14ac:dyDescent="0.25">
      <c r="A349" s="8" t="s">
        <v>2520</v>
      </c>
      <c r="B349" s="8">
        <v>442</v>
      </c>
      <c r="C349" s="8" t="s">
        <v>2334</v>
      </c>
      <c r="D349" s="8" t="s">
        <v>2335</v>
      </c>
      <c r="E349" s="8" t="s">
        <v>2336</v>
      </c>
      <c r="F349" s="8">
        <v>1</v>
      </c>
      <c r="G349" s="8" t="s">
        <v>2337</v>
      </c>
      <c r="H349" s="8" t="s">
        <v>2338</v>
      </c>
      <c r="I349" s="8" t="s">
        <v>2339</v>
      </c>
      <c r="J349" s="8">
        <v>1</v>
      </c>
      <c r="K349" s="8" t="s">
        <v>2392</v>
      </c>
      <c r="L349" s="8" t="s">
        <v>2393</v>
      </c>
      <c r="M349" s="8" t="s">
        <v>2394</v>
      </c>
      <c r="N349" s="8">
        <v>6</v>
      </c>
      <c r="O349" s="8" t="s">
        <v>2521</v>
      </c>
      <c r="P349" s="8" t="s">
        <v>2522</v>
      </c>
      <c r="Q349" s="8" t="s">
        <v>2520</v>
      </c>
      <c r="R349" s="8" t="s">
        <v>2521</v>
      </c>
      <c r="S349" s="8">
        <v>35.996755</v>
      </c>
      <c r="T349" s="8">
        <v>36.940046000000002</v>
      </c>
      <c r="U349" s="8" t="s">
        <v>1495</v>
      </c>
      <c r="V349" s="8" t="s">
        <v>1448</v>
      </c>
      <c r="W349" s="8">
        <v>9000</v>
      </c>
      <c r="X349" s="8" t="s">
        <v>1496</v>
      </c>
      <c r="Y349" s="8">
        <v>85</v>
      </c>
      <c r="Z349" s="8">
        <v>0</v>
      </c>
      <c r="AA349" s="8">
        <v>0</v>
      </c>
      <c r="AB349" s="8" t="s">
        <v>1449</v>
      </c>
      <c r="AC349" s="8">
        <v>0</v>
      </c>
      <c r="AD349" s="8" t="s">
        <v>1449</v>
      </c>
    </row>
    <row r="350" spans="1:30" hidden="1" x14ac:dyDescent="0.25">
      <c r="A350" s="8" t="s">
        <v>2523</v>
      </c>
      <c r="B350" s="8">
        <v>443</v>
      </c>
      <c r="C350" s="8" t="s">
        <v>2334</v>
      </c>
      <c r="D350" s="8" t="s">
        <v>2335</v>
      </c>
      <c r="E350" s="8" t="s">
        <v>2336</v>
      </c>
      <c r="F350" s="8">
        <v>1</v>
      </c>
      <c r="G350" s="8" t="s">
        <v>2337</v>
      </c>
      <c r="H350" s="8" t="s">
        <v>2338</v>
      </c>
      <c r="I350" s="8" t="s">
        <v>2339</v>
      </c>
      <c r="J350" s="8">
        <v>1</v>
      </c>
      <c r="K350" s="8" t="s">
        <v>2405</v>
      </c>
      <c r="L350" s="8" t="s">
        <v>2406</v>
      </c>
      <c r="M350" s="8" t="s">
        <v>2407</v>
      </c>
      <c r="N350" s="8">
        <v>4</v>
      </c>
      <c r="O350" s="8" t="s">
        <v>2524</v>
      </c>
      <c r="P350" s="8" t="s">
        <v>2525</v>
      </c>
      <c r="Q350" s="8" t="s">
        <v>2523</v>
      </c>
      <c r="R350" s="8" t="s">
        <v>2524</v>
      </c>
      <c r="S350" s="8">
        <v>36.264282000000001</v>
      </c>
      <c r="T350" s="8">
        <v>37.016033</v>
      </c>
      <c r="U350" s="8" t="s">
        <v>1448</v>
      </c>
      <c r="V350" s="8" t="s">
        <v>1448</v>
      </c>
      <c r="W350" s="8">
        <v>1515</v>
      </c>
      <c r="X350" s="8" t="s">
        <v>1449</v>
      </c>
      <c r="Y350" s="8">
        <v>222</v>
      </c>
      <c r="Z350" s="8">
        <v>0</v>
      </c>
      <c r="AA350" s="8">
        <v>0</v>
      </c>
      <c r="AB350" s="8" t="s">
        <v>1449</v>
      </c>
      <c r="AC350" s="8">
        <v>0</v>
      </c>
      <c r="AD350" s="8" t="s">
        <v>1449</v>
      </c>
    </row>
    <row r="351" spans="1:30" hidden="1" x14ac:dyDescent="0.25">
      <c r="A351" s="8" t="s">
        <v>2526</v>
      </c>
      <c r="B351" s="8">
        <v>445</v>
      </c>
      <c r="C351" s="8" t="s">
        <v>2334</v>
      </c>
      <c r="D351" s="8" t="s">
        <v>2335</v>
      </c>
      <c r="E351" s="8" t="s">
        <v>2336</v>
      </c>
      <c r="F351" s="8">
        <v>1</v>
      </c>
      <c r="G351" s="8" t="s">
        <v>2337</v>
      </c>
      <c r="H351" s="8" t="s">
        <v>2338</v>
      </c>
      <c r="I351" s="8" t="s">
        <v>2339</v>
      </c>
      <c r="J351" s="8">
        <v>1</v>
      </c>
      <c r="K351" s="8" t="s">
        <v>2337</v>
      </c>
      <c r="L351" s="8" t="s">
        <v>2527</v>
      </c>
      <c r="M351" s="8" t="s">
        <v>2528</v>
      </c>
      <c r="N351" s="8">
        <v>1</v>
      </c>
      <c r="O351" s="8" t="s">
        <v>2529</v>
      </c>
      <c r="P351" s="8" t="s">
        <v>2530</v>
      </c>
      <c r="Q351" s="8" t="s">
        <v>2526</v>
      </c>
      <c r="R351" s="8" t="s">
        <v>2529</v>
      </c>
      <c r="S351" s="8">
        <v>36.163772000000002</v>
      </c>
      <c r="T351" s="8">
        <v>37.036650000000002</v>
      </c>
      <c r="U351" s="8" t="s">
        <v>1495</v>
      </c>
      <c r="V351" s="8" t="s">
        <v>1448</v>
      </c>
      <c r="W351" s="8">
        <v>3775</v>
      </c>
      <c r="X351" s="8" t="s">
        <v>1496</v>
      </c>
      <c r="Y351" s="8">
        <v>260</v>
      </c>
      <c r="Z351" s="8">
        <v>0</v>
      </c>
      <c r="AA351" s="8">
        <v>0</v>
      </c>
      <c r="AB351" s="8" t="s">
        <v>1449</v>
      </c>
      <c r="AC351" s="8">
        <v>0</v>
      </c>
      <c r="AD351" s="8" t="s">
        <v>1449</v>
      </c>
    </row>
    <row r="352" spans="1:30" hidden="1" x14ac:dyDescent="0.25">
      <c r="A352" s="8" t="s">
        <v>2531</v>
      </c>
      <c r="B352" s="8">
        <v>446</v>
      </c>
      <c r="C352" s="8" t="s">
        <v>2334</v>
      </c>
      <c r="D352" s="8" t="s">
        <v>2335</v>
      </c>
      <c r="E352" s="8" t="s">
        <v>2336</v>
      </c>
      <c r="F352" s="8">
        <v>1</v>
      </c>
      <c r="G352" s="8" t="s">
        <v>2337</v>
      </c>
      <c r="H352" s="8" t="s">
        <v>2338</v>
      </c>
      <c r="I352" s="8" t="s">
        <v>2339</v>
      </c>
      <c r="J352" s="8">
        <v>1</v>
      </c>
      <c r="K352" s="8" t="s">
        <v>2340</v>
      </c>
      <c r="L352" s="8" t="s">
        <v>2341</v>
      </c>
      <c r="M352" s="8" t="s">
        <v>2342</v>
      </c>
      <c r="N352" s="8">
        <v>2</v>
      </c>
      <c r="O352" s="8" t="s">
        <v>2532</v>
      </c>
      <c r="P352" s="8" t="s">
        <v>2533</v>
      </c>
      <c r="Q352" s="8" t="s">
        <v>2531</v>
      </c>
      <c r="R352" s="8" t="s">
        <v>2532</v>
      </c>
      <c r="S352" s="8">
        <v>36.099102999999999</v>
      </c>
      <c r="T352" s="8">
        <v>36.894616999999997</v>
      </c>
      <c r="U352" s="8" t="s">
        <v>1495</v>
      </c>
      <c r="V352" s="8" t="s">
        <v>1448</v>
      </c>
      <c r="W352" s="8">
        <v>862</v>
      </c>
      <c r="X352" s="8" t="s">
        <v>1496</v>
      </c>
      <c r="Y352" s="8">
        <v>0</v>
      </c>
      <c r="Z352" s="8">
        <v>0</v>
      </c>
      <c r="AA352" s="8">
        <v>0</v>
      </c>
      <c r="AB352" s="8" t="s">
        <v>1449</v>
      </c>
      <c r="AC352" s="8">
        <v>0</v>
      </c>
      <c r="AD352" s="8" t="s">
        <v>1449</v>
      </c>
    </row>
    <row r="353" spans="1:30" hidden="1" x14ac:dyDescent="0.25">
      <c r="A353" s="8" t="s">
        <v>2534</v>
      </c>
      <c r="B353" s="8">
        <v>447</v>
      </c>
      <c r="C353" s="8" t="s">
        <v>2334</v>
      </c>
      <c r="D353" s="8" t="s">
        <v>2335</v>
      </c>
      <c r="E353" s="8" t="s">
        <v>2336</v>
      </c>
      <c r="F353" s="8">
        <v>1</v>
      </c>
      <c r="G353" s="8" t="s">
        <v>2337</v>
      </c>
      <c r="H353" s="8" t="s">
        <v>2338</v>
      </c>
      <c r="I353" s="8" t="s">
        <v>2339</v>
      </c>
      <c r="J353" s="8">
        <v>1</v>
      </c>
      <c r="K353" s="8" t="s">
        <v>2340</v>
      </c>
      <c r="L353" s="8" t="s">
        <v>2341</v>
      </c>
      <c r="M353" s="8" t="s">
        <v>2342</v>
      </c>
      <c r="N353" s="8">
        <v>2</v>
      </c>
      <c r="O353" s="8" t="s">
        <v>2535</v>
      </c>
      <c r="P353" s="8" t="s">
        <v>2536</v>
      </c>
      <c r="Q353" s="8" t="s">
        <v>2534</v>
      </c>
      <c r="R353" s="8" t="s">
        <v>2535</v>
      </c>
      <c r="S353" s="8">
        <v>36.057361</v>
      </c>
      <c r="T353" s="8">
        <v>36.853175</v>
      </c>
      <c r="U353" s="8" t="s">
        <v>1495</v>
      </c>
      <c r="V353" s="8" t="s">
        <v>1448</v>
      </c>
      <c r="W353" s="8">
        <v>3964</v>
      </c>
      <c r="X353" s="8" t="s">
        <v>1496</v>
      </c>
      <c r="Y353" s="8">
        <v>0</v>
      </c>
      <c r="Z353" s="8">
        <v>0</v>
      </c>
      <c r="AA353" s="8">
        <v>0</v>
      </c>
      <c r="AB353" s="8" t="s">
        <v>1449</v>
      </c>
      <c r="AC353" s="8">
        <v>0</v>
      </c>
      <c r="AD353" s="8" t="s">
        <v>1449</v>
      </c>
    </row>
    <row r="354" spans="1:30" hidden="1" x14ac:dyDescent="0.25">
      <c r="A354" s="8" t="s">
        <v>2537</v>
      </c>
      <c r="B354" s="8">
        <v>448</v>
      </c>
      <c r="C354" s="8" t="s">
        <v>2334</v>
      </c>
      <c r="D354" s="8" t="s">
        <v>2335</v>
      </c>
      <c r="E354" s="8" t="s">
        <v>2336</v>
      </c>
      <c r="F354" s="8">
        <v>1</v>
      </c>
      <c r="G354" s="8" t="s">
        <v>2337</v>
      </c>
      <c r="H354" s="8" t="s">
        <v>2338</v>
      </c>
      <c r="I354" s="8" t="s">
        <v>2339</v>
      </c>
      <c r="J354" s="8">
        <v>1</v>
      </c>
      <c r="K354" s="8" t="s">
        <v>2340</v>
      </c>
      <c r="L354" s="8" t="s">
        <v>2341</v>
      </c>
      <c r="M354" s="8" t="s">
        <v>2342</v>
      </c>
      <c r="N354" s="8">
        <v>2</v>
      </c>
      <c r="O354" s="8" t="s">
        <v>2538</v>
      </c>
      <c r="P354" s="8" t="s">
        <v>2424</v>
      </c>
      <c r="Q354" s="8" t="s">
        <v>2340</v>
      </c>
      <c r="R354" s="8" t="s">
        <v>2423</v>
      </c>
      <c r="S354" s="8">
        <v>36.063158000000001</v>
      </c>
      <c r="T354" s="8">
        <v>36.848332999999997</v>
      </c>
      <c r="U354" s="8" t="s">
        <v>1495</v>
      </c>
      <c r="V354" s="8" t="s">
        <v>1448</v>
      </c>
      <c r="W354" s="8" t="s">
        <v>1449</v>
      </c>
      <c r="X354" s="8" t="s">
        <v>1496</v>
      </c>
      <c r="Y354" s="8">
        <v>0</v>
      </c>
      <c r="Z354" s="8">
        <v>0</v>
      </c>
      <c r="AA354" s="8">
        <v>0</v>
      </c>
      <c r="AB354" s="8" t="s">
        <v>1449</v>
      </c>
      <c r="AC354" s="8">
        <v>0</v>
      </c>
      <c r="AD354" s="8" t="s">
        <v>1449</v>
      </c>
    </row>
    <row r="355" spans="1:30" hidden="1" x14ac:dyDescent="0.25">
      <c r="A355" s="8" t="s">
        <v>2539</v>
      </c>
      <c r="B355" s="8">
        <v>449</v>
      </c>
      <c r="C355" s="8" t="s">
        <v>2334</v>
      </c>
      <c r="D355" s="8" t="s">
        <v>2335</v>
      </c>
      <c r="E355" s="8" t="s">
        <v>2336</v>
      </c>
      <c r="F355" s="8">
        <v>1</v>
      </c>
      <c r="G355" s="8" t="s">
        <v>2337</v>
      </c>
      <c r="H355" s="8" t="s">
        <v>2338</v>
      </c>
      <c r="I355" s="8" t="s">
        <v>2339</v>
      </c>
      <c r="J355" s="8">
        <v>1</v>
      </c>
      <c r="K355" s="8" t="s">
        <v>2340</v>
      </c>
      <c r="L355" s="8" t="s">
        <v>2341</v>
      </c>
      <c r="M355" s="8" t="s">
        <v>2342</v>
      </c>
      <c r="N355" s="8">
        <v>2</v>
      </c>
      <c r="O355" s="8" t="s">
        <v>2540</v>
      </c>
      <c r="P355" s="8" t="s">
        <v>2424</v>
      </c>
      <c r="Q355" s="8" t="s">
        <v>2340</v>
      </c>
      <c r="R355" s="8" t="s">
        <v>2423</v>
      </c>
      <c r="S355" s="8">
        <v>36.129230999999997</v>
      </c>
      <c r="T355" s="8">
        <v>36.941682999999998</v>
      </c>
      <c r="U355" s="8" t="s">
        <v>1495</v>
      </c>
      <c r="V355" s="8" t="s">
        <v>1448</v>
      </c>
      <c r="W355" s="8" t="s">
        <v>1449</v>
      </c>
      <c r="X355" s="8" t="s">
        <v>1496</v>
      </c>
      <c r="Y355" s="8">
        <v>0</v>
      </c>
      <c r="Z355" s="8">
        <v>0</v>
      </c>
      <c r="AA355" s="8">
        <v>0</v>
      </c>
      <c r="AB355" s="8" t="s">
        <v>1449</v>
      </c>
      <c r="AC355" s="8">
        <v>0</v>
      </c>
      <c r="AD355" s="8" t="s">
        <v>1449</v>
      </c>
    </row>
    <row r="356" spans="1:30" hidden="1" x14ac:dyDescent="0.25">
      <c r="A356" s="8" t="s">
        <v>2541</v>
      </c>
      <c r="B356" s="8">
        <v>450</v>
      </c>
      <c r="C356" s="8" t="s">
        <v>2334</v>
      </c>
      <c r="D356" s="8" t="s">
        <v>2335</v>
      </c>
      <c r="E356" s="8" t="s">
        <v>2336</v>
      </c>
      <c r="F356" s="8">
        <v>1</v>
      </c>
      <c r="G356" s="8" t="s">
        <v>2337</v>
      </c>
      <c r="H356" s="8" t="s">
        <v>2338</v>
      </c>
      <c r="I356" s="8" t="s">
        <v>2339</v>
      </c>
      <c r="J356" s="8">
        <v>1</v>
      </c>
      <c r="K356" s="8" t="s">
        <v>2340</v>
      </c>
      <c r="L356" s="8" t="s">
        <v>2341</v>
      </c>
      <c r="M356" s="8" t="s">
        <v>2342</v>
      </c>
      <c r="N356" s="8">
        <v>2</v>
      </c>
      <c r="O356" s="8" t="s">
        <v>2542</v>
      </c>
      <c r="P356" s="8" t="s">
        <v>2543</v>
      </c>
      <c r="Q356" s="8" t="s">
        <v>2544</v>
      </c>
      <c r="R356" s="8" t="s">
        <v>2542</v>
      </c>
      <c r="S356" s="8">
        <v>36.056783000000003</v>
      </c>
      <c r="T356" s="8">
        <v>36.903632999999999</v>
      </c>
      <c r="U356" s="8" t="s">
        <v>1495</v>
      </c>
      <c r="V356" s="8" t="s">
        <v>1448</v>
      </c>
      <c r="W356" s="8" t="s">
        <v>1449</v>
      </c>
      <c r="X356" s="8" t="s">
        <v>1496</v>
      </c>
      <c r="Y356" s="8">
        <v>0</v>
      </c>
      <c r="Z356" s="8">
        <v>0</v>
      </c>
      <c r="AA356" s="8">
        <v>0</v>
      </c>
      <c r="AB356" s="8" t="s">
        <v>1449</v>
      </c>
      <c r="AC356" s="8">
        <v>0</v>
      </c>
      <c r="AD356" s="8" t="s">
        <v>1449</v>
      </c>
    </row>
    <row r="357" spans="1:30" hidden="1" x14ac:dyDescent="0.25">
      <c r="A357" s="8" t="s">
        <v>2545</v>
      </c>
      <c r="B357" s="8">
        <v>452</v>
      </c>
      <c r="C357" s="8" t="s">
        <v>2334</v>
      </c>
      <c r="D357" s="8" t="s">
        <v>2335</v>
      </c>
      <c r="E357" s="8" t="s">
        <v>2336</v>
      </c>
      <c r="F357" s="8">
        <v>1</v>
      </c>
      <c r="G357" s="8" t="s">
        <v>2337</v>
      </c>
      <c r="H357" s="8" t="s">
        <v>2338</v>
      </c>
      <c r="I357" s="8" t="s">
        <v>2339</v>
      </c>
      <c r="J357" s="8">
        <v>1</v>
      </c>
      <c r="K357" s="8" t="s">
        <v>2340</v>
      </c>
      <c r="L357" s="8" t="s">
        <v>2341</v>
      </c>
      <c r="M357" s="8" t="s">
        <v>2342</v>
      </c>
      <c r="N357" s="8">
        <v>2</v>
      </c>
      <c r="O357" s="8" t="s">
        <v>2546</v>
      </c>
      <c r="P357" s="8" t="s">
        <v>2424</v>
      </c>
      <c r="Q357" s="8" t="s">
        <v>2340</v>
      </c>
      <c r="R357" s="8" t="s">
        <v>2423</v>
      </c>
      <c r="S357" s="8">
        <v>36.133139</v>
      </c>
      <c r="T357" s="8">
        <v>36.982278000000001</v>
      </c>
      <c r="U357" s="8" t="s">
        <v>1495</v>
      </c>
      <c r="V357" s="8" t="s">
        <v>1448</v>
      </c>
      <c r="W357" s="8" t="s">
        <v>1449</v>
      </c>
      <c r="X357" s="8" t="s">
        <v>1496</v>
      </c>
      <c r="Y357" s="8">
        <v>0</v>
      </c>
      <c r="Z357" s="8">
        <v>0</v>
      </c>
      <c r="AA357" s="8">
        <v>0</v>
      </c>
      <c r="AB357" s="8" t="s">
        <v>1449</v>
      </c>
      <c r="AC357" s="8">
        <v>0</v>
      </c>
      <c r="AD357" s="8" t="s">
        <v>1449</v>
      </c>
    </row>
    <row r="358" spans="1:30" hidden="1" x14ac:dyDescent="0.25">
      <c r="A358" s="8" t="s">
        <v>2547</v>
      </c>
      <c r="B358" s="8">
        <v>454</v>
      </c>
      <c r="C358" s="8" t="s">
        <v>1426</v>
      </c>
      <c r="D358" s="8" t="s">
        <v>1427</v>
      </c>
      <c r="E358" s="8" t="s">
        <v>1428</v>
      </c>
      <c r="F358" s="8">
        <v>4</v>
      </c>
      <c r="G358" s="8" t="s">
        <v>1429</v>
      </c>
      <c r="H358" s="8" t="s">
        <v>1430</v>
      </c>
      <c r="I358" s="8" t="s">
        <v>1431</v>
      </c>
      <c r="J358" s="8">
        <v>20</v>
      </c>
      <c r="K358" s="8" t="s">
        <v>1481</v>
      </c>
      <c r="L358" s="8" t="s">
        <v>1482</v>
      </c>
      <c r="M358" s="8" t="s">
        <v>1483</v>
      </c>
      <c r="N358" s="8">
        <v>99</v>
      </c>
      <c r="O358" s="8" t="s">
        <v>2548</v>
      </c>
      <c r="P358" s="8" t="s">
        <v>2549</v>
      </c>
      <c r="Q358" s="8" t="s">
        <v>2547</v>
      </c>
      <c r="R358" s="8" t="s">
        <v>2548</v>
      </c>
      <c r="S358" s="8">
        <v>36.184857999999998</v>
      </c>
      <c r="T358" s="8">
        <v>36.766958000000002</v>
      </c>
      <c r="U358" s="8" t="s">
        <v>1495</v>
      </c>
      <c r="V358" s="8" t="s">
        <v>1448</v>
      </c>
      <c r="W358" s="8">
        <v>17865</v>
      </c>
      <c r="X358" s="8" t="s">
        <v>1496</v>
      </c>
      <c r="Y358" s="8">
        <v>17032</v>
      </c>
      <c r="Z358" s="8">
        <v>0</v>
      </c>
      <c r="AA358" s="8">
        <v>0</v>
      </c>
      <c r="AB358" s="8" t="s">
        <v>1449</v>
      </c>
      <c r="AC358" s="8">
        <v>0</v>
      </c>
      <c r="AD358" s="8" t="s">
        <v>1449</v>
      </c>
    </row>
    <row r="359" spans="1:30" hidden="1" x14ac:dyDescent="0.25">
      <c r="A359" s="8" t="s">
        <v>2550</v>
      </c>
      <c r="B359" s="8">
        <v>459</v>
      </c>
      <c r="C359" s="8" t="s">
        <v>1426</v>
      </c>
      <c r="D359" s="8" t="s">
        <v>1427</v>
      </c>
      <c r="E359" s="8" t="s">
        <v>1428</v>
      </c>
      <c r="F359" s="8">
        <v>4</v>
      </c>
      <c r="G359" s="8" t="s">
        <v>2415</v>
      </c>
      <c r="H359" s="8" t="s">
        <v>2416</v>
      </c>
      <c r="I359" s="8" t="s">
        <v>2417</v>
      </c>
      <c r="J359" s="8">
        <v>19</v>
      </c>
      <c r="K359" s="8" t="s">
        <v>2550</v>
      </c>
      <c r="L359" s="8" t="s">
        <v>2551</v>
      </c>
      <c r="M359" s="8" t="s">
        <v>2552</v>
      </c>
      <c r="N359" s="8">
        <v>92</v>
      </c>
      <c r="O359" s="8" t="s">
        <v>2416</v>
      </c>
      <c r="P359" s="8" t="s">
        <v>2553</v>
      </c>
      <c r="Q359" s="8" t="s">
        <v>2550</v>
      </c>
      <c r="R359" s="8" t="s">
        <v>2416</v>
      </c>
      <c r="S359" s="8">
        <v>35.648356</v>
      </c>
      <c r="T359" s="8">
        <v>36.679755999999998</v>
      </c>
      <c r="U359" s="8" t="s">
        <v>1495</v>
      </c>
      <c r="V359" s="8" t="s">
        <v>1448</v>
      </c>
      <c r="W359" s="8">
        <v>55102</v>
      </c>
      <c r="X359" s="8" t="s">
        <v>1496</v>
      </c>
      <c r="Y359" s="8">
        <v>0</v>
      </c>
      <c r="Z359" s="8">
        <v>0</v>
      </c>
      <c r="AA359" s="8">
        <v>0</v>
      </c>
      <c r="AB359" s="8" t="s">
        <v>1449</v>
      </c>
      <c r="AC359" s="8">
        <v>0</v>
      </c>
      <c r="AD359" s="8" t="s">
        <v>1449</v>
      </c>
    </row>
    <row r="360" spans="1:30" hidden="1" x14ac:dyDescent="0.25">
      <c r="A360" s="8" t="s">
        <v>2554</v>
      </c>
      <c r="B360" s="8">
        <v>461</v>
      </c>
      <c r="C360" s="8" t="s">
        <v>1426</v>
      </c>
      <c r="D360" s="8" t="s">
        <v>1427</v>
      </c>
      <c r="E360" s="8" t="s">
        <v>1428</v>
      </c>
      <c r="F360" s="8">
        <v>4</v>
      </c>
      <c r="G360" s="8" t="s">
        <v>2179</v>
      </c>
      <c r="H360" s="8" t="s">
        <v>2180</v>
      </c>
      <c r="I360" s="8" t="s">
        <v>2181</v>
      </c>
      <c r="J360" s="8">
        <v>22</v>
      </c>
      <c r="K360" s="8" t="s">
        <v>2179</v>
      </c>
      <c r="L360" s="8" t="s">
        <v>2197</v>
      </c>
      <c r="M360" s="8" t="s">
        <v>2198</v>
      </c>
      <c r="N360" s="8">
        <v>108</v>
      </c>
      <c r="O360" s="8" t="s">
        <v>2555</v>
      </c>
      <c r="P360" s="8" t="s">
        <v>2556</v>
      </c>
      <c r="Q360" s="8" t="s">
        <v>2554</v>
      </c>
      <c r="R360" s="8" t="s">
        <v>2555</v>
      </c>
      <c r="S360" s="8">
        <v>35.84722</v>
      </c>
      <c r="T360" s="8">
        <v>36.599749000000003</v>
      </c>
      <c r="U360" s="8" t="s">
        <v>1448</v>
      </c>
      <c r="V360" s="8" t="s">
        <v>1448</v>
      </c>
      <c r="W360" s="8">
        <v>3174</v>
      </c>
      <c r="X360" s="8" t="s">
        <v>1449</v>
      </c>
      <c r="Y360" s="8">
        <v>4736</v>
      </c>
      <c r="Z360" s="8">
        <v>0</v>
      </c>
      <c r="AA360" s="8">
        <v>0</v>
      </c>
      <c r="AB360" s="8" t="s">
        <v>1449</v>
      </c>
      <c r="AC360" s="8">
        <v>0</v>
      </c>
      <c r="AD360" s="8">
        <v>0</v>
      </c>
    </row>
    <row r="361" spans="1:30" hidden="1" x14ac:dyDescent="0.25">
      <c r="A361" s="8" t="s">
        <v>2557</v>
      </c>
      <c r="B361" s="8">
        <v>463</v>
      </c>
      <c r="C361" s="8" t="s">
        <v>1426</v>
      </c>
      <c r="D361" s="8" t="s">
        <v>1427</v>
      </c>
      <c r="E361" s="8" t="s">
        <v>1428</v>
      </c>
      <c r="F361" s="8">
        <v>4</v>
      </c>
      <c r="G361" s="8" t="s">
        <v>2415</v>
      </c>
      <c r="H361" s="8" t="s">
        <v>2416</v>
      </c>
      <c r="I361" s="8" t="s">
        <v>2417</v>
      </c>
      <c r="J361" s="8">
        <v>19</v>
      </c>
      <c r="K361" s="8" t="s">
        <v>2558</v>
      </c>
      <c r="L361" s="8" t="s">
        <v>2559</v>
      </c>
      <c r="M361" s="8" t="s">
        <v>2560</v>
      </c>
      <c r="N361" s="8">
        <v>95</v>
      </c>
      <c r="O361" s="8" t="s">
        <v>2561</v>
      </c>
      <c r="P361" s="8" t="s">
        <v>2562</v>
      </c>
      <c r="Q361" s="8" t="s">
        <v>2557</v>
      </c>
      <c r="R361" s="8" t="s">
        <v>2561</v>
      </c>
      <c r="S361" s="8">
        <v>35.598190000000002</v>
      </c>
      <c r="T361" s="8">
        <v>36.527990000000003</v>
      </c>
      <c r="U361" s="8" t="s">
        <v>1435</v>
      </c>
      <c r="V361" s="8" t="s">
        <v>1448</v>
      </c>
      <c r="W361" s="8">
        <v>5121</v>
      </c>
      <c r="X361" s="8" t="s">
        <v>2071</v>
      </c>
      <c r="Y361" s="8">
        <v>0</v>
      </c>
      <c r="Z361" s="8">
        <v>0</v>
      </c>
      <c r="AA361" s="8">
        <v>0</v>
      </c>
      <c r="AB361" s="8" t="s">
        <v>1449</v>
      </c>
      <c r="AC361" s="8">
        <v>0</v>
      </c>
      <c r="AD361" s="8" t="s">
        <v>1449</v>
      </c>
    </row>
    <row r="362" spans="1:30" hidden="1" x14ac:dyDescent="0.25">
      <c r="A362" s="8" t="s">
        <v>2563</v>
      </c>
      <c r="B362" s="8">
        <v>464</v>
      </c>
      <c r="C362" s="8" t="s">
        <v>1426</v>
      </c>
      <c r="D362" s="8" t="s">
        <v>1427</v>
      </c>
      <c r="E362" s="8" t="s">
        <v>1428</v>
      </c>
      <c r="F362" s="8">
        <v>4</v>
      </c>
      <c r="G362" s="8" t="s">
        <v>2415</v>
      </c>
      <c r="H362" s="8" t="s">
        <v>2416</v>
      </c>
      <c r="I362" s="8" t="s">
        <v>2417</v>
      </c>
      <c r="J362" s="8">
        <v>19</v>
      </c>
      <c r="K362" s="8" t="s">
        <v>2558</v>
      </c>
      <c r="L362" s="8" t="s">
        <v>2559</v>
      </c>
      <c r="M362" s="8" t="s">
        <v>2560</v>
      </c>
      <c r="N362" s="8">
        <v>95</v>
      </c>
      <c r="O362" s="8" t="s">
        <v>2564</v>
      </c>
      <c r="P362" s="8" t="s">
        <v>2565</v>
      </c>
      <c r="Q362" s="8" t="s">
        <v>2563</v>
      </c>
      <c r="R362" s="8" t="s">
        <v>2564</v>
      </c>
      <c r="S362" s="8">
        <v>35.628435000000003</v>
      </c>
      <c r="T362" s="8">
        <v>36.460225000000001</v>
      </c>
      <c r="U362" s="8" t="s">
        <v>1435</v>
      </c>
      <c r="V362" s="8" t="s">
        <v>1448</v>
      </c>
      <c r="W362" s="8">
        <v>6467</v>
      </c>
      <c r="X362" s="8" t="s">
        <v>2071</v>
      </c>
      <c r="Y362" s="8">
        <v>0</v>
      </c>
      <c r="Z362" s="8">
        <v>0</v>
      </c>
      <c r="AA362" s="8">
        <v>0</v>
      </c>
      <c r="AB362" s="8" t="s">
        <v>1449</v>
      </c>
      <c r="AC362" s="8">
        <v>0</v>
      </c>
      <c r="AD362" s="8" t="s">
        <v>1449</v>
      </c>
    </row>
    <row r="363" spans="1:30" hidden="1" x14ac:dyDescent="0.25">
      <c r="A363" s="8" t="s">
        <v>2566</v>
      </c>
      <c r="B363" s="8">
        <v>465</v>
      </c>
      <c r="C363" s="8" t="s">
        <v>1426</v>
      </c>
      <c r="D363" s="8" t="s">
        <v>1427</v>
      </c>
      <c r="E363" s="8" t="s">
        <v>1428</v>
      </c>
      <c r="F363" s="8">
        <v>4</v>
      </c>
      <c r="G363" s="8" t="s">
        <v>2415</v>
      </c>
      <c r="H363" s="8" t="s">
        <v>2416</v>
      </c>
      <c r="I363" s="8" t="s">
        <v>2417</v>
      </c>
      <c r="J363" s="8">
        <v>19</v>
      </c>
      <c r="K363" s="8" t="s">
        <v>2567</v>
      </c>
      <c r="L363" s="8" t="s">
        <v>2568</v>
      </c>
      <c r="M363" s="8" t="s">
        <v>2569</v>
      </c>
      <c r="N363" s="8">
        <v>94</v>
      </c>
      <c r="O363" s="8" t="s">
        <v>2570</v>
      </c>
      <c r="P363" s="8" t="s">
        <v>2571</v>
      </c>
      <c r="Q363" s="8" t="s">
        <v>2566</v>
      </c>
      <c r="R363" s="8" t="s">
        <v>2570</v>
      </c>
      <c r="S363" s="8">
        <v>35.581389999999999</v>
      </c>
      <c r="T363" s="8">
        <v>36.925614000000003</v>
      </c>
      <c r="U363" s="8" t="s">
        <v>1448</v>
      </c>
      <c r="V363" s="8" t="s">
        <v>1448</v>
      </c>
      <c r="W363" s="8">
        <v>0</v>
      </c>
      <c r="X363" s="8" t="s">
        <v>1449</v>
      </c>
      <c r="Y363" s="8">
        <v>0</v>
      </c>
      <c r="Z363" s="8">
        <v>0</v>
      </c>
      <c r="AA363" s="8">
        <v>0</v>
      </c>
      <c r="AB363" s="8" t="s">
        <v>1449</v>
      </c>
      <c r="AC363" s="8">
        <v>0</v>
      </c>
      <c r="AD363" s="8" t="s">
        <v>1449</v>
      </c>
    </row>
    <row r="364" spans="1:30" hidden="1" x14ac:dyDescent="0.25">
      <c r="A364" s="8" t="s">
        <v>2572</v>
      </c>
      <c r="B364" s="8">
        <v>466</v>
      </c>
      <c r="C364" s="8" t="s">
        <v>1426</v>
      </c>
      <c r="D364" s="8" t="s">
        <v>1427</v>
      </c>
      <c r="E364" s="8" t="s">
        <v>1428</v>
      </c>
      <c r="F364" s="8">
        <v>4</v>
      </c>
      <c r="G364" s="8" t="s">
        <v>2415</v>
      </c>
      <c r="H364" s="8" t="s">
        <v>2416</v>
      </c>
      <c r="I364" s="8" t="s">
        <v>2417</v>
      </c>
      <c r="J364" s="8">
        <v>19</v>
      </c>
      <c r="K364" s="8" t="s">
        <v>2567</v>
      </c>
      <c r="L364" s="8" t="s">
        <v>2568</v>
      </c>
      <c r="M364" s="8" t="s">
        <v>2569</v>
      </c>
      <c r="N364" s="8">
        <v>94</v>
      </c>
      <c r="O364" s="8" t="s">
        <v>2573</v>
      </c>
      <c r="P364" s="8" t="s">
        <v>2574</v>
      </c>
      <c r="Q364" s="8" t="s">
        <v>2572</v>
      </c>
      <c r="R364" s="8" t="s">
        <v>2573</v>
      </c>
      <c r="S364" s="8">
        <v>35.564444999999999</v>
      </c>
      <c r="T364" s="8">
        <v>36.842896000000003</v>
      </c>
      <c r="U364" s="8" t="s">
        <v>1448</v>
      </c>
      <c r="V364" s="8" t="s">
        <v>1448</v>
      </c>
      <c r="W364" s="8">
        <v>1220</v>
      </c>
      <c r="X364" s="8" t="s">
        <v>1449</v>
      </c>
      <c r="Y364" s="8">
        <v>0</v>
      </c>
      <c r="Z364" s="8">
        <v>0</v>
      </c>
      <c r="AA364" s="8">
        <v>0</v>
      </c>
      <c r="AB364" s="8" t="s">
        <v>1449</v>
      </c>
      <c r="AC364" s="8">
        <v>0</v>
      </c>
      <c r="AD364" s="8" t="s">
        <v>1449</v>
      </c>
    </row>
    <row r="365" spans="1:30" hidden="1" x14ac:dyDescent="0.25">
      <c r="A365" s="8" t="s">
        <v>2575</v>
      </c>
      <c r="B365" s="8">
        <v>469</v>
      </c>
      <c r="C365" s="8" t="s">
        <v>2334</v>
      </c>
      <c r="D365" s="8" t="s">
        <v>2335</v>
      </c>
      <c r="E365" s="8" t="s">
        <v>2336</v>
      </c>
      <c r="F365" s="8">
        <v>1</v>
      </c>
      <c r="G365" s="8" t="s">
        <v>2337</v>
      </c>
      <c r="H365" s="8" t="s">
        <v>2338</v>
      </c>
      <c r="I365" s="8" t="s">
        <v>2339</v>
      </c>
      <c r="J365" s="8">
        <v>1</v>
      </c>
      <c r="K365" s="8" t="s">
        <v>2405</v>
      </c>
      <c r="L365" s="8" t="s">
        <v>2406</v>
      </c>
      <c r="M365" s="8" t="s">
        <v>2407</v>
      </c>
      <c r="N365" s="8">
        <v>4</v>
      </c>
      <c r="O365" s="8" t="s">
        <v>2576</v>
      </c>
      <c r="P365" s="8" t="s">
        <v>2577</v>
      </c>
      <c r="Q365" s="8" t="s">
        <v>2575</v>
      </c>
      <c r="R365" s="8" t="s">
        <v>2576</v>
      </c>
      <c r="S365" s="8">
        <v>36.286194709999997</v>
      </c>
      <c r="T365" s="8">
        <v>37.308233229999999</v>
      </c>
      <c r="U365" s="8" t="s">
        <v>1763</v>
      </c>
      <c r="V365" s="8" t="s">
        <v>1448</v>
      </c>
      <c r="W365" s="8">
        <v>80</v>
      </c>
      <c r="X365" s="8" t="s">
        <v>1496</v>
      </c>
      <c r="Y365" s="8">
        <v>110</v>
      </c>
      <c r="Z365" s="8">
        <v>0</v>
      </c>
      <c r="AA365" s="8">
        <v>0</v>
      </c>
      <c r="AB365" s="8" t="s">
        <v>1449</v>
      </c>
      <c r="AC365" s="8">
        <v>0</v>
      </c>
      <c r="AD365" s="8" t="s">
        <v>1449</v>
      </c>
    </row>
    <row r="366" spans="1:30" hidden="1" x14ac:dyDescent="0.25">
      <c r="A366" s="8" t="s">
        <v>2578</v>
      </c>
      <c r="B366" s="8">
        <v>470</v>
      </c>
      <c r="C366" s="8" t="s">
        <v>1426</v>
      </c>
      <c r="D366" s="8" t="s">
        <v>1427</v>
      </c>
      <c r="E366" s="8" t="s">
        <v>1428</v>
      </c>
      <c r="F366" s="8">
        <v>4</v>
      </c>
      <c r="G366" s="8" t="s">
        <v>2179</v>
      </c>
      <c r="H366" s="8" t="s">
        <v>2180</v>
      </c>
      <c r="I366" s="8" t="s">
        <v>2181</v>
      </c>
      <c r="J366" s="8">
        <v>22</v>
      </c>
      <c r="K366" s="8" t="s">
        <v>2179</v>
      </c>
      <c r="L366" s="8" t="s">
        <v>2197</v>
      </c>
      <c r="M366" s="8" t="s">
        <v>2198</v>
      </c>
      <c r="N366" s="8">
        <v>108</v>
      </c>
      <c r="O366" s="8" t="s">
        <v>2579</v>
      </c>
      <c r="P366" s="8" t="s">
        <v>2580</v>
      </c>
      <c r="Q366" s="8" t="s">
        <v>2578</v>
      </c>
      <c r="R366" s="8" t="s">
        <v>2579</v>
      </c>
      <c r="S366" s="8">
        <v>35.712319999999998</v>
      </c>
      <c r="T366" s="8">
        <v>36.640039999999999</v>
      </c>
      <c r="U366" s="8" t="s">
        <v>1448</v>
      </c>
      <c r="V366" s="8" t="s">
        <v>1448</v>
      </c>
      <c r="W366" s="8">
        <v>2868</v>
      </c>
      <c r="X366" s="8" t="s">
        <v>1449</v>
      </c>
      <c r="Y366" s="8">
        <v>0</v>
      </c>
      <c r="Z366" s="8">
        <v>0</v>
      </c>
      <c r="AA366" s="8">
        <v>0</v>
      </c>
      <c r="AB366" s="8" t="s">
        <v>1449</v>
      </c>
      <c r="AC366" s="8">
        <v>0</v>
      </c>
      <c r="AD366" s="8" t="s">
        <v>1449</v>
      </c>
    </row>
    <row r="367" spans="1:30" hidden="1" x14ac:dyDescent="0.25">
      <c r="A367" s="8" t="s">
        <v>2581</v>
      </c>
      <c r="B367" s="8">
        <v>471</v>
      </c>
      <c r="C367" s="8" t="s">
        <v>1426</v>
      </c>
      <c r="D367" s="8" t="s">
        <v>1427</v>
      </c>
      <c r="E367" s="8" t="s">
        <v>1428</v>
      </c>
      <c r="F367" s="8">
        <v>4</v>
      </c>
      <c r="G367" s="8" t="s">
        <v>2179</v>
      </c>
      <c r="H367" s="8" t="s">
        <v>2180</v>
      </c>
      <c r="I367" s="8" t="s">
        <v>2181</v>
      </c>
      <c r="J367" s="8">
        <v>22</v>
      </c>
      <c r="K367" s="8" t="s">
        <v>2179</v>
      </c>
      <c r="L367" s="8" t="s">
        <v>2197</v>
      </c>
      <c r="M367" s="8" t="s">
        <v>2198</v>
      </c>
      <c r="N367" s="8">
        <v>108</v>
      </c>
      <c r="O367" s="8" t="s">
        <v>2582</v>
      </c>
      <c r="P367" s="8" t="s">
        <v>2583</v>
      </c>
      <c r="Q367" s="8" t="s">
        <v>2581</v>
      </c>
      <c r="R367" s="8" t="s">
        <v>2582</v>
      </c>
      <c r="S367" s="8">
        <v>35.890098000000002</v>
      </c>
      <c r="T367" s="8">
        <v>36.533363999999999</v>
      </c>
      <c r="U367" s="8" t="s">
        <v>1448</v>
      </c>
      <c r="V367" s="8" t="s">
        <v>1448</v>
      </c>
      <c r="W367" s="8">
        <v>1350</v>
      </c>
      <c r="X367" s="8" t="s">
        <v>1449</v>
      </c>
      <c r="Y367" s="8">
        <v>2151</v>
      </c>
      <c r="Z367" s="8">
        <v>0</v>
      </c>
      <c r="AA367" s="8">
        <v>0</v>
      </c>
      <c r="AB367" s="8" t="s">
        <v>1449</v>
      </c>
      <c r="AC367" s="8">
        <v>0</v>
      </c>
      <c r="AD367" s="8" t="s">
        <v>1449</v>
      </c>
    </row>
    <row r="368" spans="1:30" hidden="1" x14ac:dyDescent="0.25">
      <c r="A368" s="8" t="s">
        <v>2584</v>
      </c>
      <c r="B368" s="8">
        <v>472</v>
      </c>
      <c r="C368" s="8" t="s">
        <v>1426</v>
      </c>
      <c r="D368" s="8" t="s">
        <v>1427</v>
      </c>
      <c r="E368" s="8" t="s">
        <v>1428</v>
      </c>
      <c r="F368" s="8">
        <v>4</v>
      </c>
      <c r="G368" s="8" t="s">
        <v>2179</v>
      </c>
      <c r="H368" s="8" t="s">
        <v>2180</v>
      </c>
      <c r="I368" s="8" t="s">
        <v>2181</v>
      </c>
      <c r="J368" s="8">
        <v>22</v>
      </c>
      <c r="K368" s="8" t="s">
        <v>2179</v>
      </c>
      <c r="L368" s="8" t="s">
        <v>2197</v>
      </c>
      <c r="M368" s="8" t="s">
        <v>2198</v>
      </c>
      <c r="N368" s="8">
        <v>108</v>
      </c>
      <c r="O368" s="8" t="s">
        <v>2585</v>
      </c>
      <c r="P368" s="8" t="s">
        <v>2586</v>
      </c>
      <c r="Q368" s="8" t="s">
        <v>2584</v>
      </c>
      <c r="R368" s="8" t="s">
        <v>2585</v>
      </c>
      <c r="S368" s="8">
        <v>35.831110000000002</v>
      </c>
      <c r="T368" s="8">
        <v>36.682605000000002</v>
      </c>
      <c r="U368" s="8" t="s">
        <v>1448</v>
      </c>
      <c r="V368" s="8" t="s">
        <v>1448</v>
      </c>
      <c r="W368" s="8">
        <v>2184</v>
      </c>
      <c r="X368" s="8" t="s">
        <v>1449</v>
      </c>
      <c r="Y368" s="8">
        <v>264</v>
      </c>
      <c r="Z368" s="8">
        <v>0</v>
      </c>
      <c r="AA368" s="8">
        <v>0</v>
      </c>
      <c r="AB368" s="8" t="s">
        <v>1449</v>
      </c>
      <c r="AC368" s="8">
        <v>0</v>
      </c>
      <c r="AD368" s="8" t="s">
        <v>1449</v>
      </c>
    </row>
    <row r="369" spans="1:30" hidden="1" x14ac:dyDescent="0.25">
      <c r="A369" s="8" t="s">
        <v>2587</v>
      </c>
      <c r="B369" s="8">
        <v>473</v>
      </c>
      <c r="C369" s="8" t="s">
        <v>2484</v>
      </c>
      <c r="D369" s="8" t="s">
        <v>2485</v>
      </c>
      <c r="E369" s="8" t="s">
        <v>2486</v>
      </c>
      <c r="F369" s="8">
        <v>2</v>
      </c>
      <c r="G369" s="8" t="s">
        <v>2487</v>
      </c>
      <c r="H369" s="8" t="s">
        <v>2488</v>
      </c>
      <c r="I369" s="8" t="s">
        <v>2489</v>
      </c>
      <c r="J369" s="8">
        <v>10</v>
      </c>
      <c r="K369" s="8" t="s">
        <v>2483</v>
      </c>
      <c r="L369" s="8" t="s">
        <v>2490</v>
      </c>
      <c r="M369" s="8" t="s">
        <v>2491</v>
      </c>
      <c r="N369" s="8">
        <v>49</v>
      </c>
      <c r="O369" s="8" t="s">
        <v>2588</v>
      </c>
      <c r="P369" s="8" t="s">
        <v>2589</v>
      </c>
      <c r="Q369" s="8" t="s">
        <v>2587</v>
      </c>
      <c r="R369" s="8" t="s">
        <v>2588</v>
      </c>
      <c r="S369" s="8">
        <v>35.502251999999999</v>
      </c>
      <c r="T369" s="8">
        <v>36.358432000000001</v>
      </c>
      <c r="U369" s="8" t="s">
        <v>1763</v>
      </c>
      <c r="V369" s="8" t="s">
        <v>1448</v>
      </c>
      <c r="W369" s="8">
        <v>11255</v>
      </c>
      <c r="X369" s="8" t="s">
        <v>1496</v>
      </c>
      <c r="Y369" s="8">
        <v>0</v>
      </c>
      <c r="Z369" s="8">
        <v>0</v>
      </c>
      <c r="AA369" s="8">
        <v>0</v>
      </c>
      <c r="AB369" s="8" t="s">
        <v>1449</v>
      </c>
      <c r="AC369" s="8">
        <v>0</v>
      </c>
      <c r="AD369" s="8" t="s">
        <v>1449</v>
      </c>
    </row>
    <row r="370" spans="1:30" hidden="1" x14ac:dyDescent="0.25">
      <c r="A370" s="8" t="s">
        <v>2590</v>
      </c>
      <c r="B370" s="8">
        <v>474</v>
      </c>
      <c r="C370" s="8" t="s">
        <v>2484</v>
      </c>
      <c r="D370" s="8" t="s">
        <v>2485</v>
      </c>
      <c r="E370" s="8" t="s">
        <v>2486</v>
      </c>
      <c r="F370" s="8">
        <v>2</v>
      </c>
      <c r="G370" s="8" t="s">
        <v>2487</v>
      </c>
      <c r="H370" s="8" t="s">
        <v>2488</v>
      </c>
      <c r="I370" s="8" t="s">
        <v>2489</v>
      </c>
      <c r="J370" s="8">
        <v>10</v>
      </c>
      <c r="K370" s="8" t="s">
        <v>2483</v>
      </c>
      <c r="L370" s="8" t="s">
        <v>2490</v>
      </c>
      <c r="M370" s="8" t="s">
        <v>2491</v>
      </c>
      <c r="N370" s="8">
        <v>49</v>
      </c>
      <c r="O370" s="8" t="s">
        <v>2591</v>
      </c>
      <c r="P370" s="8" t="s">
        <v>2592</v>
      </c>
      <c r="Q370" s="8" t="s">
        <v>2593</v>
      </c>
      <c r="R370" s="8" t="s">
        <v>2591</v>
      </c>
      <c r="S370" s="8">
        <v>35.445247000000002</v>
      </c>
      <c r="T370" s="8">
        <v>36.352389000000002</v>
      </c>
      <c r="U370" s="8" t="s">
        <v>1763</v>
      </c>
      <c r="V370" s="8" t="s">
        <v>1448</v>
      </c>
      <c r="W370" s="8">
        <v>16790</v>
      </c>
      <c r="X370" s="8" t="s">
        <v>1496</v>
      </c>
      <c r="Y370" s="8">
        <v>0</v>
      </c>
      <c r="Z370" s="8">
        <v>0</v>
      </c>
      <c r="AA370" s="8">
        <v>0</v>
      </c>
      <c r="AB370" s="8" t="s">
        <v>1449</v>
      </c>
      <c r="AC370" s="8">
        <v>0</v>
      </c>
      <c r="AD370" s="8" t="s">
        <v>1449</v>
      </c>
    </row>
    <row r="371" spans="1:30" hidden="1" x14ac:dyDescent="0.25">
      <c r="A371" s="8" t="s">
        <v>2594</v>
      </c>
      <c r="B371" s="8">
        <v>475</v>
      </c>
      <c r="C371" s="8" t="s">
        <v>2484</v>
      </c>
      <c r="D371" s="8" t="s">
        <v>2485</v>
      </c>
      <c r="E371" s="8" t="s">
        <v>2486</v>
      </c>
      <c r="F371" s="8">
        <v>2</v>
      </c>
      <c r="G371" s="8" t="s">
        <v>2487</v>
      </c>
      <c r="H371" s="8" t="s">
        <v>2488</v>
      </c>
      <c r="I371" s="8" t="s">
        <v>2489</v>
      </c>
      <c r="J371" s="8">
        <v>10</v>
      </c>
      <c r="K371" s="8" t="s">
        <v>2483</v>
      </c>
      <c r="L371" s="8" t="s">
        <v>2490</v>
      </c>
      <c r="M371" s="8" t="s">
        <v>2491</v>
      </c>
      <c r="N371" s="8">
        <v>49</v>
      </c>
      <c r="O371" s="8" t="s">
        <v>2595</v>
      </c>
      <c r="P371" s="8" t="s">
        <v>2596</v>
      </c>
      <c r="Q371" s="8" t="s">
        <v>2594</v>
      </c>
      <c r="R371" s="8" t="s">
        <v>2595</v>
      </c>
      <c r="S371" s="8">
        <v>35.420516999999997</v>
      </c>
      <c r="T371" s="8">
        <v>36.357498</v>
      </c>
      <c r="U371" s="8" t="s">
        <v>1763</v>
      </c>
      <c r="V371" s="8" t="s">
        <v>1448</v>
      </c>
      <c r="W371" s="8">
        <v>6850</v>
      </c>
      <c r="X371" s="8" t="s">
        <v>1496</v>
      </c>
      <c r="Y371" s="8">
        <v>0</v>
      </c>
      <c r="Z371" s="8">
        <v>0</v>
      </c>
      <c r="AA371" s="8">
        <v>0</v>
      </c>
      <c r="AB371" s="8" t="s">
        <v>1449</v>
      </c>
      <c r="AC371" s="8">
        <v>0</v>
      </c>
      <c r="AD371" s="8" t="s">
        <v>1449</v>
      </c>
    </row>
    <row r="372" spans="1:30" hidden="1" x14ac:dyDescent="0.25">
      <c r="A372" s="8" t="s">
        <v>2597</v>
      </c>
      <c r="B372" s="8">
        <v>476</v>
      </c>
      <c r="C372" s="8" t="s">
        <v>2484</v>
      </c>
      <c r="D372" s="8" t="s">
        <v>2485</v>
      </c>
      <c r="E372" s="8" t="s">
        <v>2486</v>
      </c>
      <c r="F372" s="8">
        <v>2</v>
      </c>
      <c r="G372" s="8" t="s">
        <v>2487</v>
      </c>
      <c r="H372" s="8" t="s">
        <v>2488</v>
      </c>
      <c r="I372" s="8" t="s">
        <v>2489</v>
      </c>
      <c r="J372" s="8">
        <v>10</v>
      </c>
      <c r="K372" s="8" t="s">
        <v>2483</v>
      </c>
      <c r="L372" s="8" t="s">
        <v>2490</v>
      </c>
      <c r="M372" s="8" t="s">
        <v>2491</v>
      </c>
      <c r="N372" s="8">
        <v>49</v>
      </c>
      <c r="O372" s="8" t="s">
        <v>2598</v>
      </c>
      <c r="P372" s="8" t="s">
        <v>2599</v>
      </c>
      <c r="Q372" s="8" t="s">
        <v>2597</v>
      </c>
      <c r="R372" s="8" t="s">
        <v>2598</v>
      </c>
      <c r="S372" s="8">
        <v>35.525697999999998</v>
      </c>
      <c r="T372" s="8">
        <v>36.377018</v>
      </c>
      <c r="U372" s="8" t="s">
        <v>1763</v>
      </c>
      <c r="V372" s="8" t="s">
        <v>1448</v>
      </c>
      <c r="W372" s="8">
        <v>8625</v>
      </c>
      <c r="X372" s="8" t="s">
        <v>1496</v>
      </c>
      <c r="Y372" s="8">
        <v>0</v>
      </c>
      <c r="Z372" s="8">
        <v>0</v>
      </c>
      <c r="AA372" s="8">
        <v>0</v>
      </c>
      <c r="AB372" s="8" t="s">
        <v>1449</v>
      </c>
      <c r="AC372" s="8">
        <v>0</v>
      </c>
      <c r="AD372" s="8" t="s">
        <v>1449</v>
      </c>
    </row>
    <row r="373" spans="1:30" hidden="1" x14ac:dyDescent="0.25">
      <c r="A373" s="8" t="s">
        <v>2600</v>
      </c>
      <c r="B373" s="8">
        <v>477</v>
      </c>
      <c r="C373" s="8" t="s">
        <v>1426</v>
      </c>
      <c r="D373" s="8" t="s">
        <v>1427</v>
      </c>
      <c r="E373" s="8" t="s">
        <v>1428</v>
      </c>
      <c r="F373" s="8">
        <v>4</v>
      </c>
      <c r="G373" s="8" t="s">
        <v>1429</v>
      </c>
      <c r="H373" s="8" t="s">
        <v>1430</v>
      </c>
      <c r="I373" s="8" t="s">
        <v>1431</v>
      </c>
      <c r="J373" s="8">
        <v>20</v>
      </c>
      <c r="K373" s="8" t="s">
        <v>1481</v>
      </c>
      <c r="L373" s="8" t="s">
        <v>1482</v>
      </c>
      <c r="M373" s="8" t="s">
        <v>1483</v>
      </c>
      <c r="N373" s="8">
        <v>99</v>
      </c>
      <c r="O373" s="8" t="s">
        <v>2601</v>
      </c>
      <c r="P373" s="8" t="s">
        <v>1502</v>
      </c>
      <c r="Q373" s="8" t="s">
        <v>1500</v>
      </c>
      <c r="R373" s="8" t="s">
        <v>2601</v>
      </c>
      <c r="S373" s="8">
        <v>36.233471999999999</v>
      </c>
      <c r="T373" s="8">
        <v>36.789574999999999</v>
      </c>
      <c r="U373" s="8" t="s">
        <v>1495</v>
      </c>
      <c r="V373" s="8" t="s">
        <v>1448</v>
      </c>
      <c r="W373" s="8">
        <v>6848</v>
      </c>
      <c r="X373" s="8" t="s">
        <v>1496</v>
      </c>
      <c r="Y373" s="8">
        <v>13516</v>
      </c>
      <c r="Z373" s="8">
        <v>0</v>
      </c>
      <c r="AA373" s="8">
        <v>0</v>
      </c>
      <c r="AB373" s="8" t="s">
        <v>1449</v>
      </c>
      <c r="AC373" s="8">
        <v>0</v>
      </c>
      <c r="AD373" s="8" t="s">
        <v>1449</v>
      </c>
    </row>
    <row r="374" spans="1:30" hidden="1" x14ac:dyDescent="0.25">
      <c r="A374" s="8" t="s">
        <v>2602</v>
      </c>
      <c r="B374" s="8">
        <v>478</v>
      </c>
      <c r="C374" s="8" t="s">
        <v>2484</v>
      </c>
      <c r="D374" s="8" t="s">
        <v>2485</v>
      </c>
      <c r="E374" s="8" t="s">
        <v>2486</v>
      </c>
      <c r="F374" s="8">
        <v>2</v>
      </c>
      <c r="G374" s="8" t="s">
        <v>2487</v>
      </c>
      <c r="H374" s="8" t="s">
        <v>2488</v>
      </c>
      <c r="I374" s="8" t="s">
        <v>2489</v>
      </c>
      <c r="J374" s="8">
        <v>10</v>
      </c>
      <c r="K374" s="8" t="s">
        <v>2483</v>
      </c>
      <c r="L374" s="8" t="s">
        <v>2490</v>
      </c>
      <c r="M374" s="8" t="s">
        <v>2491</v>
      </c>
      <c r="N374" s="8">
        <v>49</v>
      </c>
      <c r="O374" s="8" t="s">
        <v>2603</v>
      </c>
      <c r="P374" s="8" t="s">
        <v>2604</v>
      </c>
      <c r="Q374" s="8" t="s">
        <v>2602</v>
      </c>
      <c r="R374" s="8" t="s">
        <v>2603</v>
      </c>
      <c r="S374" s="8">
        <v>35.530039000000002</v>
      </c>
      <c r="T374" s="8">
        <v>36.377400000000002</v>
      </c>
      <c r="U374" s="8" t="s">
        <v>1495</v>
      </c>
      <c r="V374" s="8" t="s">
        <v>1448</v>
      </c>
      <c r="W374" s="8">
        <v>10950</v>
      </c>
      <c r="X374" s="8" t="s">
        <v>1496</v>
      </c>
      <c r="Y374" s="8">
        <v>0</v>
      </c>
      <c r="Z374" s="8">
        <v>0</v>
      </c>
      <c r="AA374" s="8">
        <v>0</v>
      </c>
      <c r="AB374" s="8" t="s">
        <v>1449</v>
      </c>
      <c r="AC374" s="8">
        <v>0</v>
      </c>
      <c r="AD374" s="8" t="s">
        <v>1449</v>
      </c>
    </row>
    <row r="375" spans="1:30" hidden="1" x14ac:dyDescent="0.25">
      <c r="A375" s="8" t="s">
        <v>2605</v>
      </c>
      <c r="B375" s="8">
        <v>479</v>
      </c>
      <c r="C375" s="8" t="s">
        <v>2484</v>
      </c>
      <c r="D375" s="8" t="s">
        <v>2485</v>
      </c>
      <c r="E375" s="8" t="s">
        <v>2486</v>
      </c>
      <c r="F375" s="8">
        <v>2</v>
      </c>
      <c r="G375" s="8" t="s">
        <v>2487</v>
      </c>
      <c r="H375" s="8" t="s">
        <v>2488</v>
      </c>
      <c r="I375" s="8" t="s">
        <v>2489</v>
      </c>
      <c r="J375" s="8">
        <v>10</v>
      </c>
      <c r="K375" s="8" t="s">
        <v>2483</v>
      </c>
      <c r="L375" s="8" t="s">
        <v>2490</v>
      </c>
      <c r="M375" s="8" t="s">
        <v>2491</v>
      </c>
      <c r="N375" s="8">
        <v>49</v>
      </c>
      <c r="O375" s="8" t="s">
        <v>2606</v>
      </c>
      <c r="P375" s="8" t="s">
        <v>2607</v>
      </c>
      <c r="Q375" s="8" t="s">
        <v>2608</v>
      </c>
      <c r="R375" s="8" t="s">
        <v>2606</v>
      </c>
      <c r="S375" s="8">
        <v>35.518757999999998</v>
      </c>
      <c r="T375" s="8">
        <v>36.366999999999997</v>
      </c>
      <c r="U375" s="8" t="s">
        <v>1763</v>
      </c>
      <c r="V375" s="8" t="s">
        <v>1448</v>
      </c>
      <c r="W375" s="8" t="s">
        <v>1449</v>
      </c>
      <c r="X375" s="8" t="s">
        <v>1496</v>
      </c>
      <c r="Y375" s="8">
        <v>0</v>
      </c>
      <c r="Z375" s="8">
        <v>0</v>
      </c>
      <c r="AA375" s="8">
        <v>0</v>
      </c>
      <c r="AB375" s="8" t="s">
        <v>1449</v>
      </c>
      <c r="AC375" s="8">
        <v>0</v>
      </c>
      <c r="AD375" s="8" t="s">
        <v>1449</v>
      </c>
    </row>
    <row r="376" spans="1:30" hidden="1" x14ac:dyDescent="0.25">
      <c r="A376" s="8" t="s">
        <v>2609</v>
      </c>
      <c r="B376" s="8">
        <v>480</v>
      </c>
      <c r="C376" s="8" t="s">
        <v>2484</v>
      </c>
      <c r="D376" s="8" t="s">
        <v>2485</v>
      </c>
      <c r="E376" s="8" t="s">
        <v>2486</v>
      </c>
      <c r="F376" s="8">
        <v>2</v>
      </c>
      <c r="G376" s="8" t="s">
        <v>2487</v>
      </c>
      <c r="H376" s="8" t="s">
        <v>2488</v>
      </c>
      <c r="I376" s="8" t="s">
        <v>2489</v>
      </c>
      <c r="J376" s="8">
        <v>10</v>
      </c>
      <c r="K376" s="8" t="s">
        <v>2483</v>
      </c>
      <c r="L376" s="8" t="s">
        <v>2490</v>
      </c>
      <c r="M376" s="8" t="s">
        <v>2491</v>
      </c>
      <c r="N376" s="8">
        <v>49</v>
      </c>
      <c r="O376" s="8" t="s">
        <v>2610</v>
      </c>
      <c r="P376" s="8" t="s">
        <v>2611</v>
      </c>
      <c r="Q376" s="8" t="s">
        <v>2609</v>
      </c>
      <c r="R376" s="8" t="s">
        <v>2610</v>
      </c>
      <c r="S376" s="8">
        <v>35.500771</v>
      </c>
      <c r="T376" s="8">
        <v>36.348762999999998</v>
      </c>
      <c r="U376" s="8" t="s">
        <v>1763</v>
      </c>
      <c r="V376" s="8" t="s">
        <v>1448</v>
      </c>
      <c r="W376" s="8">
        <v>6405</v>
      </c>
      <c r="X376" s="8" t="s">
        <v>1496</v>
      </c>
      <c r="Y376" s="8">
        <v>0</v>
      </c>
      <c r="Z376" s="8">
        <v>0</v>
      </c>
      <c r="AA376" s="8">
        <v>0</v>
      </c>
      <c r="AB376" s="8" t="s">
        <v>1449</v>
      </c>
      <c r="AC376" s="8">
        <v>0</v>
      </c>
      <c r="AD376" s="8" t="s">
        <v>1449</v>
      </c>
    </row>
    <row r="377" spans="1:30" hidden="1" x14ac:dyDescent="0.25">
      <c r="A377" s="8" t="s">
        <v>2612</v>
      </c>
      <c r="B377" s="8">
        <v>483</v>
      </c>
      <c r="C377" s="8" t="s">
        <v>2484</v>
      </c>
      <c r="D377" s="8" t="s">
        <v>2485</v>
      </c>
      <c r="E377" s="8" t="s">
        <v>2486</v>
      </c>
      <c r="F377" s="8">
        <v>2</v>
      </c>
      <c r="G377" s="8" t="s">
        <v>2487</v>
      </c>
      <c r="H377" s="8" t="s">
        <v>2488</v>
      </c>
      <c r="I377" s="8" t="s">
        <v>2489</v>
      </c>
      <c r="J377" s="8">
        <v>10</v>
      </c>
      <c r="K377" s="8" t="s">
        <v>2483</v>
      </c>
      <c r="L377" s="8" t="s">
        <v>2490</v>
      </c>
      <c r="M377" s="8" t="s">
        <v>2491</v>
      </c>
      <c r="N377" s="8">
        <v>49</v>
      </c>
      <c r="O377" s="8" t="s">
        <v>2613</v>
      </c>
      <c r="P377" s="8" t="s">
        <v>2592</v>
      </c>
      <c r="Q377" s="8" t="s">
        <v>2614</v>
      </c>
      <c r="R377" s="8" t="s">
        <v>2613</v>
      </c>
      <c r="S377" s="8">
        <v>35.445247000000002</v>
      </c>
      <c r="T377" s="8">
        <v>36.352389000000002</v>
      </c>
      <c r="U377" s="8" t="s">
        <v>1763</v>
      </c>
      <c r="V377" s="8" t="s">
        <v>1448</v>
      </c>
      <c r="W377" s="8">
        <v>18300</v>
      </c>
      <c r="X377" s="8" t="s">
        <v>1496</v>
      </c>
      <c r="Y377" s="8">
        <v>0</v>
      </c>
      <c r="Z377" s="8">
        <v>0</v>
      </c>
      <c r="AA377" s="8">
        <v>0</v>
      </c>
      <c r="AB377" s="8" t="s">
        <v>1449</v>
      </c>
      <c r="AC377" s="8">
        <v>0</v>
      </c>
      <c r="AD377" s="8" t="s">
        <v>1449</v>
      </c>
    </row>
    <row r="378" spans="1:30" hidden="1" x14ac:dyDescent="0.25">
      <c r="A378" s="8" t="s">
        <v>2615</v>
      </c>
      <c r="B378" s="8">
        <v>486</v>
      </c>
      <c r="C378" s="8" t="s">
        <v>2484</v>
      </c>
      <c r="D378" s="8" t="s">
        <v>2485</v>
      </c>
      <c r="E378" s="8" t="s">
        <v>2486</v>
      </c>
      <c r="F378" s="8">
        <v>2</v>
      </c>
      <c r="G378" s="8" t="s">
        <v>2487</v>
      </c>
      <c r="H378" s="8" t="s">
        <v>2488</v>
      </c>
      <c r="I378" s="8" t="s">
        <v>2489</v>
      </c>
      <c r="J378" s="8">
        <v>10</v>
      </c>
      <c r="K378" s="8" t="s">
        <v>2483</v>
      </c>
      <c r="L378" s="8" t="s">
        <v>2490</v>
      </c>
      <c r="M378" s="8" t="s">
        <v>2491</v>
      </c>
      <c r="N378" s="8">
        <v>49</v>
      </c>
      <c r="O378" s="8" t="s">
        <v>2616</v>
      </c>
      <c r="P378" s="8" t="s">
        <v>2492</v>
      </c>
      <c r="Q378" s="8" t="s">
        <v>2483</v>
      </c>
      <c r="R378" s="8" t="s">
        <v>2490</v>
      </c>
      <c r="S378" s="8">
        <v>35.504582999999997</v>
      </c>
      <c r="T378" s="8">
        <v>36.344971999999999</v>
      </c>
      <c r="U378" s="8" t="s">
        <v>1763</v>
      </c>
      <c r="V378" s="8" t="s">
        <v>1448</v>
      </c>
      <c r="W378" s="8" t="s">
        <v>1449</v>
      </c>
      <c r="X378" s="8" t="s">
        <v>1496</v>
      </c>
      <c r="Y378" s="8">
        <v>0</v>
      </c>
      <c r="Z378" s="8">
        <v>0</v>
      </c>
      <c r="AA378" s="8">
        <v>0</v>
      </c>
      <c r="AB378" s="8" t="s">
        <v>1449</v>
      </c>
      <c r="AC378" s="8">
        <v>0</v>
      </c>
      <c r="AD378" s="8" t="s">
        <v>1449</v>
      </c>
    </row>
    <row r="379" spans="1:30" hidden="1" x14ac:dyDescent="0.25">
      <c r="A379" s="8" t="s">
        <v>2617</v>
      </c>
      <c r="B379" s="8">
        <v>489</v>
      </c>
      <c r="C379" s="8" t="s">
        <v>2334</v>
      </c>
      <c r="D379" s="8" t="s">
        <v>2335</v>
      </c>
      <c r="E379" s="8" t="s">
        <v>2336</v>
      </c>
      <c r="F379" s="8">
        <v>1</v>
      </c>
      <c r="G379" s="8" t="s">
        <v>2618</v>
      </c>
      <c r="H379" s="8" t="s">
        <v>2619</v>
      </c>
      <c r="I379" s="8" t="s">
        <v>2620</v>
      </c>
      <c r="J379" s="8">
        <v>4</v>
      </c>
      <c r="K379" s="8" t="s">
        <v>2617</v>
      </c>
      <c r="L379" s="8" t="s">
        <v>2621</v>
      </c>
      <c r="M379" s="8" t="s">
        <v>2622</v>
      </c>
      <c r="N379" s="8">
        <v>25</v>
      </c>
      <c r="O379" s="8" t="s">
        <v>2621</v>
      </c>
      <c r="P379" s="8" t="s">
        <v>2623</v>
      </c>
      <c r="Q379" s="8" t="s">
        <v>2617</v>
      </c>
      <c r="R379" s="8" t="s">
        <v>2621</v>
      </c>
      <c r="S379" s="8">
        <v>36.483030999999997</v>
      </c>
      <c r="T379" s="8">
        <v>37.194761999999997</v>
      </c>
      <c r="U379" s="8" t="s">
        <v>1448</v>
      </c>
      <c r="V379" s="8" t="s">
        <v>1448</v>
      </c>
      <c r="W379" s="8">
        <v>22752</v>
      </c>
      <c r="X379" s="8" t="s">
        <v>1449</v>
      </c>
      <c r="Y379" s="8">
        <v>37616</v>
      </c>
      <c r="Z379" s="8">
        <v>0</v>
      </c>
      <c r="AA379" s="8">
        <v>0</v>
      </c>
      <c r="AB379" s="8" t="s">
        <v>1449</v>
      </c>
      <c r="AC379" s="8">
        <v>0</v>
      </c>
      <c r="AD379" s="8" t="s">
        <v>1449</v>
      </c>
    </row>
    <row r="380" spans="1:30" hidden="1" x14ac:dyDescent="0.25">
      <c r="A380" s="8" t="s">
        <v>2624</v>
      </c>
      <c r="B380" s="8">
        <v>490</v>
      </c>
      <c r="C380" s="8" t="s">
        <v>1426</v>
      </c>
      <c r="D380" s="8" t="s">
        <v>1427</v>
      </c>
      <c r="E380" s="8" t="s">
        <v>1428</v>
      </c>
      <c r="F380" s="8">
        <v>4</v>
      </c>
      <c r="G380" s="8" t="s">
        <v>2415</v>
      </c>
      <c r="H380" s="8" t="s">
        <v>2416</v>
      </c>
      <c r="I380" s="8" t="s">
        <v>2417</v>
      </c>
      <c r="J380" s="8">
        <v>19</v>
      </c>
      <c r="K380" s="8" t="s">
        <v>2550</v>
      </c>
      <c r="L380" s="8" t="s">
        <v>2551</v>
      </c>
      <c r="M380" s="8" t="s">
        <v>2552</v>
      </c>
      <c r="N380" s="8">
        <v>92</v>
      </c>
      <c r="O380" s="8" t="s">
        <v>2625</v>
      </c>
      <c r="P380" s="8" t="s">
        <v>2626</v>
      </c>
      <c r="Q380" s="8" t="s">
        <v>2624</v>
      </c>
      <c r="R380" s="8" t="s">
        <v>2625</v>
      </c>
      <c r="S380" s="8">
        <v>35.618825999999999</v>
      </c>
      <c r="T380" s="8">
        <v>36.785007999999998</v>
      </c>
      <c r="U380" s="8" t="s">
        <v>1448</v>
      </c>
      <c r="V380" s="8" t="s">
        <v>1448</v>
      </c>
      <c r="W380" s="8">
        <v>14386</v>
      </c>
      <c r="X380" s="8" t="s">
        <v>1449</v>
      </c>
      <c r="Y380" s="8">
        <v>0</v>
      </c>
      <c r="Z380" s="8">
        <v>0</v>
      </c>
      <c r="AA380" s="8">
        <v>0</v>
      </c>
      <c r="AB380" s="8" t="s">
        <v>1449</v>
      </c>
      <c r="AC380" s="8">
        <v>0</v>
      </c>
      <c r="AD380" s="8" t="s">
        <v>1449</v>
      </c>
    </row>
    <row r="381" spans="1:30" hidden="1" x14ac:dyDescent="0.25">
      <c r="A381" s="8" t="s">
        <v>2627</v>
      </c>
      <c r="B381" s="8">
        <v>491</v>
      </c>
      <c r="C381" s="8" t="s">
        <v>1426</v>
      </c>
      <c r="D381" s="8" t="s">
        <v>1427</v>
      </c>
      <c r="E381" s="8" t="s">
        <v>1428</v>
      </c>
      <c r="F381" s="8">
        <v>4</v>
      </c>
      <c r="G381" s="8" t="s">
        <v>2179</v>
      </c>
      <c r="H381" s="8" t="s">
        <v>2180</v>
      </c>
      <c r="I381" s="8" t="s">
        <v>2181</v>
      </c>
      <c r="J381" s="8">
        <v>22</v>
      </c>
      <c r="K381" s="8" t="s">
        <v>2179</v>
      </c>
      <c r="L381" s="8" t="s">
        <v>2197</v>
      </c>
      <c r="M381" s="8" t="s">
        <v>2198</v>
      </c>
      <c r="N381" s="8">
        <v>108</v>
      </c>
      <c r="O381" s="8" t="s">
        <v>2628</v>
      </c>
      <c r="P381" s="8" t="s">
        <v>2629</v>
      </c>
      <c r="Q381" s="8" t="s">
        <v>2627</v>
      </c>
      <c r="R381" s="8" t="s">
        <v>2628</v>
      </c>
      <c r="S381" s="8">
        <v>35.859777999999999</v>
      </c>
      <c r="T381" s="8">
        <v>36.599722</v>
      </c>
      <c r="U381" s="8" t="s">
        <v>1495</v>
      </c>
      <c r="W381" s="8">
        <v>750</v>
      </c>
      <c r="X381" s="8" t="s">
        <v>1496</v>
      </c>
      <c r="Y381" s="8">
        <v>850</v>
      </c>
      <c r="Z381" s="8">
        <v>0</v>
      </c>
      <c r="AA381" s="8">
        <v>0</v>
      </c>
      <c r="AB381" s="8" t="s">
        <v>1449</v>
      </c>
      <c r="AC381" s="8">
        <v>0</v>
      </c>
      <c r="AD381" s="8" t="s">
        <v>1449</v>
      </c>
    </row>
    <row r="382" spans="1:30" hidden="1" x14ac:dyDescent="0.25">
      <c r="A382" s="8" t="s">
        <v>2630</v>
      </c>
      <c r="B382" s="8">
        <v>492</v>
      </c>
      <c r="C382" s="8" t="s">
        <v>1426</v>
      </c>
      <c r="D382" s="8" t="s">
        <v>1427</v>
      </c>
      <c r="E382" s="8" t="s">
        <v>1428</v>
      </c>
      <c r="F382" s="8">
        <v>4</v>
      </c>
      <c r="G382" s="8" t="s">
        <v>2179</v>
      </c>
      <c r="H382" s="8" t="s">
        <v>2180</v>
      </c>
      <c r="I382" s="8" t="s">
        <v>2181</v>
      </c>
      <c r="J382" s="8">
        <v>22</v>
      </c>
      <c r="K382" s="8" t="s">
        <v>2429</v>
      </c>
      <c r="L382" s="8" t="s">
        <v>2430</v>
      </c>
      <c r="M382" s="8" t="s">
        <v>2431</v>
      </c>
      <c r="N382" s="8">
        <v>109</v>
      </c>
      <c r="O382" s="8" t="s">
        <v>2631</v>
      </c>
      <c r="P382" s="8" t="s">
        <v>2632</v>
      </c>
      <c r="Q382" s="8" t="s">
        <v>2630</v>
      </c>
      <c r="R382" s="8" t="s">
        <v>2631</v>
      </c>
      <c r="S382" s="8">
        <v>35.712777000000003</v>
      </c>
      <c r="T382" s="8">
        <v>36.525199000000001</v>
      </c>
      <c r="U382" s="8" t="s">
        <v>1495</v>
      </c>
      <c r="V382" s="8" t="s">
        <v>1449</v>
      </c>
      <c r="W382" s="8">
        <v>3352</v>
      </c>
      <c r="X382" s="8" t="s">
        <v>1496</v>
      </c>
      <c r="Y382" s="8">
        <v>1993</v>
      </c>
      <c r="Z382" s="8">
        <v>0</v>
      </c>
      <c r="AA382" s="8">
        <v>0</v>
      </c>
      <c r="AB382" s="8" t="s">
        <v>1449</v>
      </c>
      <c r="AC382" s="8">
        <v>0</v>
      </c>
      <c r="AD382" s="8" t="s">
        <v>1449</v>
      </c>
    </row>
    <row r="383" spans="1:30" hidden="1" x14ac:dyDescent="0.25">
      <c r="A383" s="8" t="s">
        <v>2633</v>
      </c>
      <c r="B383" s="8">
        <v>493</v>
      </c>
      <c r="C383" s="8" t="s">
        <v>1426</v>
      </c>
      <c r="D383" s="8" t="s">
        <v>1427</v>
      </c>
      <c r="E383" s="8" t="s">
        <v>1428</v>
      </c>
      <c r="F383" s="8">
        <v>4</v>
      </c>
      <c r="G383" s="8" t="s">
        <v>2179</v>
      </c>
      <c r="H383" s="8" t="s">
        <v>2180</v>
      </c>
      <c r="I383" s="8" t="s">
        <v>2181</v>
      </c>
      <c r="J383" s="8">
        <v>22</v>
      </c>
      <c r="K383" s="8" t="s">
        <v>2429</v>
      </c>
      <c r="L383" s="8" t="s">
        <v>2430</v>
      </c>
      <c r="M383" s="8" t="s">
        <v>2431</v>
      </c>
      <c r="N383" s="8">
        <v>109</v>
      </c>
      <c r="O383" s="8" t="s">
        <v>2634</v>
      </c>
      <c r="P383" s="8" t="s">
        <v>2635</v>
      </c>
      <c r="Q383" s="8" t="s">
        <v>2633</v>
      </c>
      <c r="R383" s="8" t="s">
        <v>2634</v>
      </c>
      <c r="S383" s="8">
        <v>35.70214</v>
      </c>
      <c r="T383" s="8">
        <v>36.463087999999999</v>
      </c>
      <c r="U383" s="8" t="s">
        <v>1495</v>
      </c>
      <c r="V383" s="8" t="s">
        <v>1449</v>
      </c>
      <c r="W383" s="8">
        <v>3335</v>
      </c>
      <c r="X383" s="8" t="s">
        <v>1496</v>
      </c>
      <c r="Y383" s="8">
        <v>633</v>
      </c>
      <c r="Z383" s="8">
        <v>0</v>
      </c>
      <c r="AA383" s="8">
        <v>0</v>
      </c>
      <c r="AB383" s="8" t="s">
        <v>1449</v>
      </c>
      <c r="AC383" s="8">
        <v>0</v>
      </c>
      <c r="AD383" s="8" t="s">
        <v>1449</v>
      </c>
    </row>
    <row r="384" spans="1:30" hidden="1" x14ac:dyDescent="0.25">
      <c r="A384" s="8" t="s">
        <v>2636</v>
      </c>
      <c r="B384" s="8">
        <v>494</v>
      </c>
      <c r="C384" s="8" t="s">
        <v>1426</v>
      </c>
      <c r="D384" s="8" t="s">
        <v>1427</v>
      </c>
      <c r="E384" s="8" t="s">
        <v>1428</v>
      </c>
      <c r="F384" s="8">
        <v>4</v>
      </c>
      <c r="G384" s="8" t="s">
        <v>2179</v>
      </c>
      <c r="H384" s="8" t="s">
        <v>2180</v>
      </c>
      <c r="I384" s="8" t="s">
        <v>2181</v>
      </c>
      <c r="J384" s="8">
        <v>22</v>
      </c>
      <c r="K384" s="8" t="s">
        <v>2429</v>
      </c>
      <c r="L384" s="8" t="s">
        <v>2430</v>
      </c>
      <c r="M384" s="8" t="s">
        <v>2431</v>
      </c>
      <c r="N384" s="8">
        <v>109</v>
      </c>
      <c r="O384" s="8" t="s">
        <v>2637</v>
      </c>
      <c r="P384" s="8" t="s">
        <v>2638</v>
      </c>
      <c r="Q384" s="8" t="s">
        <v>2636</v>
      </c>
      <c r="R384" s="8" t="s">
        <v>2637</v>
      </c>
      <c r="S384" s="8">
        <v>35.698213000000003</v>
      </c>
      <c r="T384" s="8">
        <v>36.601370000000003</v>
      </c>
      <c r="U384" s="8" t="s">
        <v>1495</v>
      </c>
      <c r="V384" s="8" t="s">
        <v>1449</v>
      </c>
      <c r="W384" s="8">
        <v>2731</v>
      </c>
      <c r="X384" s="8" t="s">
        <v>1496</v>
      </c>
      <c r="Y384" s="8">
        <v>247</v>
      </c>
      <c r="Z384" s="8">
        <v>0</v>
      </c>
      <c r="AA384" s="8">
        <v>0</v>
      </c>
      <c r="AB384" s="8" t="s">
        <v>1449</v>
      </c>
      <c r="AC384" s="8">
        <v>0</v>
      </c>
      <c r="AD384" s="8" t="s">
        <v>1449</v>
      </c>
    </row>
    <row r="385" spans="1:30" hidden="1" x14ac:dyDescent="0.25">
      <c r="A385" s="8" t="s">
        <v>2639</v>
      </c>
      <c r="B385" s="8">
        <v>495</v>
      </c>
      <c r="C385" s="8" t="s">
        <v>1426</v>
      </c>
      <c r="D385" s="8" t="s">
        <v>1427</v>
      </c>
      <c r="E385" s="8" t="s">
        <v>1428</v>
      </c>
      <c r="F385" s="8">
        <v>4</v>
      </c>
      <c r="G385" s="8" t="s">
        <v>2415</v>
      </c>
      <c r="H385" s="8" t="s">
        <v>2416</v>
      </c>
      <c r="I385" s="8" t="s">
        <v>2417</v>
      </c>
      <c r="J385" s="8">
        <v>19</v>
      </c>
      <c r="K385" s="8" t="s">
        <v>2550</v>
      </c>
      <c r="L385" s="8" t="s">
        <v>2551</v>
      </c>
      <c r="M385" s="8" t="s">
        <v>2552</v>
      </c>
      <c r="N385" s="8">
        <v>92</v>
      </c>
      <c r="O385" s="8" t="s">
        <v>2640</v>
      </c>
      <c r="P385" s="8" t="s">
        <v>2641</v>
      </c>
      <c r="Q385" s="8" t="s">
        <v>2639</v>
      </c>
      <c r="R385" s="8" t="s">
        <v>2640</v>
      </c>
      <c r="S385" s="8">
        <v>35.604939999999999</v>
      </c>
      <c r="T385" s="8">
        <v>36.709969000000001</v>
      </c>
      <c r="U385" s="8" t="s">
        <v>1495</v>
      </c>
      <c r="V385" s="8" t="s">
        <v>1449</v>
      </c>
      <c r="W385" s="8">
        <v>6805</v>
      </c>
      <c r="X385" s="8" t="s">
        <v>1496</v>
      </c>
      <c r="Y385" s="8">
        <v>0</v>
      </c>
      <c r="Z385" s="8">
        <v>0</v>
      </c>
      <c r="AA385" s="8">
        <v>0</v>
      </c>
      <c r="AB385" s="8" t="s">
        <v>1449</v>
      </c>
      <c r="AC385" s="8">
        <v>0</v>
      </c>
      <c r="AD385" s="8" t="s">
        <v>1449</v>
      </c>
    </row>
    <row r="386" spans="1:30" hidden="1" x14ac:dyDescent="0.25">
      <c r="A386" s="8" t="s">
        <v>2642</v>
      </c>
      <c r="B386" s="8">
        <v>496</v>
      </c>
      <c r="C386" s="8" t="s">
        <v>1426</v>
      </c>
      <c r="D386" s="8" t="s">
        <v>1427</v>
      </c>
      <c r="E386" s="8" t="s">
        <v>1428</v>
      </c>
      <c r="F386" s="8">
        <v>4</v>
      </c>
      <c r="G386" s="8" t="s">
        <v>2415</v>
      </c>
      <c r="H386" s="8" t="s">
        <v>2416</v>
      </c>
      <c r="I386" s="8" t="s">
        <v>2417</v>
      </c>
      <c r="J386" s="8">
        <v>19</v>
      </c>
      <c r="K386" s="8" t="s">
        <v>2550</v>
      </c>
      <c r="L386" s="8" t="s">
        <v>2551</v>
      </c>
      <c r="M386" s="8" t="s">
        <v>2552</v>
      </c>
      <c r="N386" s="8">
        <v>92</v>
      </c>
      <c r="O386" s="8" t="s">
        <v>2643</v>
      </c>
      <c r="P386" s="8" t="s">
        <v>2644</v>
      </c>
      <c r="Q386" s="8" t="s">
        <v>2642</v>
      </c>
      <c r="R386" s="8" t="s">
        <v>2643</v>
      </c>
      <c r="S386" s="8">
        <v>35.673603999999997</v>
      </c>
      <c r="T386" s="8">
        <v>36.788924000000002</v>
      </c>
      <c r="U386" s="8" t="s">
        <v>1495</v>
      </c>
      <c r="V386" s="8" t="s">
        <v>1449</v>
      </c>
      <c r="W386" s="8">
        <v>7092</v>
      </c>
      <c r="X386" s="8" t="s">
        <v>1496</v>
      </c>
      <c r="Y386" s="8">
        <v>0</v>
      </c>
      <c r="Z386" s="8">
        <v>0</v>
      </c>
      <c r="AA386" s="8">
        <v>0</v>
      </c>
      <c r="AB386" s="8" t="s">
        <v>1449</v>
      </c>
      <c r="AC386" s="8">
        <v>0</v>
      </c>
      <c r="AD386" s="8" t="s">
        <v>1449</v>
      </c>
    </row>
    <row r="387" spans="1:30" hidden="1" x14ac:dyDescent="0.25">
      <c r="A387" s="8" t="s">
        <v>2645</v>
      </c>
      <c r="B387" s="8">
        <v>497</v>
      </c>
      <c r="C387" s="8" t="s">
        <v>1426</v>
      </c>
      <c r="D387" s="8" t="s">
        <v>1427</v>
      </c>
      <c r="E387" s="8" t="s">
        <v>1428</v>
      </c>
      <c r="F387" s="8">
        <v>4</v>
      </c>
      <c r="G387" s="8" t="s">
        <v>2179</v>
      </c>
      <c r="H387" s="8" t="s">
        <v>2180</v>
      </c>
      <c r="I387" s="8" t="s">
        <v>2181</v>
      </c>
      <c r="J387" s="8">
        <v>22</v>
      </c>
      <c r="K387" s="8" t="s">
        <v>2429</v>
      </c>
      <c r="L387" s="8" t="s">
        <v>2430</v>
      </c>
      <c r="M387" s="8" t="s">
        <v>2431</v>
      </c>
      <c r="N387" s="8">
        <v>109</v>
      </c>
      <c r="O387" s="8" t="s">
        <v>2646</v>
      </c>
      <c r="P387" s="8" t="s">
        <v>2647</v>
      </c>
      <c r="Q387" s="8" t="s">
        <v>2645</v>
      </c>
      <c r="R387" s="8" t="s">
        <v>2646</v>
      </c>
      <c r="S387" s="8">
        <v>35.658827000000002</v>
      </c>
      <c r="T387" s="8">
        <v>36.482835999999999</v>
      </c>
      <c r="U387" s="8" t="s">
        <v>1495</v>
      </c>
      <c r="V387" s="8" t="s">
        <v>1449</v>
      </c>
      <c r="W387" s="8">
        <v>7558</v>
      </c>
      <c r="X387" s="8" t="s">
        <v>1496</v>
      </c>
      <c r="Y387" s="8">
        <v>132</v>
      </c>
      <c r="Z387" s="8">
        <v>0</v>
      </c>
      <c r="AA387" s="8">
        <v>0</v>
      </c>
      <c r="AB387" s="8" t="s">
        <v>1449</v>
      </c>
      <c r="AC387" s="8">
        <v>0</v>
      </c>
      <c r="AD387" s="8" t="s">
        <v>1449</v>
      </c>
    </row>
    <row r="388" spans="1:30" hidden="1" x14ac:dyDescent="0.25">
      <c r="A388" s="8" t="s">
        <v>2648</v>
      </c>
      <c r="B388" s="8">
        <v>498</v>
      </c>
      <c r="C388" s="8" t="s">
        <v>1426</v>
      </c>
      <c r="D388" s="8" t="s">
        <v>1427</v>
      </c>
      <c r="E388" s="8" t="s">
        <v>1428</v>
      </c>
      <c r="F388" s="8">
        <v>4</v>
      </c>
      <c r="G388" s="8" t="s">
        <v>2415</v>
      </c>
      <c r="H388" s="8" t="s">
        <v>2416</v>
      </c>
      <c r="I388" s="8" t="s">
        <v>2417</v>
      </c>
      <c r="J388" s="8">
        <v>19</v>
      </c>
      <c r="K388" s="8" t="s">
        <v>2648</v>
      </c>
      <c r="L388" s="8" t="s">
        <v>2649</v>
      </c>
      <c r="M388" s="8" t="s">
        <v>2650</v>
      </c>
      <c r="N388" s="8">
        <v>93</v>
      </c>
      <c r="O388" s="8" t="s">
        <v>2649</v>
      </c>
      <c r="P388" s="8" t="s">
        <v>2651</v>
      </c>
      <c r="Q388" s="8" t="s">
        <v>2648</v>
      </c>
      <c r="R388" s="8" t="s">
        <v>2649</v>
      </c>
      <c r="S388" s="8">
        <v>35.443086000000001</v>
      </c>
      <c r="T388" s="8">
        <v>36.645330000000001</v>
      </c>
      <c r="U388" s="8" t="s">
        <v>1495</v>
      </c>
      <c r="V388" s="8" t="s">
        <v>1449</v>
      </c>
      <c r="W388" s="8">
        <v>12330</v>
      </c>
      <c r="X388" s="8" t="s">
        <v>1496</v>
      </c>
      <c r="Y388" s="8">
        <v>1236</v>
      </c>
      <c r="Z388" s="8">
        <v>0</v>
      </c>
      <c r="AA388" s="8">
        <v>0</v>
      </c>
      <c r="AB388" s="8" t="s">
        <v>1449</v>
      </c>
      <c r="AC388" s="8">
        <v>0</v>
      </c>
      <c r="AD388" s="8" t="s">
        <v>1449</v>
      </c>
    </row>
    <row r="389" spans="1:30" hidden="1" x14ac:dyDescent="0.25">
      <c r="A389" s="8" t="s">
        <v>2652</v>
      </c>
      <c r="B389" s="8">
        <v>500</v>
      </c>
      <c r="C389" s="8" t="s">
        <v>2484</v>
      </c>
      <c r="D389" s="8" t="s">
        <v>2485</v>
      </c>
      <c r="E389" s="8" t="s">
        <v>2486</v>
      </c>
      <c r="F389" s="8">
        <v>2</v>
      </c>
      <c r="G389" s="8" t="s">
        <v>2653</v>
      </c>
      <c r="H389" s="8" t="s">
        <v>2654</v>
      </c>
      <c r="I389" s="8" t="s">
        <v>2655</v>
      </c>
      <c r="J389" s="8">
        <v>13</v>
      </c>
      <c r="K389" s="8" t="s">
        <v>2656</v>
      </c>
      <c r="L389" s="8" t="s">
        <v>2657</v>
      </c>
      <c r="M389" s="8" t="s">
        <v>2658</v>
      </c>
      <c r="N389" s="8">
        <v>61</v>
      </c>
      <c r="O389" s="8" t="s">
        <v>2659</v>
      </c>
      <c r="P389" s="8" t="s">
        <v>2660</v>
      </c>
      <c r="Q389" s="8" t="s">
        <v>2652</v>
      </c>
      <c r="R389" s="8" t="s">
        <v>2659</v>
      </c>
      <c r="S389" s="8">
        <v>35.321308000000002</v>
      </c>
      <c r="T389" s="8">
        <v>36.620441999999997</v>
      </c>
      <c r="U389" s="8" t="s">
        <v>1495</v>
      </c>
      <c r="V389" s="8" t="s">
        <v>1449</v>
      </c>
      <c r="W389" s="8">
        <v>2000</v>
      </c>
      <c r="X389" s="8" t="s">
        <v>1496</v>
      </c>
      <c r="Y389" s="8">
        <v>0</v>
      </c>
      <c r="Z389" s="8">
        <v>0</v>
      </c>
      <c r="AA389" s="8">
        <v>0</v>
      </c>
      <c r="AB389" s="8" t="s">
        <v>1449</v>
      </c>
      <c r="AC389" s="8">
        <v>0</v>
      </c>
      <c r="AD389" s="8" t="s">
        <v>1449</v>
      </c>
    </row>
    <row r="390" spans="1:30" hidden="1" x14ac:dyDescent="0.25">
      <c r="A390" s="8" t="s">
        <v>2661</v>
      </c>
      <c r="B390" s="8">
        <v>502</v>
      </c>
      <c r="C390" s="8" t="s">
        <v>1426</v>
      </c>
      <c r="D390" s="8" t="s">
        <v>1427</v>
      </c>
      <c r="E390" s="8" t="s">
        <v>1428</v>
      </c>
      <c r="F390" s="8">
        <v>4</v>
      </c>
      <c r="G390" s="8" t="s">
        <v>2179</v>
      </c>
      <c r="H390" s="8" t="s">
        <v>2180</v>
      </c>
      <c r="I390" s="8" t="s">
        <v>2181</v>
      </c>
      <c r="J390" s="8">
        <v>22</v>
      </c>
      <c r="K390" s="8" t="s">
        <v>2179</v>
      </c>
      <c r="L390" s="8" t="s">
        <v>2197</v>
      </c>
      <c r="M390" s="8" t="s">
        <v>2198</v>
      </c>
      <c r="N390" s="8">
        <v>108</v>
      </c>
      <c r="O390" s="8" t="s">
        <v>2662</v>
      </c>
      <c r="P390" s="8" t="s">
        <v>2663</v>
      </c>
      <c r="Q390" s="8" t="s">
        <v>2661</v>
      </c>
      <c r="R390" s="8" t="s">
        <v>2662</v>
      </c>
      <c r="S390" s="8">
        <v>35.797086</v>
      </c>
      <c r="T390" s="8">
        <v>36.652242000000001</v>
      </c>
      <c r="U390" s="8" t="s">
        <v>1448</v>
      </c>
      <c r="V390" s="8" t="s">
        <v>1449</v>
      </c>
      <c r="W390" s="8">
        <v>1896</v>
      </c>
      <c r="X390" s="8" t="s">
        <v>1449</v>
      </c>
      <c r="Y390" s="8">
        <v>516</v>
      </c>
      <c r="Z390" s="8">
        <v>0</v>
      </c>
      <c r="AA390" s="8">
        <v>0</v>
      </c>
      <c r="AB390" s="8" t="s">
        <v>1449</v>
      </c>
      <c r="AC390" s="8">
        <v>0</v>
      </c>
      <c r="AD390" s="8" t="s">
        <v>1449</v>
      </c>
    </row>
    <row r="391" spans="1:30" hidden="1" x14ac:dyDescent="0.25">
      <c r="A391" s="8" t="s">
        <v>2664</v>
      </c>
      <c r="B391" s="8">
        <v>503</v>
      </c>
      <c r="C391" s="8" t="s">
        <v>1426</v>
      </c>
      <c r="D391" s="8" t="s">
        <v>1427</v>
      </c>
      <c r="E391" s="8" t="s">
        <v>1428</v>
      </c>
      <c r="F391" s="8">
        <v>4</v>
      </c>
      <c r="G391" s="8" t="s">
        <v>2179</v>
      </c>
      <c r="H391" s="8" t="s">
        <v>2180</v>
      </c>
      <c r="I391" s="8" t="s">
        <v>2181</v>
      </c>
      <c r="J391" s="8">
        <v>22</v>
      </c>
      <c r="K391" s="8" t="s">
        <v>2429</v>
      </c>
      <c r="L391" s="8" t="s">
        <v>2430</v>
      </c>
      <c r="M391" s="8" t="s">
        <v>2431</v>
      </c>
      <c r="N391" s="8">
        <v>109</v>
      </c>
      <c r="O391" s="8" t="s">
        <v>2665</v>
      </c>
      <c r="P391" s="8" t="s">
        <v>2666</v>
      </c>
      <c r="Q391" s="8" t="s">
        <v>2664</v>
      </c>
      <c r="R391" s="8" t="s">
        <v>2665</v>
      </c>
      <c r="S391" s="8">
        <v>35.660294999999998</v>
      </c>
      <c r="T391" s="8">
        <v>36.436660000000003</v>
      </c>
      <c r="U391" s="8" t="s">
        <v>1495</v>
      </c>
      <c r="V391" s="8" t="s">
        <v>1449</v>
      </c>
      <c r="W391" s="8">
        <v>4252</v>
      </c>
      <c r="X391" s="8" t="s">
        <v>1496</v>
      </c>
      <c r="Y391" s="8">
        <v>329</v>
      </c>
      <c r="Z391" s="8">
        <v>0</v>
      </c>
      <c r="AA391" s="8">
        <v>0</v>
      </c>
      <c r="AB391" s="8" t="s">
        <v>1449</v>
      </c>
      <c r="AC391" s="8">
        <v>0</v>
      </c>
      <c r="AD391" s="8" t="s">
        <v>1449</v>
      </c>
    </row>
    <row r="392" spans="1:30" hidden="1" x14ac:dyDescent="0.25">
      <c r="A392" s="8" t="s">
        <v>2667</v>
      </c>
      <c r="B392" s="8">
        <v>504</v>
      </c>
      <c r="C392" s="8" t="s">
        <v>1426</v>
      </c>
      <c r="D392" s="8" t="s">
        <v>1427</v>
      </c>
      <c r="E392" s="8" t="s">
        <v>1428</v>
      </c>
      <c r="F392" s="8">
        <v>4</v>
      </c>
      <c r="G392" s="8" t="s">
        <v>2415</v>
      </c>
      <c r="H392" s="8" t="s">
        <v>2416</v>
      </c>
      <c r="I392" s="8" t="s">
        <v>2417</v>
      </c>
      <c r="J392" s="8">
        <v>19</v>
      </c>
      <c r="K392" s="8" t="s">
        <v>2558</v>
      </c>
      <c r="L392" s="8" t="s">
        <v>2559</v>
      </c>
      <c r="M392" s="8" t="s">
        <v>2560</v>
      </c>
      <c r="N392" s="8">
        <v>95</v>
      </c>
      <c r="O392" s="8" t="s">
        <v>2668</v>
      </c>
      <c r="P392" s="8" t="s">
        <v>2669</v>
      </c>
      <c r="Q392" s="8" t="s">
        <v>2667</v>
      </c>
      <c r="R392" s="8" t="s">
        <v>2668</v>
      </c>
      <c r="S392" s="8">
        <v>35.605310000000003</v>
      </c>
      <c r="T392" s="8">
        <v>36.459124000000003</v>
      </c>
      <c r="U392" s="8" t="s">
        <v>1495</v>
      </c>
      <c r="V392" s="8" t="s">
        <v>1449</v>
      </c>
      <c r="W392" s="8">
        <v>4730</v>
      </c>
      <c r="X392" s="8" t="s">
        <v>1496</v>
      </c>
      <c r="Y392" s="8">
        <v>0</v>
      </c>
      <c r="Z392" s="8">
        <v>0</v>
      </c>
      <c r="AA392" s="8">
        <v>0</v>
      </c>
      <c r="AB392" s="8" t="s">
        <v>1449</v>
      </c>
      <c r="AC392" s="8">
        <v>0</v>
      </c>
      <c r="AD392" s="8" t="s">
        <v>1449</v>
      </c>
    </row>
    <row r="393" spans="1:30" hidden="1" x14ac:dyDescent="0.25">
      <c r="A393" s="8" t="s">
        <v>2670</v>
      </c>
      <c r="B393" s="8">
        <v>505</v>
      </c>
      <c r="C393" s="8" t="s">
        <v>1426</v>
      </c>
      <c r="D393" s="8" t="s">
        <v>1427</v>
      </c>
      <c r="E393" s="8" t="s">
        <v>1428</v>
      </c>
      <c r="F393" s="8">
        <v>4</v>
      </c>
      <c r="G393" s="8" t="s">
        <v>2415</v>
      </c>
      <c r="H393" s="8" t="s">
        <v>2416</v>
      </c>
      <c r="I393" s="8" t="s">
        <v>2417</v>
      </c>
      <c r="J393" s="8">
        <v>19</v>
      </c>
      <c r="K393" s="8" t="s">
        <v>2550</v>
      </c>
      <c r="L393" s="8" t="s">
        <v>2551</v>
      </c>
      <c r="M393" s="8" t="s">
        <v>2552</v>
      </c>
      <c r="N393" s="8">
        <v>92</v>
      </c>
      <c r="O393" s="8" t="s">
        <v>2671</v>
      </c>
      <c r="P393" s="8" t="s">
        <v>2672</v>
      </c>
      <c r="Q393" s="8" t="s">
        <v>2670</v>
      </c>
      <c r="R393" s="8" t="s">
        <v>2671</v>
      </c>
      <c r="S393" s="8">
        <v>35.640056999999999</v>
      </c>
      <c r="T393" s="8">
        <v>36.739758000000002</v>
      </c>
      <c r="U393" s="8" t="s">
        <v>1495</v>
      </c>
      <c r="V393" s="8" t="s">
        <v>1449</v>
      </c>
      <c r="W393" s="8">
        <v>21855</v>
      </c>
      <c r="X393" s="8" t="s">
        <v>1496</v>
      </c>
      <c r="Y393" s="8">
        <v>0</v>
      </c>
      <c r="Z393" s="8">
        <v>0</v>
      </c>
      <c r="AA393" s="8">
        <v>0</v>
      </c>
      <c r="AB393" s="8" t="s">
        <v>1449</v>
      </c>
      <c r="AC393" s="8">
        <v>0</v>
      </c>
      <c r="AD393" s="8" t="s">
        <v>1449</v>
      </c>
    </row>
    <row r="394" spans="1:30" hidden="1" x14ac:dyDescent="0.25">
      <c r="A394" s="8" t="s">
        <v>2673</v>
      </c>
      <c r="B394" s="8">
        <v>506</v>
      </c>
      <c r="C394" s="8" t="s">
        <v>1426</v>
      </c>
      <c r="D394" s="8" t="s">
        <v>1427</v>
      </c>
      <c r="E394" s="8" t="s">
        <v>1428</v>
      </c>
      <c r="F394" s="8">
        <v>4</v>
      </c>
      <c r="G394" s="8" t="s">
        <v>2415</v>
      </c>
      <c r="H394" s="8" t="s">
        <v>2416</v>
      </c>
      <c r="I394" s="8" t="s">
        <v>2417</v>
      </c>
      <c r="J394" s="8">
        <v>19</v>
      </c>
      <c r="K394" s="8" t="s">
        <v>2550</v>
      </c>
      <c r="L394" s="8" t="s">
        <v>2551</v>
      </c>
      <c r="M394" s="8" t="s">
        <v>2552</v>
      </c>
      <c r="N394" s="8">
        <v>92</v>
      </c>
      <c r="O394" s="8" t="s">
        <v>2674</v>
      </c>
      <c r="P394" s="8" t="s">
        <v>2675</v>
      </c>
      <c r="Q394" s="8" t="s">
        <v>2673</v>
      </c>
      <c r="R394" s="8" t="s">
        <v>2674</v>
      </c>
      <c r="S394" s="8">
        <v>35.653199999999998</v>
      </c>
      <c r="T394" s="8">
        <v>36.745460999999999</v>
      </c>
      <c r="U394" s="8" t="s">
        <v>1495</v>
      </c>
      <c r="V394" s="8" t="s">
        <v>1449</v>
      </c>
      <c r="W394" s="8">
        <v>2185</v>
      </c>
      <c r="X394" s="8" t="s">
        <v>1496</v>
      </c>
      <c r="Y394" s="8">
        <v>0</v>
      </c>
      <c r="Z394" s="8">
        <v>0</v>
      </c>
      <c r="AA394" s="8">
        <v>0</v>
      </c>
      <c r="AB394" s="8" t="s">
        <v>1449</v>
      </c>
      <c r="AC394" s="8">
        <v>0</v>
      </c>
      <c r="AD394" s="8" t="s">
        <v>1449</v>
      </c>
    </row>
    <row r="395" spans="1:30" hidden="1" x14ac:dyDescent="0.25">
      <c r="A395" s="8" t="s">
        <v>2676</v>
      </c>
      <c r="B395" s="8">
        <v>507</v>
      </c>
      <c r="C395" s="8" t="s">
        <v>1426</v>
      </c>
      <c r="D395" s="8" t="s">
        <v>1427</v>
      </c>
      <c r="E395" s="8" t="s">
        <v>1428</v>
      </c>
      <c r="F395" s="8">
        <v>4</v>
      </c>
      <c r="G395" s="8" t="s">
        <v>2415</v>
      </c>
      <c r="H395" s="8" t="s">
        <v>2416</v>
      </c>
      <c r="I395" s="8" t="s">
        <v>2417</v>
      </c>
      <c r="J395" s="8">
        <v>19</v>
      </c>
      <c r="K395" s="8" t="s">
        <v>2550</v>
      </c>
      <c r="L395" s="8" t="s">
        <v>2551</v>
      </c>
      <c r="M395" s="8" t="s">
        <v>2552</v>
      </c>
      <c r="N395" s="8">
        <v>92</v>
      </c>
      <c r="O395" s="8" t="s">
        <v>2677</v>
      </c>
      <c r="P395" s="8" t="s">
        <v>2678</v>
      </c>
      <c r="Q395" s="8" t="s">
        <v>2676</v>
      </c>
      <c r="R395" s="8" t="s">
        <v>2677</v>
      </c>
      <c r="S395" s="8">
        <v>35.634169999999997</v>
      </c>
      <c r="T395" s="8">
        <v>36.708649999999999</v>
      </c>
      <c r="U395" s="8" t="s">
        <v>1495</v>
      </c>
      <c r="V395" s="8" t="s">
        <v>1449</v>
      </c>
      <c r="W395" s="8">
        <v>5659</v>
      </c>
      <c r="X395" s="8" t="s">
        <v>1496</v>
      </c>
      <c r="Y395" s="8">
        <v>0</v>
      </c>
      <c r="Z395" s="8">
        <v>0</v>
      </c>
      <c r="AA395" s="8">
        <v>0</v>
      </c>
      <c r="AB395" s="8" t="s">
        <v>1449</v>
      </c>
      <c r="AC395" s="8">
        <v>0</v>
      </c>
      <c r="AD395" s="8" t="s">
        <v>1449</v>
      </c>
    </row>
    <row r="396" spans="1:30" hidden="1" x14ac:dyDescent="0.25">
      <c r="A396" s="8" t="s">
        <v>2679</v>
      </c>
      <c r="B396" s="8">
        <v>508</v>
      </c>
      <c r="C396" s="8" t="s">
        <v>1426</v>
      </c>
      <c r="D396" s="8" t="s">
        <v>1427</v>
      </c>
      <c r="E396" s="8" t="s">
        <v>1428</v>
      </c>
      <c r="F396" s="8">
        <v>4</v>
      </c>
      <c r="G396" s="8" t="s">
        <v>2415</v>
      </c>
      <c r="H396" s="8" t="s">
        <v>2416</v>
      </c>
      <c r="I396" s="8" t="s">
        <v>2417</v>
      </c>
      <c r="J396" s="8">
        <v>19</v>
      </c>
      <c r="K396" s="8" t="s">
        <v>2550</v>
      </c>
      <c r="L396" s="8" t="s">
        <v>2551</v>
      </c>
      <c r="M396" s="8" t="s">
        <v>2552</v>
      </c>
      <c r="N396" s="8">
        <v>92</v>
      </c>
      <c r="O396" s="8" t="s">
        <v>2680</v>
      </c>
      <c r="P396" s="8" t="s">
        <v>2681</v>
      </c>
      <c r="Q396" s="8" t="s">
        <v>2679</v>
      </c>
      <c r="R396" s="8" t="s">
        <v>2680</v>
      </c>
      <c r="S396" s="8">
        <v>35.670499999999997</v>
      </c>
      <c r="T396" s="8">
        <v>36.726154000000001</v>
      </c>
      <c r="U396" s="8" t="s">
        <v>1495</v>
      </c>
      <c r="V396" s="8" t="s">
        <v>1449</v>
      </c>
      <c r="W396" s="8">
        <v>16111</v>
      </c>
      <c r="X396" s="8" t="s">
        <v>1496</v>
      </c>
      <c r="Y396" s="8">
        <v>0</v>
      </c>
      <c r="Z396" s="8">
        <v>0</v>
      </c>
      <c r="AA396" s="8">
        <v>0</v>
      </c>
      <c r="AB396" s="8" t="s">
        <v>1449</v>
      </c>
      <c r="AC396" s="8">
        <v>0</v>
      </c>
      <c r="AD396" s="8" t="s">
        <v>1449</v>
      </c>
    </row>
    <row r="397" spans="1:30" hidden="1" x14ac:dyDescent="0.25">
      <c r="A397" s="8" t="s">
        <v>2682</v>
      </c>
      <c r="B397" s="8">
        <v>509</v>
      </c>
      <c r="C397" s="8" t="s">
        <v>1426</v>
      </c>
      <c r="D397" s="8" t="s">
        <v>1427</v>
      </c>
      <c r="E397" s="8" t="s">
        <v>1428</v>
      </c>
      <c r="F397" s="8">
        <v>4</v>
      </c>
      <c r="G397" s="8" t="s">
        <v>1934</v>
      </c>
      <c r="H397" s="8" t="s">
        <v>1935</v>
      </c>
      <c r="I397" s="8" t="s">
        <v>1936</v>
      </c>
      <c r="J397" s="8">
        <v>21</v>
      </c>
      <c r="K397" s="8" t="s">
        <v>1934</v>
      </c>
      <c r="L397" s="8" t="s">
        <v>2076</v>
      </c>
      <c r="M397" s="8" t="s">
        <v>2077</v>
      </c>
      <c r="N397" s="8">
        <v>104</v>
      </c>
      <c r="O397" s="8" t="s">
        <v>2683</v>
      </c>
      <c r="P397" s="8" t="s">
        <v>2684</v>
      </c>
      <c r="Q397" s="8" t="s">
        <v>2682</v>
      </c>
      <c r="R397" s="8" t="s">
        <v>2683</v>
      </c>
      <c r="S397" s="8">
        <v>35.882983000000003</v>
      </c>
      <c r="T397" s="8">
        <v>36.392073000000003</v>
      </c>
      <c r="U397" s="8" t="s">
        <v>1435</v>
      </c>
      <c r="W397" s="8">
        <v>609</v>
      </c>
      <c r="X397" s="8" t="s">
        <v>2071</v>
      </c>
      <c r="Y397" s="8">
        <v>608</v>
      </c>
      <c r="Z397" s="8">
        <v>1</v>
      </c>
      <c r="AA397" s="8">
        <v>1</v>
      </c>
      <c r="AB397" s="8" t="s">
        <v>1449</v>
      </c>
      <c r="AC397" s="8">
        <v>0</v>
      </c>
      <c r="AD397" s="8" t="s">
        <v>1449</v>
      </c>
    </row>
    <row r="398" spans="1:30" hidden="1" x14ac:dyDescent="0.25">
      <c r="A398" s="8" t="s">
        <v>2685</v>
      </c>
      <c r="B398" s="8">
        <v>510</v>
      </c>
      <c r="C398" s="8" t="s">
        <v>1426</v>
      </c>
      <c r="D398" s="8" t="s">
        <v>1427</v>
      </c>
      <c r="E398" s="8" t="s">
        <v>1428</v>
      </c>
      <c r="F398" s="8">
        <v>4</v>
      </c>
      <c r="G398" s="8" t="s">
        <v>1934</v>
      </c>
      <c r="H398" s="8" t="s">
        <v>1935</v>
      </c>
      <c r="I398" s="8" t="s">
        <v>1936</v>
      </c>
      <c r="J398" s="8">
        <v>21</v>
      </c>
      <c r="K398" s="8" t="s">
        <v>1979</v>
      </c>
      <c r="L398" s="8" t="s">
        <v>1980</v>
      </c>
      <c r="M398" s="8" t="s">
        <v>1981</v>
      </c>
      <c r="N398" s="8">
        <v>106</v>
      </c>
      <c r="O398" s="8" t="s">
        <v>2686</v>
      </c>
      <c r="P398" s="8" t="s">
        <v>2687</v>
      </c>
      <c r="Q398" s="8" t="s">
        <v>2685</v>
      </c>
      <c r="R398" s="8" t="s">
        <v>2686</v>
      </c>
      <c r="S398" s="8">
        <v>35.991950000000003</v>
      </c>
      <c r="T398" s="8">
        <v>36.447119000000001</v>
      </c>
      <c r="U398" s="8" t="s">
        <v>1448</v>
      </c>
      <c r="W398" s="8">
        <v>685</v>
      </c>
      <c r="X398" s="8" t="s">
        <v>1449</v>
      </c>
      <c r="Y398" s="8">
        <v>814</v>
      </c>
      <c r="Z398" s="8">
        <v>1</v>
      </c>
      <c r="AA398" s="8">
        <v>0</v>
      </c>
      <c r="AB398" s="8" t="s">
        <v>1449</v>
      </c>
      <c r="AC398" s="8">
        <v>0</v>
      </c>
      <c r="AD398" s="8" t="s">
        <v>1449</v>
      </c>
    </row>
    <row r="399" spans="1:30" hidden="1" x14ac:dyDescent="0.25">
      <c r="A399" s="8" t="s">
        <v>2688</v>
      </c>
      <c r="B399" s="8">
        <v>511</v>
      </c>
      <c r="C399" s="8" t="s">
        <v>1426</v>
      </c>
      <c r="D399" s="8" t="s">
        <v>1427</v>
      </c>
      <c r="E399" s="8" t="s">
        <v>1428</v>
      </c>
      <c r="F399" s="8">
        <v>4</v>
      </c>
      <c r="G399" s="8" t="s">
        <v>1934</v>
      </c>
      <c r="H399" s="8" t="s">
        <v>1935</v>
      </c>
      <c r="I399" s="8" t="s">
        <v>1936</v>
      </c>
      <c r="J399" s="8">
        <v>21</v>
      </c>
      <c r="K399" s="8" t="s">
        <v>1979</v>
      </c>
      <c r="L399" s="8" t="s">
        <v>1980</v>
      </c>
      <c r="M399" s="8" t="s">
        <v>1981</v>
      </c>
      <c r="N399" s="8">
        <v>106</v>
      </c>
      <c r="O399" s="8" t="s">
        <v>2689</v>
      </c>
      <c r="P399" s="8" t="s">
        <v>2690</v>
      </c>
      <c r="Q399" s="8" t="s">
        <v>2688</v>
      </c>
      <c r="R399" s="8" t="s">
        <v>2689</v>
      </c>
      <c r="S399" s="8">
        <v>35.968122000000001</v>
      </c>
      <c r="T399" s="8">
        <v>36.437117999999998</v>
      </c>
      <c r="U399" s="8" t="s">
        <v>1448</v>
      </c>
      <c r="W399" s="8">
        <v>435</v>
      </c>
      <c r="X399" s="8" t="s">
        <v>1449</v>
      </c>
      <c r="Y399" s="8">
        <v>538</v>
      </c>
      <c r="Z399" s="8">
        <v>1</v>
      </c>
      <c r="AA399" s="8">
        <v>0</v>
      </c>
      <c r="AB399" s="8" t="s">
        <v>1449</v>
      </c>
      <c r="AC399" s="8">
        <v>0</v>
      </c>
      <c r="AD399" s="8" t="s">
        <v>1449</v>
      </c>
    </row>
    <row r="400" spans="1:30" hidden="1" x14ac:dyDescent="0.25">
      <c r="A400" s="8" t="s">
        <v>2691</v>
      </c>
      <c r="B400" s="8">
        <v>512</v>
      </c>
      <c r="C400" s="8" t="s">
        <v>1426</v>
      </c>
      <c r="D400" s="8" t="s">
        <v>1427</v>
      </c>
      <c r="E400" s="8" t="s">
        <v>1428</v>
      </c>
      <c r="F400" s="8">
        <v>4</v>
      </c>
      <c r="G400" s="8" t="s">
        <v>1934</v>
      </c>
      <c r="H400" s="8" t="s">
        <v>1935</v>
      </c>
      <c r="I400" s="8" t="s">
        <v>1936</v>
      </c>
      <c r="J400" s="8">
        <v>21</v>
      </c>
      <c r="K400" s="8" t="s">
        <v>1979</v>
      </c>
      <c r="L400" s="8" t="s">
        <v>1980</v>
      </c>
      <c r="M400" s="8" t="s">
        <v>1981</v>
      </c>
      <c r="N400" s="8">
        <v>106</v>
      </c>
      <c r="O400" s="8" t="s">
        <v>2692</v>
      </c>
      <c r="P400" s="8" t="s">
        <v>2693</v>
      </c>
      <c r="Q400" s="8" t="s">
        <v>2691</v>
      </c>
      <c r="R400" s="8" t="s">
        <v>2692</v>
      </c>
      <c r="S400" s="8">
        <v>36.001353999999999</v>
      </c>
      <c r="T400" s="8">
        <v>36.448245999999997</v>
      </c>
      <c r="U400" s="8" t="s">
        <v>1448</v>
      </c>
      <c r="W400" s="8">
        <v>435</v>
      </c>
      <c r="X400" s="8" t="s">
        <v>1449</v>
      </c>
      <c r="Y400" s="8">
        <v>463</v>
      </c>
      <c r="Z400" s="8">
        <v>1</v>
      </c>
      <c r="AA400" s="8">
        <v>0</v>
      </c>
      <c r="AB400" s="8" t="s">
        <v>1449</v>
      </c>
      <c r="AC400" s="8">
        <v>0</v>
      </c>
      <c r="AD400" s="8" t="s">
        <v>1449</v>
      </c>
    </row>
    <row r="401" spans="1:30" hidden="1" x14ac:dyDescent="0.25">
      <c r="A401" s="8" t="s">
        <v>2694</v>
      </c>
      <c r="B401" s="8">
        <v>514</v>
      </c>
      <c r="C401" s="8" t="s">
        <v>1426</v>
      </c>
      <c r="D401" s="8" t="s">
        <v>1427</v>
      </c>
      <c r="E401" s="8" t="s">
        <v>1428</v>
      </c>
      <c r="F401" s="8">
        <v>4</v>
      </c>
      <c r="G401" s="8" t="s">
        <v>1934</v>
      </c>
      <c r="H401" s="8" t="s">
        <v>1935</v>
      </c>
      <c r="I401" s="8" t="s">
        <v>1936</v>
      </c>
      <c r="J401" s="8">
        <v>21</v>
      </c>
      <c r="K401" s="8" t="s">
        <v>1979</v>
      </c>
      <c r="L401" s="8" t="s">
        <v>1980</v>
      </c>
      <c r="M401" s="8" t="s">
        <v>1981</v>
      </c>
      <c r="N401" s="8">
        <v>106</v>
      </c>
      <c r="O401" s="8" t="s">
        <v>2695</v>
      </c>
      <c r="P401" s="8" t="s">
        <v>2696</v>
      </c>
      <c r="Q401" s="8" t="s">
        <v>2694</v>
      </c>
      <c r="R401" s="8" t="s">
        <v>2695</v>
      </c>
      <c r="S401" s="8">
        <v>35.890374000000001</v>
      </c>
      <c r="T401" s="8">
        <v>36.413997999999999</v>
      </c>
      <c r="U401" s="8" t="s">
        <v>1448</v>
      </c>
      <c r="W401" s="8">
        <v>625</v>
      </c>
      <c r="X401" s="8" t="s">
        <v>1449</v>
      </c>
      <c r="Y401" s="8">
        <v>718</v>
      </c>
      <c r="Z401" s="8">
        <v>1</v>
      </c>
      <c r="AA401" s="8">
        <v>0</v>
      </c>
      <c r="AB401" s="8" t="s">
        <v>1449</v>
      </c>
      <c r="AC401" s="8">
        <v>0</v>
      </c>
      <c r="AD401" s="8" t="s">
        <v>1449</v>
      </c>
    </row>
    <row r="402" spans="1:30" hidden="1" x14ac:dyDescent="0.25">
      <c r="A402" s="8" t="s">
        <v>2697</v>
      </c>
      <c r="B402" s="8">
        <v>515</v>
      </c>
      <c r="C402" s="8" t="s">
        <v>1426</v>
      </c>
      <c r="D402" s="8" t="s">
        <v>1427</v>
      </c>
      <c r="E402" s="8" t="s">
        <v>1428</v>
      </c>
      <c r="F402" s="8">
        <v>4</v>
      </c>
      <c r="G402" s="8" t="s">
        <v>1934</v>
      </c>
      <c r="H402" s="8" t="s">
        <v>1935</v>
      </c>
      <c r="I402" s="8" t="s">
        <v>1936</v>
      </c>
      <c r="J402" s="8">
        <v>21</v>
      </c>
      <c r="K402" s="8" t="s">
        <v>1979</v>
      </c>
      <c r="L402" s="8" t="s">
        <v>1980</v>
      </c>
      <c r="M402" s="8" t="s">
        <v>1981</v>
      </c>
      <c r="N402" s="8">
        <v>106</v>
      </c>
      <c r="O402" s="8" t="s">
        <v>2698</v>
      </c>
      <c r="P402" s="8" t="s">
        <v>2699</v>
      </c>
      <c r="Q402" s="8" t="s">
        <v>2697</v>
      </c>
      <c r="R402" s="8" t="s">
        <v>2698</v>
      </c>
      <c r="S402" s="8">
        <v>35.954718999999997</v>
      </c>
      <c r="T402" s="8">
        <v>36.404660999999997</v>
      </c>
      <c r="U402" s="8" t="s">
        <v>1448</v>
      </c>
      <c r="W402" s="8">
        <v>215</v>
      </c>
      <c r="X402" s="8" t="s">
        <v>1449</v>
      </c>
      <c r="Y402" s="8">
        <v>240</v>
      </c>
      <c r="Z402" s="8">
        <v>1</v>
      </c>
      <c r="AA402" s="8">
        <v>0</v>
      </c>
      <c r="AB402" s="8" t="s">
        <v>1449</v>
      </c>
      <c r="AC402" s="8">
        <v>0</v>
      </c>
      <c r="AD402" s="8" t="s">
        <v>1449</v>
      </c>
    </row>
    <row r="403" spans="1:30" hidden="1" x14ac:dyDescent="0.25">
      <c r="A403" s="8" t="s">
        <v>2700</v>
      </c>
      <c r="B403" s="8">
        <v>516</v>
      </c>
      <c r="C403" s="8" t="s">
        <v>1426</v>
      </c>
      <c r="D403" s="8" t="s">
        <v>1427</v>
      </c>
      <c r="E403" s="8" t="s">
        <v>1428</v>
      </c>
      <c r="F403" s="8">
        <v>4</v>
      </c>
      <c r="G403" s="8" t="s">
        <v>1934</v>
      </c>
      <c r="H403" s="8" t="s">
        <v>1935</v>
      </c>
      <c r="I403" s="8" t="s">
        <v>1936</v>
      </c>
      <c r="J403" s="8">
        <v>21</v>
      </c>
      <c r="K403" s="8" t="s">
        <v>1979</v>
      </c>
      <c r="L403" s="8" t="s">
        <v>1980</v>
      </c>
      <c r="M403" s="8" t="s">
        <v>1981</v>
      </c>
      <c r="N403" s="8">
        <v>106</v>
      </c>
      <c r="O403" s="8" t="s">
        <v>2701</v>
      </c>
      <c r="P403" s="8" t="s">
        <v>2702</v>
      </c>
      <c r="Q403" s="8" t="s">
        <v>2700</v>
      </c>
      <c r="R403" s="8" t="s">
        <v>2701</v>
      </c>
      <c r="S403" s="8">
        <v>35.915170709999998</v>
      </c>
      <c r="T403" s="8">
        <v>36.426910640000003</v>
      </c>
      <c r="U403" s="8" t="s">
        <v>1448</v>
      </c>
      <c r="W403" s="8">
        <v>315</v>
      </c>
      <c r="X403" s="8" t="s">
        <v>1449</v>
      </c>
      <c r="Y403" s="8">
        <v>462</v>
      </c>
      <c r="Z403" s="8">
        <v>1</v>
      </c>
      <c r="AA403" s="8">
        <v>0</v>
      </c>
      <c r="AB403" s="8" t="s">
        <v>1449</v>
      </c>
      <c r="AC403" s="8">
        <v>0</v>
      </c>
      <c r="AD403" s="8" t="s">
        <v>1449</v>
      </c>
    </row>
    <row r="404" spans="1:30" hidden="1" x14ac:dyDescent="0.25">
      <c r="A404" s="8" t="s">
        <v>2703</v>
      </c>
      <c r="B404" s="8">
        <v>517</v>
      </c>
      <c r="C404" s="8" t="s">
        <v>1426</v>
      </c>
      <c r="D404" s="8" t="s">
        <v>1427</v>
      </c>
      <c r="E404" s="8" t="s">
        <v>1428</v>
      </c>
      <c r="F404" s="8">
        <v>4</v>
      </c>
      <c r="G404" s="8" t="s">
        <v>1429</v>
      </c>
      <c r="H404" s="8" t="s">
        <v>1430</v>
      </c>
      <c r="I404" s="8" t="s">
        <v>1431</v>
      </c>
      <c r="J404" s="8">
        <v>20</v>
      </c>
      <c r="K404" s="8" t="s">
        <v>1550</v>
      </c>
      <c r="L404" s="8" t="s">
        <v>1551</v>
      </c>
      <c r="M404" s="8" t="s">
        <v>1552</v>
      </c>
      <c r="N404" s="8">
        <v>101</v>
      </c>
      <c r="O404" s="8" t="s">
        <v>2704</v>
      </c>
      <c r="P404" s="8" t="s">
        <v>2705</v>
      </c>
      <c r="Q404" s="8" t="s">
        <v>2703</v>
      </c>
      <c r="R404" s="8" t="s">
        <v>2704</v>
      </c>
      <c r="S404" s="8">
        <v>36.081533999999998</v>
      </c>
      <c r="T404" s="8">
        <v>36.472709999999999</v>
      </c>
      <c r="U404" s="8" t="s">
        <v>1448</v>
      </c>
      <c r="W404" s="8">
        <v>1162</v>
      </c>
      <c r="X404" s="8" t="s">
        <v>1449</v>
      </c>
      <c r="Y404" s="8">
        <v>986</v>
      </c>
      <c r="Z404" s="8">
        <v>1</v>
      </c>
      <c r="AA404" s="8">
        <v>1</v>
      </c>
      <c r="AB404" s="8" t="s">
        <v>1449</v>
      </c>
      <c r="AC404" s="8">
        <v>0</v>
      </c>
      <c r="AD404" s="8" t="s">
        <v>1449</v>
      </c>
    </row>
    <row r="405" spans="1:30" hidden="1" x14ac:dyDescent="0.25">
      <c r="A405" s="8" t="s">
        <v>2706</v>
      </c>
      <c r="B405" s="8">
        <v>518</v>
      </c>
      <c r="C405" s="8" t="s">
        <v>1426</v>
      </c>
      <c r="D405" s="8" t="s">
        <v>1427</v>
      </c>
      <c r="E405" s="8" t="s">
        <v>1428</v>
      </c>
      <c r="F405" s="8">
        <v>4</v>
      </c>
      <c r="G405" s="8" t="s">
        <v>1934</v>
      </c>
      <c r="H405" s="8" t="s">
        <v>1935</v>
      </c>
      <c r="I405" s="8" t="s">
        <v>1936</v>
      </c>
      <c r="J405" s="8">
        <v>21</v>
      </c>
      <c r="K405" s="8" t="s">
        <v>1979</v>
      </c>
      <c r="L405" s="8" t="s">
        <v>1980</v>
      </c>
      <c r="M405" s="8" t="s">
        <v>1981</v>
      </c>
      <c r="N405" s="8">
        <v>106</v>
      </c>
      <c r="O405" s="8" t="s">
        <v>2707</v>
      </c>
      <c r="P405" s="8" t="s">
        <v>2229</v>
      </c>
      <c r="Q405" s="8" t="s">
        <v>2706</v>
      </c>
      <c r="R405" s="8" t="s">
        <v>2707</v>
      </c>
      <c r="S405" s="8">
        <v>36.031671000000003</v>
      </c>
      <c r="T405" s="8">
        <v>36.414969999999997</v>
      </c>
      <c r="U405" s="8" t="s">
        <v>1448</v>
      </c>
      <c r="W405" s="8">
        <v>990</v>
      </c>
      <c r="X405" s="8" t="s">
        <v>1449</v>
      </c>
      <c r="Y405" s="8">
        <v>882</v>
      </c>
      <c r="Z405" s="8">
        <v>0</v>
      </c>
      <c r="AA405" s="8">
        <v>0</v>
      </c>
      <c r="AB405" s="8" t="s">
        <v>1449</v>
      </c>
      <c r="AC405" s="8">
        <v>0</v>
      </c>
      <c r="AD405" s="8" t="s">
        <v>1449</v>
      </c>
    </row>
    <row r="406" spans="1:30" hidden="1" x14ac:dyDescent="0.25">
      <c r="A406" s="8" t="s">
        <v>2708</v>
      </c>
      <c r="B406" s="8">
        <v>520</v>
      </c>
      <c r="C406" s="8" t="s">
        <v>1426</v>
      </c>
      <c r="D406" s="8" t="s">
        <v>1427</v>
      </c>
      <c r="E406" s="8" t="s">
        <v>1428</v>
      </c>
      <c r="F406" s="8">
        <v>4</v>
      </c>
      <c r="G406" s="8" t="s">
        <v>1934</v>
      </c>
      <c r="H406" s="8" t="s">
        <v>1935</v>
      </c>
      <c r="I406" s="8" t="s">
        <v>1936</v>
      </c>
      <c r="J406" s="8">
        <v>21</v>
      </c>
      <c r="K406" s="8" t="s">
        <v>1979</v>
      </c>
      <c r="L406" s="8" t="s">
        <v>1980</v>
      </c>
      <c r="M406" s="8" t="s">
        <v>1981</v>
      </c>
      <c r="N406" s="8">
        <v>106</v>
      </c>
      <c r="O406" s="8" t="s">
        <v>2709</v>
      </c>
      <c r="P406" s="8" t="s">
        <v>2710</v>
      </c>
      <c r="Q406" s="8" t="s">
        <v>2708</v>
      </c>
      <c r="R406" s="8" t="s">
        <v>2709</v>
      </c>
      <c r="S406" s="8">
        <v>35.956700650000002</v>
      </c>
      <c r="T406" s="8">
        <v>36.423042359999997</v>
      </c>
      <c r="U406" s="8" t="s">
        <v>1448</v>
      </c>
      <c r="W406" s="8">
        <v>155</v>
      </c>
      <c r="X406" s="8" t="s">
        <v>1449</v>
      </c>
      <c r="Y406" s="8">
        <v>236</v>
      </c>
      <c r="Z406" s="8">
        <v>1</v>
      </c>
      <c r="AA406" s="8">
        <v>0</v>
      </c>
      <c r="AB406" s="8" t="s">
        <v>1449</v>
      </c>
      <c r="AC406" s="8">
        <v>0</v>
      </c>
      <c r="AD406" s="8" t="s">
        <v>1449</v>
      </c>
    </row>
    <row r="407" spans="1:30" hidden="1" x14ac:dyDescent="0.25">
      <c r="A407" s="8" t="s">
        <v>2711</v>
      </c>
      <c r="B407" s="8">
        <v>521</v>
      </c>
      <c r="C407" s="8" t="s">
        <v>1426</v>
      </c>
      <c r="D407" s="8" t="s">
        <v>1427</v>
      </c>
      <c r="E407" s="8" t="s">
        <v>1428</v>
      </c>
      <c r="F407" s="8">
        <v>4</v>
      </c>
      <c r="G407" s="8" t="s">
        <v>1934</v>
      </c>
      <c r="H407" s="8" t="s">
        <v>1935</v>
      </c>
      <c r="I407" s="8" t="s">
        <v>1936</v>
      </c>
      <c r="J407" s="8">
        <v>21</v>
      </c>
      <c r="K407" s="8" t="s">
        <v>1934</v>
      </c>
      <c r="L407" s="8" t="s">
        <v>2076</v>
      </c>
      <c r="M407" s="8" t="s">
        <v>2077</v>
      </c>
      <c r="N407" s="8">
        <v>104</v>
      </c>
      <c r="O407" s="8" t="s">
        <v>2712</v>
      </c>
      <c r="P407" s="8" t="s">
        <v>2713</v>
      </c>
      <c r="Q407" s="8" t="s">
        <v>2711</v>
      </c>
      <c r="R407" s="8" t="s">
        <v>2712</v>
      </c>
      <c r="S407" s="8">
        <v>35.913778000000001</v>
      </c>
      <c r="T407" s="8">
        <v>36.393901999999997</v>
      </c>
      <c r="U407" s="8" t="s">
        <v>1448</v>
      </c>
      <c r="W407" s="8">
        <v>407</v>
      </c>
      <c r="X407" s="8" t="s">
        <v>1449</v>
      </c>
      <c r="Y407" s="8">
        <v>315</v>
      </c>
      <c r="Z407" s="8">
        <v>1</v>
      </c>
      <c r="AA407" s="8">
        <v>1</v>
      </c>
      <c r="AB407" s="8" t="s">
        <v>1449</v>
      </c>
      <c r="AC407" s="8">
        <v>0</v>
      </c>
      <c r="AD407" s="8" t="s">
        <v>1449</v>
      </c>
    </row>
    <row r="408" spans="1:30" hidden="1" x14ac:dyDescent="0.25">
      <c r="A408" s="8" t="s">
        <v>2714</v>
      </c>
      <c r="B408" s="8">
        <v>522</v>
      </c>
      <c r="C408" s="8" t="s">
        <v>1426</v>
      </c>
      <c r="D408" s="8" t="s">
        <v>1427</v>
      </c>
      <c r="E408" s="8" t="s">
        <v>1428</v>
      </c>
      <c r="F408" s="8">
        <v>4</v>
      </c>
      <c r="G408" s="8" t="s">
        <v>1934</v>
      </c>
      <c r="H408" s="8" t="s">
        <v>1935</v>
      </c>
      <c r="I408" s="8" t="s">
        <v>1936</v>
      </c>
      <c r="J408" s="8">
        <v>21</v>
      </c>
      <c r="K408" s="8" t="s">
        <v>1934</v>
      </c>
      <c r="L408" s="8" t="s">
        <v>2076</v>
      </c>
      <c r="M408" s="8" t="s">
        <v>2077</v>
      </c>
      <c r="N408" s="8">
        <v>104</v>
      </c>
      <c r="O408" s="8" t="s">
        <v>2715</v>
      </c>
      <c r="P408" s="8" t="s">
        <v>2165</v>
      </c>
      <c r="Q408" s="8" t="s">
        <v>2163</v>
      </c>
      <c r="R408" s="8" t="s">
        <v>2164</v>
      </c>
      <c r="S408" s="8">
        <v>35.87321772</v>
      </c>
      <c r="T408" s="8">
        <v>36.391644569999997</v>
      </c>
      <c r="U408" s="8" t="s">
        <v>1448</v>
      </c>
      <c r="W408" s="8">
        <v>500</v>
      </c>
      <c r="X408" s="8" t="s">
        <v>1449</v>
      </c>
      <c r="Y408" s="8">
        <v>176</v>
      </c>
      <c r="Z408" s="8">
        <v>1</v>
      </c>
      <c r="AA408" s="8">
        <v>1</v>
      </c>
      <c r="AB408" s="8" t="s">
        <v>1449</v>
      </c>
      <c r="AC408" s="8">
        <v>0</v>
      </c>
      <c r="AD408" s="8" t="s">
        <v>1449</v>
      </c>
    </row>
    <row r="409" spans="1:30" hidden="1" x14ac:dyDescent="0.25">
      <c r="A409" s="8" t="s">
        <v>2716</v>
      </c>
      <c r="B409" s="8">
        <v>523</v>
      </c>
      <c r="C409" s="8" t="s">
        <v>1426</v>
      </c>
      <c r="D409" s="8" t="s">
        <v>1427</v>
      </c>
      <c r="E409" s="8" t="s">
        <v>1428</v>
      </c>
      <c r="F409" s="8">
        <v>4</v>
      </c>
      <c r="G409" s="8" t="s">
        <v>1934</v>
      </c>
      <c r="H409" s="8" t="s">
        <v>1935</v>
      </c>
      <c r="I409" s="8" t="s">
        <v>1936</v>
      </c>
      <c r="J409" s="8">
        <v>21</v>
      </c>
      <c r="K409" s="8" t="s">
        <v>1979</v>
      </c>
      <c r="L409" s="8" t="s">
        <v>1980</v>
      </c>
      <c r="M409" s="8" t="s">
        <v>1981</v>
      </c>
      <c r="N409" s="8">
        <v>106</v>
      </c>
      <c r="O409" s="8" t="s">
        <v>2717</v>
      </c>
      <c r="P409" s="8" t="s">
        <v>1983</v>
      </c>
      <c r="Q409" s="8" t="s">
        <v>2716</v>
      </c>
      <c r="R409" s="8" t="s">
        <v>2717</v>
      </c>
      <c r="S409" s="8">
        <v>35.968604800000001</v>
      </c>
      <c r="T409" s="8">
        <v>36.437150750000001</v>
      </c>
      <c r="U409" s="8" t="s">
        <v>1448</v>
      </c>
      <c r="W409" s="8">
        <v>0</v>
      </c>
      <c r="X409" s="8" t="s">
        <v>1449</v>
      </c>
      <c r="Y409" s="8">
        <v>0</v>
      </c>
      <c r="Z409" s="8">
        <v>0</v>
      </c>
      <c r="AA409" s="8">
        <v>0</v>
      </c>
      <c r="AB409" s="8" t="s">
        <v>1449</v>
      </c>
      <c r="AC409" s="8">
        <v>0</v>
      </c>
      <c r="AD409" s="8" t="s">
        <v>1449</v>
      </c>
    </row>
    <row r="410" spans="1:30" hidden="1" x14ac:dyDescent="0.25">
      <c r="A410" s="8" t="s">
        <v>2718</v>
      </c>
      <c r="B410" s="8">
        <v>524</v>
      </c>
      <c r="C410" s="8" t="s">
        <v>1426</v>
      </c>
      <c r="D410" s="8" t="s">
        <v>1427</v>
      </c>
      <c r="E410" s="8" t="s">
        <v>1428</v>
      </c>
      <c r="F410" s="8">
        <v>4</v>
      </c>
      <c r="G410" s="8" t="s">
        <v>1429</v>
      </c>
      <c r="H410" s="8" t="s">
        <v>1430</v>
      </c>
      <c r="I410" s="8" t="s">
        <v>1431</v>
      </c>
      <c r="J410" s="8">
        <v>20</v>
      </c>
      <c r="K410" s="8" t="s">
        <v>1425</v>
      </c>
      <c r="L410" s="8" t="s">
        <v>1432</v>
      </c>
      <c r="M410" s="8" t="s">
        <v>1433</v>
      </c>
      <c r="N410" s="8">
        <v>103</v>
      </c>
      <c r="O410" s="8" t="s">
        <v>2719</v>
      </c>
      <c r="P410" s="8" t="s">
        <v>1434</v>
      </c>
      <c r="Q410" s="8" t="s">
        <v>1425</v>
      </c>
      <c r="R410" s="8" t="s">
        <v>1432</v>
      </c>
      <c r="S410" s="8">
        <v>36.045730730000002</v>
      </c>
      <c r="T410" s="8">
        <v>36.5041224</v>
      </c>
      <c r="U410" s="8" t="s">
        <v>1448</v>
      </c>
      <c r="W410" s="8">
        <v>0</v>
      </c>
      <c r="X410" s="8" t="s">
        <v>1449</v>
      </c>
      <c r="Y410" s="8">
        <v>0</v>
      </c>
      <c r="Z410" s="8">
        <v>1</v>
      </c>
      <c r="AA410" s="8">
        <v>0</v>
      </c>
      <c r="AB410" s="8" t="s">
        <v>1449</v>
      </c>
      <c r="AC410" s="8">
        <v>0</v>
      </c>
      <c r="AD410" s="8" t="s">
        <v>1449</v>
      </c>
    </row>
    <row r="411" spans="1:30" hidden="1" x14ac:dyDescent="0.25">
      <c r="A411" s="8" t="s">
        <v>2720</v>
      </c>
      <c r="B411" s="8">
        <v>526</v>
      </c>
      <c r="C411" s="8" t="s">
        <v>1426</v>
      </c>
      <c r="D411" s="8" t="s">
        <v>1427</v>
      </c>
      <c r="E411" s="8" t="s">
        <v>1428</v>
      </c>
      <c r="F411" s="8">
        <v>4</v>
      </c>
      <c r="G411" s="8" t="s">
        <v>1934</v>
      </c>
      <c r="H411" s="8" t="s">
        <v>1935</v>
      </c>
      <c r="I411" s="8" t="s">
        <v>1936</v>
      </c>
      <c r="J411" s="8">
        <v>21</v>
      </c>
      <c r="K411" s="8" t="s">
        <v>1979</v>
      </c>
      <c r="L411" s="8" t="s">
        <v>1980</v>
      </c>
      <c r="M411" s="8" t="s">
        <v>1981</v>
      </c>
      <c r="N411" s="8">
        <v>106</v>
      </c>
      <c r="O411" s="8" t="s">
        <v>2721</v>
      </c>
      <c r="P411" s="8" t="s">
        <v>1987</v>
      </c>
      <c r="Q411" s="8" t="s">
        <v>1979</v>
      </c>
      <c r="R411" s="8" t="s">
        <v>1980</v>
      </c>
      <c r="S411" s="8">
        <v>35.989498619999999</v>
      </c>
      <c r="T411" s="8">
        <v>36.379086340000001</v>
      </c>
      <c r="U411" s="8" t="s">
        <v>1448</v>
      </c>
      <c r="W411" s="8">
        <v>900</v>
      </c>
      <c r="X411" s="8" t="s">
        <v>1449</v>
      </c>
      <c r="Y411" s="8">
        <v>1473</v>
      </c>
      <c r="Z411" s="8">
        <v>1</v>
      </c>
      <c r="AA411" s="8">
        <v>0</v>
      </c>
      <c r="AB411" s="8" t="s">
        <v>1449</v>
      </c>
      <c r="AC411" s="8">
        <v>0</v>
      </c>
      <c r="AD411" s="8" t="s">
        <v>1449</v>
      </c>
    </row>
    <row r="412" spans="1:30" hidden="1" x14ac:dyDescent="0.25">
      <c r="A412" s="8" t="s">
        <v>2722</v>
      </c>
      <c r="B412" s="8">
        <v>527</v>
      </c>
      <c r="C412" s="8" t="s">
        <v>1426</v>
      </c>
      <c r="D412" s="8" t="s">
        <v>1427</v>
      </c>
      <c r="E412" s="8" t="s">
        <v>1428</v>
      </c>
      <c r="F412" s="8">
        <v>4</v>
      </c>
      <c r="G412" s="8" t="s">
        <v>1429</v>
      </c>
      <c r="H412" s="8" t="s">
        <v>1430</v>
      </c>
      <c r="I412" s="8" t="s">
        <v>1431</v>
      </c>
      <c r="J412" s="8">
        <v>20</v>
      </c>
      <c r="K412" s="8" t="s">
        <v>1425</v>
      </c>
      <c r="L412" s="8" t="s">
        <v>1432</v>
      </c>
      <c r="M412" s="8" t="s">
        <v>1433</v>
      </c>
      <c r="N412" s="8">
        <v>103</v>
      </c>
      <c r="O412" s="8" t="s">
        <v>2723</v>
      </c>
      <c r="P412" s="8" t="s">
        <v>2724</v>
      </c>
      <c r="Q412" s="8" t="s">
        <v>2725</v>
      </c>
      <c r="R412" s="8" t="s">
        <v>2723</v>
      </c>
      <c r="S412" s="8">
        <v>36.0182213</v>
      </c>
      <c r="T412" s="8">
        <v>36.45209105</v>
      </c>
      <c r="U412" s="8" t="s">
        <v>1448</v>
      </c>
      <c r="W412" s="8">
        <v>215</v>
      </c>
      <c r="X412" s="8" t="s">
        <v>1449</v>
      </c>
      <c r="Y412" s="8">
        <v>320</v>
      </c>
      <c r="Z412" s="8">
        <v>1</v>
      </c>
      <c r="AA412" s="8">
        <v>0</v>
      </c>
      <c r="AB412" s="8" t="s">
        <v>1449</v>
      </c>
      <c r="AC412" s="8">
        <v>0</v>
      </c>
      <c r="AD412" s="8" t="s">
        <v>1449</v>
      </c>
    </row>
    <row r="413" spans="1:30" hidden="1" x14ac:dyDescent="0.25">
      <c r="A413" s="8" t="s">
        <v>2726</v>
      </c>
      <c r="B413" s="8">
        <v>528</v>
      </c>
      <c r="C413" s="8" t="s">
        <v>1426</v>
      </c>
      <c r="D413" s="8" t="s">
        <v>1427</v>
      </c>
      <c r="E413" s="8" t="s">
        <v>1428</v>
      </c>
      <c r="F413" s="8">
        <v>4</v>
      </c>
      <c r="G413" s="8" t="s">
        <v>1934</v>
      </c>
      <c r="H413" s="8" t="s">
        <v>1935</v>
      </c>
      <c r="I413" s="8" t="s">
        <v>1936</v>
      </c>
      <c r="J413" s="8">
        <v>21</v>
      </c>
      <c r="K413" s="8" t="s">
        <v>2034</v>
      </c>
      <c r="L413" s="8" t="s">
        <v>2035</v>
      </c>
      <c r="M413" s="8" t="s">
        <v>2036</v>
      </c>
      <c r="N413" s="8">
        <v>107</v>
      </c>
      <c r="O413" s="8" t="s">
        <v>2727</v>
      </c>
      <c r="P413" s="8" t="s">
        <v>2051</v>
      </c>
      <c r="Q413" s="8" t="s">
        <v>2049</v>
      </c>
      <c r="R413" s="8" t="s">
        <v>2050</v>
      </c>
      <c r="S413" s="8">
        <v>36.196784970000003</v>
      </c>
      <c r="T413" s="8">
        <v>36.412182049999998</v>
      </c>
      <c r="U413" s="8" t="s">
        <v>1448</v>
      </c>
      <c r="W413" s="8">
        <v>200</v>
      </c>
      <c r="X413" s="8" t="s">
        <v>1449</v>
      </c>
      <c r="Y413" s="8">
        <v>2546</v>
      </c>
      <c r="Z413" s="8">
        <v>1</v>
      </c>
      <c r="AA413" s="8">
        <v>0</v>
      </c>
      <c r="AB413" s="8" t="s">
        <v>1449</v>
      </c>
      <c r="AC413" s="8">
        <v>0</v>
      </c>
      <c r="AD413" s="8" t="s">
        <v>1449</v>
      </c>
    </row>
    <row r="414" spans="1:30" hidden="1" x14ac:dyDescent="0.25">
      <c r="A414" s="8" t="s">
        <v>2728</v>
      </c>
      <c r="B414" s="8">
        <v>530</v>
      </c>
      <c r="C414" s="8" t="s">
        <v>1426</v>
      </c>
      <c r="D414" s="8" t="s">
        <v>1427</v>
      </c>
      <c r="E414" s="8" t="s">
        <v>1428</v>
      </c>
      <c r="F414" s="8">
        <v>4</v>
      </c>
      <c r="G414" s="8" t="s">
        <v>1429</v>
      </c>
      <c r="H414" s="8" t="s">
        <v>1430</v>
      </c>
      <c r="I414" s="8" t="s">
        <v>1431</v>
      </c>
      <c r="J414" s="8">
        <v>20</v>
      </c>
      <c r="K414" s="8" t="s">
        <v>1473</v>
      </c>
      <c r="L414" s="8" t="s">
        <v>1474</v>
      </c>
      <c r="M414" s="8" t="s">
        <v>1475</v>
      </c>
      <c r="N414" s="8">
        <v>100</v>
      </c>
      <c r="O414" s="8" t="s">
        <v>2729</v>
      </c>
      <c r="P414" s="8" t="s">
        <v>1618</v>
      </c>
      <c r="Q414" s="8" t="s">
        <v>1616</v>
      </c>
      <c r="R414" s="8" t="s">
        <v>1617</v>
      </c>
      <c r="S414" s="8">
        <v>36.153948370000002</v>
      </c>
      <c r="T414" s="8">
        <v>36.421805550000002</v>
      </c>
      <c r="U414" s="8" t="s">
        <v>1448</v>
      </c>
      <c r="W414" s="8">
        <v>400</v>
      </c>
      <c r="X414" s="8" t="s">
        <v>1449</v>
      </c>
      <c r="Y414" s="8">
        <v>683</v>
      </c>
      <c r="Z414" s="8">
        <v>1</v>
      </c>
      <c r="AA414" s="8">
        <v>0</v>
      </c>
      <c r="AB414" s="8" t="s">
        <v>1449</v>
      </c>
      <c r="AC414" s="8">
        <v>0</v>
      </c>
      <c r="AD414" s="8" t="s">
        <v>1449</v>
      </c>
    </row>
    <row r="415" spans="1:30" hidden="1" x14ac:dyDescent="0.25">
      <c r="A415" s="8" t="s">
        <v>2730</v>
      </c>
      <c r="B415" s="8">
        <v>531</v>
      </c>
      <c r="C415" s="8" t="s">
        <v>1426</v>
      </c>
      <c r="D415" s="8" t="s">
        <v>1427</v>
      </c>
      <c r="E415" s="8" t="s">
        <v>1428</v>
      </c>
      <c r="F415" s="8">
        <v>4</v>
      </c>
      <c r="G415" s="8" t="s">
        <v>1934</v>
      </c>
      <c r="H415" s="8" t="s">
        <v>1935</v>
      </c>
      <c r="I415" s="8" t="s">
        <v>1936</v>
      </c>
      <c r="J415" s="8">
        <v>21</v>
      </c>
      <c r="K415" s="8" t="s">
        <v>1979</v>
      </c>
      <c r="L415" s="8" t="s">
        <v>1980</v>
      </c>
      <c r="M415" s="8" t="s">
        <v>1981</v>
      </c>
      <c r="N415" s="8">
        <v>106</v>
      </c>
      <c r="O415" s="8" t="s">
        <v>2731</v>
      </c>
      <c r="P415" s="8" t="s">
        <v>2026</v>
      </c>
      <c r="Q415" s="8" t="s">
        <v>2732</v>
      </c>
      <c r="R415" s="8" t="s">
        <v>2025</v>
      </c>
      <c r="S415" s="8">
        <v>35.981489310000001</v>
      </c>
      <c r="T415" s="8">
        <v>36.35143094</v>
      </c>
      <c r="U415" s="8" t="s">
        <v>1448</v>
      </c>
      <c r="W415" s="8">
        <v>250</v>
      </c>
      <c r="X415" s="8" t="s">
        <v>1449</v>
      </c>
      <c r="Y415" s="8">
        <v>250</v>
      </c>
      <c r="Z415" s="8">
        <v>1</v>
      </c>
      <c r="AA415" s="8">
        <v>0</v>
      </c>
      <c r="AB415" s="8" t="s">
        <v>1449</v>
      </c>
      <c r="AC415" s="8">
        <v>0</v>
      </c>
      <c r="AD415" s="8" t="s">
        <v>1449</v>
      </c>
    </row>
    <row r="416" spans="1:30" hidden="1" x14ac:dyDescent="0.25">
      <c r="A416" s="8" t="s">
        <v>2733</v>
      </c>
      <c r="B416" s="8">
        <v>532</v>
      </c>
      <c r="C416" s="8" t="s">
        <v>1426</v>
      </c>
      <c r="D416" s="8" t="s">
        <v>1427</v>
      </c>
      <c r="E416" s="8" t="s">
        <v>1428</v>
      </c>
      <c r="F416" s="8">
        <v>4</v>
      </c>
      <c r="G416" s="8" t="s">
        <v>1934</v>
      </c>
      <c r="H416" s="8" t="s">
        <v>1935</v>
      </c>
      <c r="I416" s="8" t="s">
        <v>1936</v>
      </c>
      <c r="J416" s="8">
        <v>21</v>
      </c>
      <c r="K416" s="8" t="s">
        <v>1979</v>
      </c>
      <c r="L416" s="8" t="s">
        <v>1980</v>
      </c>
      <c r="M416" s="8" t="s">
        <v>1981</v>
      </c>
      <c r="N416" s="8">
        <v>106</v>
      </c>
      <c r="O416" s="8" t="s">
        <v>2734</v>
      </c>
      <c r="P416" s="8" t="s">
        <v>2016</v>
      </c>
      <c r="Q416" s="8" t="s">
        <v>2014</v>
      </c>
      <c r="R416" s="8" t="s">
        <v>2015</v>
      </c>
      <c r="S416" s="8">
        <v>35.964502279999998</v>
      </c>
      <c r="T416" s="8">
        <v>36.423273549999998</v>
      </c>
      <c r="U416" s="8" t="s">
        <v>1448</v>
      </c>
      <c r="W416" s="8">
        <v>600</v>
      </c>
      <c r="X416" s="8" t="s">
        <v>1449</v>
      </c>
      <c r="Y416" s="8">
        <v>1191</v>
      </c>
      <c r="Z416" s="8">
        <v>0</v>
      </c>
      <c r="AA416" s="8" t="s">
        <v>1449</v>
      </c>
      <c r="AB416" s="8" t="s">
        <v>1449</v>
      </c>
      <c r="AC416" s="8">
        <v>0</v>
      </c>
      <c r="AD416" s="8" t="s">
        <v>1449</v>
      </c>
    </row>
    <row r="417" spans="1:30" hidden="1" x14ac:dyDescent="0.25">
      <c r="A417" s="8" t="s">
        <v>2735</v>
      </c>
      <c r="B417" s="8">
        <v>533</v>
      </c>
      <c r="C417" s="8" t="s">
        <v>1426</v>
      </c>
      <c r="D417" s="8" t="s">
        <v>1427</v>
      </c>
      <c r="E417" s="8" t="s">
        <v>1428</v>
      </c>
      <c r="F417" s="8">
        <v>4</v>
      </c>
      <c r="G417" s="8" t="s">
        <v>1934</v>
      </c>
      <c r="H417" s="8" t="s">
        <v>1935</v>
      </c>
      <c r="I417" s="8" t="s">
        <v>1936</v>
      </c>
      <c r="J417" s="8">
        <v>21</v>
      </c>
      <c r="K417" s="8" t="s">
        <v>1979</v>
      </c>
      <c r="L417" s="8" t="s">
        <v>1980</v>
      </c>
      <c r="M417" s="8" t="s">
        <v>1981</v>
      </c>
      <c r="N417" s="8">
        <v>106</v>
      </c>
      <c r="O417" s="8" t="s">
        <v>2736</v>
      </c>
      <c r="P417" s="8" t="s">
        <v>2007</v>
      </c>
      <c r="Q417" s="8" t="s">
        <v>2008</v>
      </c>
      <c r="R417" s="8" t="s">
        <v>2737</v>
      </c>
      <c r="S417" s="8">
        <v>35.921852700000002</v>
      </c>
      <c r="T417" s="8">
        <v>36.426237739999998</v>
      </c>
      <c r="U417" s="8" t="s">
        <v>1448</v>
      </c>
      <c r="W417" s="8">
        <v>450</v>
      </c>
      <c r="X417" s="8" t="s">
        <v>1449</v>
      </c>
      <c r="Y417" s="8">
        <v>850</v>
      </c>
      <c r="Z417" s="8">
        <v>1</v>
      </c>
      <c r="AA417" s="8">
        <v>0</v>
      </c>
      <c r="AB417" s="8" t="s">
        <v>1449</v>
      </c>
      <c r="AC417" s="8">
        <v>0</v>
      </c>
      <c r="AD417" s="8" t="s">
        <v>1449</v>
      </c>
    </row>
    <row r="418" spans="1:30" hidden="1" x14ac:dyDescent="0.25">
      <c r="A418" s="8" t="s">
        <v>2738</v>
      </c>
      <c r="B418" s="8">
        <v>534</v>
      </c>
      <c r="C418" s="8" t="s">
        <v>1426</v>
      </c>
      <c r="D418" s="8" t="s">
        <v>1427</v>
      </c>
      <c r="E418" s="8" t="s">
        <v>1428</v>
      </c>
      <c r="F418" s="8">
        <v>4</v>
      </c>
      <c r="G418" s="8" t="s">
        <v>1934</v>
      </c>
      <c r="H418" s="8" t="s">
        <v>1935</v>
      </c>
      <c r="I418" s="8" t="s">
        <v>1936</v>
      </c>
      <c r="J418" s="8">
        <v>21</v>
      </c>
      <c r="K418" s="8" t="s">
        <v>1979</v>
      </c>
      <c r="L418" s="8" t="s">
        <v>1980</v>
      </c>
      <c r="M418" s="8" t="s">
        <v>1981</v>
      </c>
      <c r="N418" s="8">
        <v>106</v>
      </c>
      <c r="O418" s="8" t="s">
        <v>2739</v>
      </c>
      <c r="P418" s="8" t="s">
        <v>2007</v>
      </c>
      <c r="Q418" s="8" t="s">
        <v>2008</v>
      </c>
      <c r="R418" s="8" t="s">
        <v>2737</v>
      </c>
      <c r="S418" s="8">
        <v>35.909750590000002</v>
      </c>
      <c r="T418" s="8">
        <v>36.420812009999999</v>
      </c>
      <c r="U418" s="8" t="s">
        <v>1448</v>
      </c>
      <c r="W418" s="8">
        <v>480</v>
      </c>
      <c r="X418" s="8" t="s">
        <v>1449</v>
      </c>
      <c r="Y418" s="8">
        <v>470</v>
      </c>
      <c r="Z418" s="8">
        <v>1</v>
      </c>
      <c r="AA418" s="8">
        <v>0</v>
      </c>
      <c r="AB418" s="8" t="s">
        <v>1449</v>
      </c>
      <c r="AC418" s="8">
        <v>0</v>
      </c>
      <c r="AD418" s="8" t="s">
        <v>1449</v>
      </c>
    </row>
    <row r="419" spans="1:30" hidden="1" x14ac:dyDescent="0.25">
      <c r="A419" s="8" t="s">
        <v>2740</v>
      </c>
      <c r="B419" s="8">
        <v>535</v>
      </c>
      <c r="C419" s="8" t="s">
        <v>1426</v>
      </c>
      <c r="D419" s="8" t="s">
        <v>1427</v>
      </c>
      <c r="E419" s="8" t="s">
        <v>1428</v>
      </c>
      <c r="F419" s="8">
        <v>4</v>
      </c>
      <c r="G419" s="8" t="s">
        <v>1429</v>
      </c>
      <c r="H419" s="8" t="s">
        <v>1430</v>
      </c>
      <c r="I419" s="8" t="s">
        <v>1431</v>
      </c>
      <c r="J419" s="8">
        <v>20</v>
      </c>
      <c r="K419" s="8" t="s">
        <v>1473</v>
      </c>
      <c r="L419" s="8" t="s">
        <v>1474</v>
      </c>
      <c r="M419" s="8" t="s">
        <v>1475</v>
      </c>
      <c r="N419" s="8">
        <v>100</v>
      </c>
      <c r="O419" s="8" t="s">
        <v>2318</v>
      </c>
      <c r="P419" s="8" t="s">
        <v>1668</v>
      </c>
      <c r="Q419" s="8" t="s">
        <v>1666</v>
      </c>
      <c r="R419" s="8" t="s">
        <v>1667</v>
      </c>
      <c r="S419" s="8">
        <v>36.193122510000002</v>
      </c>
      <c r="T419" s="8">
        <v>36.414147239999998</v>
      </c>
      <c r="U419" s="8" t="s">
        <v>1448</v>
      </c>
      <c r="W419" s="8">
        <v>580</v>
      </c>
      <c r="X419" s="8" t="s">
        <v>1449</v>
      </c>
      <c r="Y419" s="8">
        <v>580</v>
      </c>
      <c r="Z419" s="8">
        <v>1</v>
      </c>
      <c r="AA419" s="8">
        <v>0</v>
      </c>
      <c r="AB419" s="8" t="s">
        <v>1449</v>
      </c>
      <c r="AC419" s="8">
        <v>0</v>
      </c>
      <c r="AD419" s="8" t="s">
        <v>1449</v>
      </c>
    </row>
    <row r="420" spans="1:30" hidden="1" x14ac:dyDescent="0.25">
      <c r="A420" s="8" t="s">
        <v>2741</v>
      </c>
      <c r="B420" s="8">
        <v>536</v>
      </c>
      <c r="C420" s="8" t="s">
        <v>1426</v>
      </c>
      <c r="D420" s="8" t="s">
        <v>1427</v>
      </c>
      <c r="E420" s="8" t="s">
        <v>1428</v>
      </c>
      <c r="F420" s="8">
        <v>4</v>
      </c>
      <c r="G420" s="8" t="s">
        <v>1429</v>
      </c>
      <c r="H420" s="8" t="s">
        <v>1430</v>
      </c>
      <c r="I420" s="8" t="s">
        <v>1431</v>
      </c>
      <c r="J420" s="8">
        <v>20</v>
      </c>
      <c r="K420" s="8" t="s">
        <v>1425</v>
      </c>
      <c r="L420" s="8" t="s">
        <v>1432</v>
      </c>
      <c r="M420" s="8" t="s">
        <v>1433</v>
      </c>
      <c r="N420" s="8">
        <v>103</v>
      </c>
      <c r="O420" s="8" t="s">
        <v>2742</v>
      </c>
      <c r="P420" s="8" t="s">
        <v>1444</v>
      </c>
      <c r="Q420" s="8" t="s">
        <v>1442</v>
      </c>
      <c r="R420" s="8" t="s">
        <v>1443</v>
      </c>
      <c r="S420" s="8">
        <v>36.0398529</v>
      </c>
      <c r="T420" s="8">
        <v>36.491476779999999</v>
      </c>
      <c r="U420" s="8" t="s">
        <v>1448</v>
      </c>
      <c r="W420" s="8">
        <v>300</v>
      </c>
      <c r="X420" s="8" t="s">
        <v>1449</v>
      </c>
      <c r="Y420" s="8">
        <v>300</v>
      </c>
      <c r="Z420" s="8">
        <v>1</v>
      </c>
      <c r="AA420" s="8">
        <v>0</v>
      </c>
      <c r="AB420" s="8" t="s">
        <v>1449</v>
      </c>
      <c r="AC420" s="8">
        <v>0</v>
      </c>
      <c r="AD420" s="8" t="s">
        <v>1449</v>
      </c>
    </row>
    <row r="421" spans="1:30" hidden="1" x14ac:dyDescent="0.25">
      <c r="A421" s="8" t="s">
        <v>2743</v>
      </c>
      <c r="B421" s="8">
        <v>537</v>
      </c>
      <c r="C421" s="8" t="s">
        <v>1426</v>
      </c>
      <c r="D421" s="8" t="s">
        <v>1427</v>
      </c>
      <c r="E421" s="8" t="s">
        <v>1428</v>
      </c>
      <c r="F421" s="8">
        <v>4</v>
      </c>
      <c r="G421" s="8" t="s">
        <v>1429</v>
      </c>
      <c r="H421" s="8" t="s">
        <v>1430</v>
      </c>
      <c r="I421" s="8" t="s">
        <v>1431</v>
      </c>
      <c r="J421" s="8">
        <v>20</v>
      </c>
      <c r="K421" s="8" t="s">
        <v>1425</v>
      </c>
      <c r="L421" s="8" t="s">
        <v>1432</v>
      </c>
      <c r="M421" s="8" t="s">
        <v>1433</v>
      </c>
      <c r="N421" s="8">
        <v>103</v>
      </c>
      <c r="O421" s="8" t="s">
        <v>2744</v>
      </c>
      <c r="P421" s="8" t="s">
        <v>1444</v>
      </c>
      <c r="Q421" s="8" t="s">
        <v>1442</v>
      </c>
      <c r="R421" s="8" t="s">
        <v>1443</v>
      </c>
      <c r="S421" s="8">
        <v>36.046251439999999</v>
      </c>
      <c r="T421" s="8">
        <v>36.492076330000003</v>
      </c>
      <c r="U421" s="8" t="s">
        <v>1448</v>
      </c>
      <c r="W421" s="8">
        <v>400</v>
      </c>
      <c r="X421" s="8" t="s">
        <v>1449</v>
      </c>
      <c r="Y421" s="8">
        <v>400</v>
      </c>
      <c r="Z421" s="8">
        <v>1</v>
      </c>
      <c r="AA421" s="8">
        <v>1</v>
      </c>
      <c r="AB421" s="8" t="s">
        <v>1449</v>
      </c>
      <c r="AC421" s="8">
        <v>0</v>
      </c>
      <c r="AD421" s="8" t="s">
        <v>1449</v>
      </c>
    </row>
    <row r="422" spans="1:30" hidden="1" x14ac:dyDescent="0.25">
      <c r="A422" s="8" t="s">
        <v>2745</v>
      </c>
      <c r="B422" s="8">
        <v>538</v>
      </c>
      <c r="C422" s="8" t="s">
        <v>1426</v>
      </c>
      <c r="D422" s="8" t="s">
        <v>1427</v>
      </c>
      <c r="E422" s="8" t="s">
        <v>1428</v>
      </c>
      <c r="F422" s="8">
        <v>4</v>
      </c>
      <c r="G422" s="8" t="s">
        <v>1934</v>
      </c>
      <c r="H422" s="8" t="s">
        <v>1935</v>
      </c>
      <c r="I422" s="8" t="s">
        <v>1936</v>
      </c>
      <c r="J422" s="8">
        <v>21</v>
      </c>
      <c r="K422" s="8" t="s">
        <v>1979</v>
      </c>
      <c r="L422" s="8" t="s">
        <v>1980</v>
      </c>
      <c r="M422" s="8" t="s">
        <v>1981</v>
      </c>
      <c r="N422" s="8">
        <v>106</v>
      </c>
      <c r="O422" s="8" t="s">
        <v>2746</v>
      </c>
      <c r="P422" s="8" t="s">
        <v>2016</v>
      </c>
      <c r="Q422" s="8" t="s">
        <v>2014</v>
      </c>
      <c r="R422" s="8" t="s">
        <v>2015</v>
      </c>
      <c r="S422" s="8">
        <v>35.954186300000003</v>
      </c>
      <c r="T422" s="8">
        <v>36.43612632</v>
      </c>
      <c r="U422" s="8" t="s">
        <v>1448</v>
      </c>
      <c r="W422" s="8">
        <v>260</v>
      </c>
      <c r="X422" s="8" t="s">
        <v>1449</v>
      </c>
      <c r="Y422" s="8">
        <v>270</v>
      </c>
      <c r="Z422" s="8">
        <v>1</v>
      </c>
      <c r="AA422" s="8">
        <v>0</v>
      </c>
      <c r="AB422" s="8" t="s">
        <v>1449</v>
      </c>
      <c r="AC422" s="8">
        <v>0</v>
      </c>
      <c r="AD422" s="8" t="s">
        <v>1449</v>
      </c>
    </row>
    <row r="423" spans="1:30" hidden="1" x14ac:dyDescent="0.25">
      <c r="A423" s="8" t="s">
        <v>2747</v>
      </c>
      <c r="B423" s="8">
        <v>539</v>
      </c>
      <c r="C423" s="8" t="s">
        <v>1426</v>
      </c>
      <c r="D423" s="8" t="s">
        <v>1427</v>
      </c>
      <c r="E423" s="8" t="s">
        <v>1428</v>
      </c>
      <c r="F423" s="8">
        <v>4</v>
      </c>
      <c r="G423" s="8" t="s">
        <v>1429</v>
      </c>
      <c r="H423" s="8" t="s">
        <v>1430</v>
      </c>
      <c r="I423" s="8" t="s">
        <v>1431</v>
      </c>
      <c r="J423" s="8">
        <v>20</v>
      </c>
      <c r="K423" s="8" t="s">
        <v>1473</v>
      </c>
      <c r="L423" s="8" t="s">
        <v>1474</v>
      </c>
      <c r="M423" s="8" t="s">
        <v>1475</v>
      </c>
      <c r="N423" s="8">
        <v>100</v>
      </c>
      <c r="O423" s="8" t="s">
        <v>2748</v>
      </c>
      <c r="P423" s="8" t="s">
        <v>1477</v>
      </c>
      <c r="Q423" s="8" t="s">
        <v>1478</v>
      </c>
      <c r="R423" s="8" t="s">
        <v>1479</v>
      </c>
      <c r="S423" s="8">
        <v>36.050997809999998</v>
      </c>
      <c r="T423" s="8">
        <v>36.432443159999998</v>
      </c>
      <c r="U423" s="8" t="s">
        <v>1448</v>
      </c>
      <c r="W423" s="8">
        <v>350</v>
      </c>
      <c r="X423" s="8" t="s">
        <v>1449</v>
      </c>
      <c r="Y423" s="8">
        <v>350</v>
      </c>
      <c r="Z423" s="8">
        <v>1</v>
      </c>
      <c r="AA423" s="8">
        <v>0</v>
      </c>
      <c r="AB423" s="8" t="s">
        <v>1449</v>
      </c>
      <c r="AC423" s="8">
        <v>0</v>
      </c>
      <c r="AD423" s="8" t="s">
        <v>1449</v>
      </c>
    </row>
    <row r="424" spans="1:30" hidden="1" x14ac:dyDescent="0.25">
      <c r="A424" s="8" t="s">
        <v>2749</v>
      </c>
      <c r="B424" s="8">
        <v>540</v>
      </c>
      <c r="C424" s="8" t="s">
        <v>1426</v>
      </c>
      <c r="D424" s="8" t="s">
        <v>1427</v>
      </c>
      <c r="E424" s="8" t="s">
        <v>1428</v>
      </c>
      <c r="F424" s="8">
        <v>4</v>
      </c>
      <c r="G424" s="8" t="s">
        <v>1429</v>
      </c>
      <c r="H424" s="8" t="s">
        <v>1430</v>
      </c>
      <c r="I424" s="8" t="s">
        <v>1431</v>
      </c>
      <c r="J424" s="8">
        <v>20</v>
      </c>
      <c r="K424" s="8" t="s">
        <v>1550</v>
      </c>
      <c r="L424" s="8" t="s">
        <v>1551</v>
      </c>
      <c r="M424" s="8" t="s">
        <v>1552</v>
      </c>
      <c r="N424" s="8">
        <v>101</v>
      </c>
      <c r="O424" s="8" t="s">
        <v>2750</v>
      </c>
      <c r="P424" s="8" t="s">
        <v>1557</v>
      </c>
      <c r="Q424" s="8" t="s">
        <v>1555</v>
      </c>
      <c r="R424" s="8" t="s">
        <v>1556</v>
      </c>
      <c r="S424" s="8">
        <v>36.143716699999999</v>
      </c>
      <c r="T424" s="8">
        <v>36.556990130000003</v>
      </c>
      <c r="U424" s="8" t="s">
        <v>1448</v>
      </c>
      <c r="W424" s="8">
        <v>380</v>
      </c>
      <c r="X424" s="8" t="s">
        <v>1449</v>
      </c>
      <c r="Y424" s="8">
        <v>380</v>
      </c>
      <c r="Z424" s="8">
        <v>1</v>
      </c>
      <c r="AA424" s="8">
        <v>0</v>
      </c>
      <c r="AB424" s="8" t="s">
        <v>1449</v>
      </c>
      <c r="AC424" s="8">
        <v>0</v>
      </c>
      <c r="AD424" s="8" t="s">
        <v>1449</v>
      </c>
    </row>
    <row r="425" spans="1:30" hidden="1" x14ac:dyDescent="0.25">
      <c r="A425" s="8" t="s">
        <v>2751</v>
      </c>
      <c r="B425" s="8">
        <v>541</v>
      </c>
      <c r="C425" s="8" t="s">
        <v>1426</v>
      </c>
      <c r="D425" s="8" t="s">
        <v>1427</v>
      </c>
      <c r="E425" s="8" t="s">
        <v>1428</v>
      </c>
      <c r="F425" s="8">
        <v>4</v>
      </c>
      <c r="G425" s="8" t="s">
        <v>1429</v>
      </c>
      <c r="H425" s="8" t="s">
        <v>1430</v>
      </c>
      <c r="I425" s="8" t="s">
        <v>1431</v>
      </c>
      <c r="J425" s="8">
        <v>20</v>
      </c>
      <c r="K425" s="8" t="s">
        <v>1425</v>
      </c>
      <c r="L425" s="8" t="s">
        <v>1432</v>
      </c>
      <c r="M425" s="8" t="s">
        <v>1433</v>
      </c>
      <c r="N425" s="8">
        <v>103</v>
      </c>
      <c r="O425" s="8" t="s">
        <v>2752</v>
      </c>
      <c r="P425" s="8" t="s">
        <v>1444</v>
      </c>
      <c r="Q425" s="8" t="s">
        <v>1442</v>
      </c>
      <c r="R425" s="8" t="s">
        <v>1443</v>
      </c>
      <c r="S425" s="8">
        <v>36.052467100000001</v>
      </c>
      <c r="T425" s="8">
        <v>36.495871280000003</v>
      </c>
      <c r="U425" s="8" t="s">
        <v>1448</v>
      </c>
      <c r="W425" s="8">
        <v>500</v>
      </c>
      <c r="X425" s="8" t="s">
        <v>1449</v>
      </c>
      <c r="Y425" s="8">
        <v>500</v>
      </c>
      <c r="Z425" s="8">
        <v>1</v>
      </c>
      <c r="AA425" s="8">
        <v>0</v>
      </c>
      <c r="AB425" s="8" t="s">
        <v>1449</v>
      </c>
      <c r="AC425" s="8">
        <v>0</v>
      </c>
      <c r="AD425" s="8" t="s">
        <v>1449</v>
      </c>
    </row>
    <row r="426" spans="1:30" hidden="1" x14ac:dyDescent="0.25">
      <c r="A426" s="8" t="s">
        <v>2753</v>
      </c>
      <c r="B426" s="8">
        <v>542</v>
      </c>
      <c r="C426" s="8" t="s">
        <v>1426</v>
      </c>
      <c r="D426" s="8" t="s">
        <v>1427</v>
      </c>
      <c r="E426" s="8" t="s">
        <v>1428</v>
      </c>
      <c r="F426" s="8">
        <v>4</v>
      </c>
      <c r="G426" s="8" t="s">
        <v>1934</v>
      </c>
      <c r="H426" s="8" t="s">
        <v>1935</v>
      </c>
      <c r="I426" s="8" t="s">
        <v>1936</v>
      </c>
      <c r="J426" s="8">
        <v>21</v>
      </c>
      <c r="K426" s="8" t="s">
        <v>1979</v>
      </c>
      <c r="L426" s="8" t="s">
        <v>1980</v>
      </c>
      <c r="M426" s="8" t="s">
        <v>1981</v>
      </c>
      <c r="N426" s="8">
        <v>106</v>
      </c>
      <c r="O426" s="8" t="s">
        <v>2754</v>
      </c>
      <c r="P426" s="8" t="s">
        <v>2010</v>
      </c>
      <c r="Q426" s="8" t="s">
        <v>2011</v>
      </c>
      <c r="R426" s="8" t="s">
        <v>2009</v>
      </c>
      <c r="S426" s="8">
        <v>36.021795439999998</v>
      </c>
      <c r="T426" s="8">
        <v>36.410936200000002</v>
      </c>
      <c r="U426" s="8" t="s">
        <v>1448</v>
      </c>
      <c r="W426" s="8">
        <v>600</v>
      </c>
      <c r="X426" s="8" t="s">
        <v>1449</v>
      </c>
      <c r="Y426" s="8">
        <v>600</v>
      </c>
      <c r="Z426" s="8">
        <v>1</v>
      </c>
      <c r="AA426" s="8">
        <v>0</v>
      </c>
      <c r="AB426" s="8" t="s">
        <v>1449</v>
      </c>
      <c r="AC426" s="8">
        <v>0</v>
      </c>
      <c r="AD426" s="8" t="s">
        <v>1449</v>
      </c>
    </row>
    <row r="427" spans="1:30" hidden="1" x14ac:dyDescent="0.25">
      <c r="A427" s="8" t="s">
        <v>2755</v>
      </c>
      <c r="B427" s="8">
        <v>543</v>
      </c>
      <c r="C427" s="8" t="s">
        <v>1426</v>
      </c>
      <c r="D427" s="8" t="s">
        <v>1427</v>
      </c>
      <c r="E427" s="8" t="s">
        <v>1428</v>
      </c>
      <c r="F427" s="8">
        <v>4</v>
      </c>
      <c r="G427" s="8" t="s">
        <v>1934</v>
      </c>
      <c r="H427" s="8" t="s">
        <v>1935</v>
      </c>
      <c r="I427" s="8" t="s">
        <v>1936</v>
      </c>
      <c r="J427" s="8">
        <v>21</v>
      </c>
      <c r="K427" s="8" t="s">
        <v>1979</v>
      </c>
      <c r="L427" s="8" t="s">
        <v>1980</v>
      </c>
      <c r="M427" s="8" t="s">
        <v>1981</v>
      </c>
      <c r="N427" s="8">
        <v>106</v>
      </c>
      <c r="O427" s="8" t="s">
        <v>2756</v>
      </c>
      <c r="P427" s="8" t="s">
        <v>2010</v>
      </c>
      <c r="Q427" s="8" t="s">
        <v>2011</v>
      </c>
      <c r="R427" s="8" t="s">
        <v>2009</v>
      </c>
      <c r="S427" s="8">
        <v>36.043973379999997</v>
      </c>
      <c r="T427" s="8">
        <v>36.408861969999997</v>
      </c>
      <c r="U427" s="8" t="s">
        <v>1448</v>
      </c>
      <c r="W427" s="8">
        <v>500</v>
      </c>
      <c r="X427" s="8" t="s">
        <v>1449</v>
      </c>
      <c r="Y427" s="8">
        <v>500</v>
      </c>
      <c r="Z427" s="8">
        <v>1</v>
      </c>
      <c r="AA427" s="8">
        <v>0</v>
      </c>
      <c r="AB427" s="8" t="s">
        <v>1449</v>
      </c>
      <c r="AC427" s="8">
        <v>0</v>
      </c>
      <c r="AD427" s="8" t="s">
        <v>1449</v>
      </c>
    </row>
    <row r="428" spans="1:30" hidden="1" x14ac:dyDescent="0.25">
      <c r="A428" s="8" t="s">
        <v>2757</v>
      </c>
      <c r="B428" s="8">
        <v>544</v>
      </c>
      <c r="C428" s="8" t="s">
        <v>1426</v>
      </c>
      <c r="D428" s="8" t="s">
        <v>1427</v>
      </c>
      <c r="E428" s="8" t="s">
        <v>1428</v>
      </c>
      <c r="F428" s="8">
        <v>4</v>
      </c>
      <c r="G428" s="8" t="s">
        <v>1429</v>
      </c>
      <c r="H428" s="8" t="s">
        <v>1430</v>
      </c>
      <c r="I428" s="8" t="s">
        <v>1431</v>
      </c>
      <c r="J428" s="8">
        <v>20</v>
      </c>
      <c r="K428" s="8" t="s">
        <v>1473</v>
      </c>
      <c r="L428" s="8" t="s">
        <v>1474</v>
      </c>
      <c r="M428" s="8" t="s">
        <v>1475</v>
      </c>
      <c r="N428" s="8">
        <v>100</v>
      </c>
      <c r="O428" s="8" t="s">
        <v>2758</v>
      </c>
      <c r="P428" s="8" t="s">
        <v>1668</v>
      </c>
      <c r="Q428" s="8" t="s">
        <v>1666</v>
      </c>
      <c r="R428" s="8" t="s">
        <v>1667</v>
      </c>
      <c r="S428" s="8">
        <v>36.201496839999997</v>
      </c>
      <c r="T428" s="8">
        <v>36.436998250000002</v>
      </c>
      <c r="U428" s="8" t="s">
        <v>1448</v>
      </c>
      <c r="W428" s="8">
        <v>100</v>
      </c>
      <c r="X428" s="8" t="s">
        <v>1449</v>
      </c>
      <c r="Y428" s="8">
        <v>100</v>
      </c>
      <c r="Z428" s="8">
        <v>1</v>
      </c>
      <c r="AA428" s="8">
        <v>0</v>
      </c>
      <c r="AB428" s="8" t="s">
        <v>1449</v>
      </c>
      <c r="AC428" s="8">
        <v>0</v>
      </c>
      <c r="AD428" s="8" t="s">
        <v>1449</v>
      </c>
    </row>
    <row r="429" spans="1:30" hidden="1" x14ac:dyDescent="0.25">
      <c r="A429" s="8" t="s">
        <v>2759</v>
      </c>
      <c r="B429" s="8">
        <v>545</v>
      </c>
      <c r="C429" s="8" t="s">
        <v>1426</v>
      </c>
      <c r="D429" s="8" t="s">
        <v>1427</v>
      </c>
      <c r="E429" s="8" t="s">
        <v>1428</v>
      </c>
      <c r="F429" s="8">
        <v>4</v>
      </c>
      <c r="G429" s="8" t="s">
        <v>1934</v>
      </c>
      <c r="H429" s="8" t="s">
        <v>1935</v>
      </c>
      <c r="I429" s="8" t="s">
        <v>1936</v>
      </c>
      <c r="J429" s="8">
        <v>21</v>
      </c>
      <c r="K429" s="8" t="s">
        <v>1979</v>
      </c>
      <c r="L429" s="8" t="s">
        <v>1980</v>
      </c>
      <c r="M429" s="8" t="s">
        <v>1981</v>
      </c>
      <c r="N429" s="8">
        <v>106</v>
      </c>
      <c r="O429" s="8" t="s">
        <v>2760</v>
      </c>
      <c r="P429" s="8" t="s">
        <v>2016</v>
      </c>
      <c r="Q429" s="8" t="s">
        <v>2014</v>
      </c>
      <c r="R429" s="8" t="s">
        <v>2015</v>
      </c>
      <c r="S429" s="8">
        <v>35.951338460000002</v>
      </c>
      <c r="T429" s="8">
        <v>36.42177959</v>
      </c>
      <c r="U429" s="8" t="s">
        <v>1448</v>
      </c>
      <c r="W429" s="8">
        <v>600</v>
      </c>
      <c r="X429" s="8" t="s">
        <v>1449</v>
      </c>
      <c r="Y429" s="8">
        <v>600</v>
      </c>
      <c r="Z429" s="8">
        <v>1</v>
      </c>
      <c r="AA429" s="8">
        <v>0</v>
      </c>
      <c r="AB429" s="8" t="s">
        <v>1449</v>
      </c>
      <c r="AC429" s="8">
        <v>0</v>
      </c>
      <c r="AD429" s="8" t="s">
        <v>1449</v>
      </c>
    </row>
    <row r="430" spans="1:30" hidden="1" x14ac:dyDescent="0.25">
      <c r="A430" s="8" t="s">
        <v>2761</v>
      </c>
      <c r="B430" s="8">
        <v>546</v>
      </c>
      <c r="C430" s="8" t="s">
        <v>1426</v>
      </c>
      <c r="D430" s="8" t="s">
        <v>1427</v>
      </c>
      <c r="E430" s="8" t="s">
        <v>1428</v>
      </c>
      <c r="F430" s="8">
        <v>4</v>
      </c>
      <c r="G430" s="8" t="s">
        <v>1429</v>
      </c>
      <c r="H430" s="8" t="s">
        <v>1430</v>
      </c>
      <c r="I430" s="8" t="s">
        <v>1431</v>
      </c>
      <c r="J430" s="8">
        <v>20</v>
      </c>
      <c r="K430" s="8" t="s">
        <v>1579</v>
      </c>
      <c r="L430" s="8" t="s">
        <v>1580</v>
      </c>
      <c r="M430" s="8" t="s">
        <v>1581</v>
      </c>
      <c r="N430" s="8">
        <v>102</v>
      </c>
      <c r="O430" s="8" t="s">
        <v>2762</v>
      </c>
      <c r="P430" s="8" t="s">
        <v>1612</v>
      </c>
      <c r="Q430" s="8" t="s">
        <v>1610</v>
      </c>
      <c r="R430" s="8" t="s">
        <v>1611</v>
      </c>
      <c r="S430" s="8">
        <v>36.226638889999997</v>
      </c>
      <c r="T430" s="8">
        <v>36.570108329999996</v>
      </c>
      <c r="U430" s="8" t="s">
        <v>1448</v>
      </c>
      <c r="W430" s="8">
        <v>200</v>
      </c>
      <c r="X430" s="8" t="s">
        <v>1449</v>
      </c>
      <c r="Y430" s="8">
        <v>200</v>
      </c>
      <c r="Z430" s="8">
        <v>1</v>
      </c>
      <c r="AA430" s="8">
        <v>0</v>
      </c>
      <c r="AB430" s="8" t="s">
        <v>1449</v>
      </c>
      <c r="AC430" s="8">
        <v>0</v>
      </c>
      <c r="AD430" s="8" t="s">
        <v>1449</v>
      </c>
    </row>
    <row r="431" spans="1:30" hidden="1" x14ac:dyDescent="0.25">
      <c r="A431" s="8" t="s">
        <v>2763</v>
      </c>
      <c r="B431" s="8">
        <v>547</v>
      </c>
      <c r="C431" s="8" t="s">
        <v>1426</v>
      </c>
      <c r="D431" s="8" t="s">
        <v>1427</v>
      </c>
      <c r="E431" s="8" t="s">
        <v>1428</v>
      </c>
      <c r="F431" s="8">
        <v>4</v>
      </c>
      <c r="G431" s="8" t="s">
        <v>1429</v>
      </c>
      <c r="H431" s="8" t="s">
        <v>1430</v>
      </c>
      <c r="I431" s="8" t="s">
        <v>1431</v>
      </c>
      <c r="J431" s="8">
        <v>20</v>
      </c>
      <c r="K431" s="8" t="s">
        <v>1579</v>
      </c>
      <c r="L431" s="8" t="s">
        <v>1580</v>
      </c>
      <c r="M431" s="8" t="s">
        <v>1581</v>
      </c>
      <c r="N431" s="8">
        <v>102</v>
      </c>
      <c r="O431" s="8" t="s">
        <v>2764</v>
      </c>
      <c r="P431" s="8" t="s">
        <v>1585</v>
      </c>
      <c r="Q431" s="8" t="s">
        <v>380</v>
      </c>
      <c r="R431" s="8" t="s">
        <v>1584</v>
      </c>
      <c r="S431" s="8">
        <v>36.190394439999999</v>
      </c>
      <c r="T431" s="8">
        <v>36.617402779999999</v>
      </c>
      <c r="U431" s="8" t="s">
        <v>1448</v>
      </c>
      <c r="W431" s="8">
        <v>1000</v>
      </c>
      <c r="X431" s="8" t="s">
        <v>1449</v>
      </c>
      <c r="Y431" s="8">
        <v>1000</v>
      </c>
      <c r="Z431" s="8">
        <v>1</v>
      </c>
      <c r="AA431" s="8">
        <v>0</v>
      </c>
      <c r="AB431" s="8" t="s">
        <v>1449</v>
      </c>
      <c r="AC431" s="8">
        <v>0</v>
      </c>
      <c r="AD431" s="8" t="s">
        <v>1449</v>
      </c>
    </row>
    <row r="432" spans="1:30" hidden="1" x14ac:dyDescent="0.25">
      <c r="A432" s="8" t="s">
        <v>2765</v>
      </c>
      <c r="B432" s="8">
        <v>548</v>
      </c>
      <c r="C432" s="8" t="s">
        <v>1426</v>
      </c>
      <c r="D432" s="8" t="s">
        <v>1427</v>
      </c>
      <c r="E432" s="8" t="s">
        <v>1428</v>
      </c>
      <c r="F432" s="8">
        <v>4</v>
      </c>
      <c r="G432" s="8" t="s">
        <v>1934</v>
      </c>
      <c r="H432" s="8" t="s">
        <v>1935</v>
      </c>
      <c r="I432" s="8" t="s">
        <v>1936</v>
      </c>
      <c r="J432" s="8">
        <v>21</v>
      </c>
      <c r="K432" s="8" t="s">
        <v>1979</v>
      </c>
      <c r="L432" s="8" t="s">
        <v>1980</v>
      </c>
      <c r="M432" s="8" t="s">
        <v>1981</v>
      </c>
      <c r="N432" s="8">
        <v>106</v>
      </c>
      <c r="O432" s="8" t="s">
        <v>2766</v>
      </c>
      <c r="P432" s="8" t="s">
        <v>2010</v>
      </c>
      <c r="Q432" s="8" t="s">
        <v>2011</v>
      </c>
      <c r="R432" s="8" t="s">
        <v>2009</v>
      </c>
      <c r="S432" s="8">
        <v>36.031346390000003</v>
      </c>
      <c r="T432" s="8">
        <v>36.420485390000003</v>
      </c>
      <c r="U432" s="8" t="s">
        <v>1448</v>
      </c>
      <c r="W432" s="8">
        <v>275</v>
      </c>
      <c r="X432" s="8" t="s">
        <v>1449</v>
      </c>
      <c r="Y432" s="8">
        <v>275</v>
      </c>
      <c r="Z432" s="8">
        <v>1</v>
      </c>
      <c r="AA432" s="8">
        <v>0</v>
      </c>
      <c r="AB432" s="8" t="s">
        <v>1449</v>
      </c>
      <c r="AC432" s="8">
        <v>0</v>
      </c>
      <c r="AD432" s="8" t="s">
        <v>1449</v>
      </c>
    </row>
    <row r="433" spans="1:30" hidden="1" x14ac:dyDescent="0.25">
      <c r="A433" s="8" t="s">
        <v>2767</v>
      </c>
      <c r="B433" s="8">
        <v>549</v>
      </c>
      <c r="C433" s="8" t="s">
        <v>1426</v>
      </c>
      <c r="D433" s="8" t="s">
        <v>1427</v>
      </c>
      <c r="E433" s="8" t="s">
        <v>1428</v>
      </c>
      <c r="F433" s="8">
        <v>4</v>
      </c>
      <c r="G433" s="8" t="s">
        <v>1934</v>
      </c>
      <c r="H433" s="8" t="s">
        <v>1935</v>
      </c>
      <c r="I433" s="8" t="s">
        <v>1936</v>
      </c>
      <c r="J433" s="8">
        <v>21</v>
      </c>
      <c r="K433" s="8" t="s">
        <v>1979</v>
      </c>
      <c r="L433" s="8" t="s">
        <v>1980</v>
      </c>
      <c r="M433" s="8" t="s">
        <v>1981</v>
      </c>
      <c r="N433" s="8">
        <v>106</v>
      </c>
      <c r="O433" s="8" t="s">
        <v>2768</v>
      </c>
      <c r="P433" s="8" t="s">
        <v>2016</v>
      </c>
      <c r="Q433" s="8" t="s">
        <v>2014</v>
      </c>
      <c r="R433" s="8" t="s">
        <v>2015</v>
      </c>
      <c r="S433" s="8">
        <v>35.977088119999998</v>
      </c>
      <c r="T433" s="8">
        <v>36.427877209999998</v>
      </c>
      <c r="U433" s="8" t="s">
        <v>1448</v>
      </c>
      <c r="W433" s="8">
        <v>480</v>
      </c>
      <c r="X433" s="8" t="s">
        <v>1449</v>
      </c>
      <c r="Y433" s="8">
        <v>482</v>
      </c>
      <c r="Z433" s="8">
        <v>1</v>
      </c>
      <c r="AA433" s="8">
        <v>0</v>
      </c>
      <c r="AB433" s="8" t="s">
        <v>1449</v>
      </c>
      <c r="AC433" s="8">
        <v>0</v>
      </c>
      <c r="AD433" s="8" t="s">
        <v>1449</v>
      </c>
    </row>
    <row r="434" spans="1:30" hidden="1" x14ac:dyDescent="0.25">
      <c r="A434" s="8" t="s">
        <v>2769</v>
      </c>
      <c r="B434" s="8">
        <v>550</v>
      </c>
      <c r="C434" s="8" t="s">
        <v>1426</v>
      </c>
      <c r="D434" s="8" t="s">
        <v>1427</v>
      </c>
      <c r="E434" s="8" t="s">
        <v>1428</v>
      </c>
      <c r="F434" s="8">
        <v>4</v>
      </c>
      <c r="G434" s="8" t="s">
        <v>1934</v>
      </c>
      <c r="H434" s="8" t="s">
        <v>1935</v>
      </c>
      <c r="I434" s="8" t="s">
        <v>1936</v>
      </c>
      <c r="J434" s="8">
        <v>21</v>
      </c>
      <c r="K434" s="8" t="s">
        <v>1979</v>
      </c>
      <c r="L434" s="8" t="s">
        <v>1980</v>
      </c>
      <c r="M434" s="8" t="s">
        <v>1981</v>
      </c>
      <c r="N434" s="8">
        <v>106</v>
      </c>
      <c r="O434" s="8" t="s">
        <v>2770</v>
      </c>
      <c r="P434" s="8" t="s">
        <v>2026</v>
      </c>
      <c r="Q434" s="8" t="s">
        <v>2732</v>
      </c>
      <c r="R434" s="8" t="s">
        <v>2025</v>
      </c>
      <c r="S434" s="8">
        <v>35.950748050000001</v>
      </c>
      <c r="T434" s="8">
        <v>36.367565560000003</v>
      </c>
      <c r="U434" s="8" t="s">
        <v>1448</v>
      </c>
      <c r="W434" s="8">
        <v>250</v>
      </c>
      <c r="X434" s="8" t="s">
        <v>1449</v>
      </c>
      <c r="Y434" s="8">
        <v>250</v>
      </c>
      <c r="Z434" s="8">
        <v>1</v>
      </c>
      <c r="AA434" s="8">
        <v>1</v>
      </c>
      <c r="AB434" s="8" t="s">
        <v>1449</v>
      </c>
      <c r="AC434" s="8">
        <v>0</v>
      </c>
      <c r="AD434" s="8" t="s">
        <v>1449</v>
      </c>
    </row>
    <row r="435" spans="1:30" hidden="1" x14ac:dyDescent="0.25">
      <c r="A435" s="8" t="s">
        <v>2771</v>
      </c>
      <c r="B435" s="8">
        <v>551</v>
      </c>
      <c r="C435" s="8" t="s">
        <v>1426</v>
      </c>
      <c r="D435" s="8" t="s">
        <v>1427</v>
      </c>
      <c r="E435" s="8" t="s">
        <v>1428</v>
      </c>
      <c r="F435" s="8">
        <v>4</v>
      </c>
      <c r="G435" s="8" t="s">
        <v>1934</v>
      </c>
      <c r="H435" s="8" t="s">
        <v>1935</v>
      </c>
      <c r="I435" s="8" t="s">
        <v>1936</v>
      </c>
      <c r="J435" s="8">
        <v>21</v>
      </c>
      <c r="K435" s="8" t="s">
        <v>1979</v>
      </c>
      <c r="L435" s="8" t="s">
        <v>1980</v>
      </c>
      <c r="M435" s="8" t="s">
        <v>1981</v>
      </c>
      <c r="N435" s="8">
        <v>106</v>
      </c>
      <c r="O435" s="8" t="s">
        <v>2772</v>
      </c>
      <c r="P435" s="8" t="s">
        <v>2010</v>
      </c>
      <c r="Q435" s="8" t="s">
        <v>2011</v>
      </c>
      <c r="R435" s="8" t="s">
        <v>2009</v>
      </c>
      <c r="S435" s="8">
        <v>36.026842629999997</v>
      </c>
      <c r="T435" s="8">
        <v>36.418671019999998</v>
      </c>
      <c r="U435" s="8" t="s">
        <v>1448</v>
      </c>
      <c r="W435" s="8">
        <v>260</v>
      </c>
      <c r="X435" s="8" t="s">
        <v>1449</v>
      </c>
      <c r="Y435" s="8">
        <v>260</v>
      </c>
      <c r="Z435" s="8">
        <v>1</v>
      </c>
      <c r="AA435" s="8">
        <v>0</v>
      </c>
      <c r="AB435" s="8" t="s">
        <v>1449</v>
      </c>
      <c r="AC435" s="8">
        <v>0</v>
      </c>
      <c r="AD435" s="8" t="s">
        <v>1449</v>
      </c>
    </row>
    <row r="436" spans="1:30" hidden="1" x14ac:dyDescent="0.25">
      <c r="A436" s="8" t="s">
        <v>2773</v>
      </c>
      <c r="B436" s="8">
        <v>552</v>
      </c>
      <c r="C436" s="8" t="s">
        <v>1426</v>
      </c>
      <c r="D436" s="8" t="s">
        <v>1427</v>
      </c>
      <c r="E436" s="8" t="s">
        <v>1428</v>
      </c>
      <c r="F436" s="8">
        <v>4</v>
      </c>
      <c r="G436" s="8" t="s">
        <v>1429</v>
      </c>
      <c r="H436" s="8" t="s">
        <v>1430</v>
      </c>
      <c r="I436" s="8" t="s">
        <v>1431</v>
      </c>
      <c r="J436" s="8">
        <v>20</v>
      </c>
      <c r="K436" s="8" t="s">
        <v>1473</v>
      </c>
      <c r="L436" s="8" t="s">
        <v>1474</v>
      </c>
      <c r="M436" s="8" t="s">
        <v>1475</v>
      </c>
      <c r="N436" s="8">
        <v>100</v>
      </c>
      <c r="O436" s="8" t="s">
        <v>2774</v>
      </c>
      <c r="P436" s="8" t="s">
        <v>1668</v>
      </c>
      <c r="Q436" s="8" t="s">
        <v>1666</v>
      </c>
      <c r="R436" s="8" t="s">
        <v>1667</v>
      </c>
      <c r="S436" s="8">
        <v>36.202671610000003</v>
      </c>
      <c r="T436" s="8">
        <v>36.412720960000001</v>
      </c>
      <c r="U436" s="8" t="s">
        <v>1448</v>
      </c>
      <c r="W436" s="8">
        <v>650</v>
      </c>
      <c r="X436" s="8" t="s">
        <v>1449</v>
      </c>
      <c r="Y436" s="8">
        <v>664</v>
      </c>
      <c r="Z436" s="8">
        <v>1</v>
      </c>
      <c r="AA436" s="8">
        <v>0</v>
      </c>
      <c r="AB436" s="8" t="s">
        <v>1449</v>
      </c>
      <c r="AC436" s="8">
        <v>0</v>
      </c>
      <c r="AD436" s="8" t="s">
        <v>1449</v>
      </c>
    </row>
    <row r="437" spans="1:30" hidden="1" x14ac:dyDescent="0.25">
      <c r="A437" s="8" t="s">
        <v>2775</v>
      </c>
      <c r="B437" s="8">
        <v>554</v>
      </c>
      <c r="C437" s="8" t="s">
        <v>1426</v>
      </c>
      <c r="D437" s="8" t="s">
        <v>1427</v>
      </c>
      <c r="E437" s="8" t="s">
        <v>1428</v>
      </c>
      <c r="F437" s="8">
        <v>4</v>
      </c>
      <c r="G437" s="8" t="s">
        <v>2179</v>
      </c>
      <c r="H437" s="8" t="s">
        <v>2180</v>
      </c>
      <c r="I437" s="8" t="s">
        <v>2181</v>
      </c>
      <c r="J437" s="8">
        <v>22</v>
      </c>
      <c r="K437" s="8" t="s">
        <v>2179</v>
      </c>
      <c r="L437" s="8" t="s">
        <v>2197</v>
      </c>
      <c r="M437" s="8" t="s">
        <v>2198</v>
      </c>
      <c r="N437" s="8">
        <v>108</v>
      </c>
      <c r="O437" s="8" t="s">
        <v>2218</v>
      </c>
      <c r="P437" s="8" t="s">
        <v>2776</v>
      </c>
      <c r="Q437" s="8" t="s">
        <v>2777</v>
      </c>
      <c r="R437" s="8" t="s">
        <v>2778</v>
      </c>
      <c r="S437" s="8">
        <v>35.843871999999998</v>
      </c>
      <c r="T437" s="8">
        <v>36.576895999999998</v>
      </c>
      <c r="U437" s="8" t="s">
        <v>1448</v>
      </c>
      <c r="W437" s="8" t="s">
        <v>1449</v>
      </c>
      <c r="X437" s="8" t="s">
        <v>1449</v>
      </c>
      <c r="Y437" s="8">
        <v>710</v>
      </c>
      <c r="Z437" s="8">
        <v>0</v>
      </c>
      <c r="AA437" s="8">
        <v>0</v>
      </c>
      <c r="AB437" s="8" t="s">
        <v>1449</v>
      </c>
      <c r="AC437" s="8">
        <v>0</v>
      </c>
      <c r="AD437" s="8" t="s">
        <v>1449</v>
      </c>
    </row>
    <row r="438" spans="1:30" hidden="1" x14ac:dyDescent="0.25">
      <c r="A438" s="8" t="s">
        <v>2779</v>
      </c>
      <c r="B438" s="8">
        <v>658</v>
      </c>
      <c r="C438" s="8" t="s">
        <v>2334</v>
      </c>
      <c r="D438" s="8" t="s">
        <v>2335</v>
      </c>
      <c r="E438" s="8" t="s">
        <v>2336</v>
      </c>
      <c r="F438" s="8">
        <v>1</v>
      </c>
      <c r="G438" s="8" t="s">
        <v>2618</v>
      </c>
      <c r="H438" s="8" t="s">
        <v>2619</v>
      </c>
      <c r="I438" s="8" t="s">
        <v>2620</v>
      </c>
      <c r="J438" s="8">
        <v>4</v>
      </c>
      <c r="K438" s="8" t="s">
        <v>2618</v>
      </c>
      <c r="L438" s="8" t="s">
        <v>2780</v>
      </c>
      <c r="M438" s="8" t="s">
        <v>2781</v>
      </c>
      <c r="N438" s="8">
        <v>22</v>
      </c>
      <c r="O438" s="8" t="s">
        <v>2782</v>
      </c>
      <c r="P438" s="8" t="s">
        <v>2783</v>
      </c>
      <c r="Q438" s="8" t="s">
        <v>2784</v>
      </c>
      <c r="R438" s="8" t="s">
        <v>2785</v>
      </c>
      <c r="S438" s="8">
        <v>36.641737999999997</v>
      </c>
      <c r="T438" s="8">
        <v>37.129244</v>
      </c>
      <c r="U438" s="8" t="s">
        <v>1763</v>
      </c>
      <c r="V438" s="8" t="s">
        <v>1436</v>
      </c>
      <c r="W438" s="8" t="s">
        <v>1449</v>
      </c>
      <c r="X438" s="8" t="s">
        <v>1437</v>
      </c>
      <c r="Y438" s="8">
        <v>17387</v>
      </c>
      <c r="Z438" s="8">
        <v>0</v>
      </c>
      <c r="AA438" s="8">
        <v>0</v>
      </c>
      <c r="AB438" s="8" t="s">
        <v>2786</v>
      </c>
      <c r="AC438" s="8">
        <v>0</v>
      </c>
      <c r="AD438" s="8">
        <v>0</v>
      </c>
    </row>
    <row r="439" spans="1:30" hidden="1" x14ac:dyDescent="0.25">
      <c r="A439" s="8" t="s">
        <v>2787</v>
      </c>
      <c r="B439" s="8">
        <v>659</v>
      </c>
      <c r="C439" s="8" t="s">
        <v>2334</v>
      </c>
      <c r="D439" s="8" t="s">
        <v>2335</v>
      </c>
      <c r="E439" s="8" t="s">
        <v>2336</v>
      </c>
      <c r="F439" s="8">
        <v>1</v>
      </c>
      <c r="G439" s="8" t="s">
        <v>2618</v>
      </c>
      <c r="H439" s="8" t="s">
        <v>2619</v>
      </c>
      <c r="I439" s="8" t="s">
        <v>2620</v>
      </c>
      <c r="J439" s="8">
        <v>4</v>
      </c>
      <c r="K439" s="8" t="s">
        <v>2618</v>
      </c>
      <c r="L439" s="8" t="s">
        <v>2780</v>
      </c>
      <c r="M439" s="8" t="s">
        <v>2781</v>
      </c>
      <c r="N439" s="8">
        <v>22</v>
      </c>
      <c r="O439" s="8" t="s">
        <v>2788</v>
      </c>
      <c r="P439" s="8" t="s">
        <v>2789</v>
      </c>
      <c r="Q439" s="8" t="s">
        <v>2790</v>
      </c>
      <c r="R439" s="8" t="s">
        <v>2791</v>
      </c>
      <c r="S439" s="8">
        <v>36.662852999999998</v>
      </c>
      <c r="T439" s="8">
        <v>37.117224</v>
      </c>
      <c r="U439" s="8" t="s">
        <v>1448</v>
      </c>
      <c r="V439" s="8" t="s">
        <v>1448</v>
      </c>
      <c r="W439" s="8" t="s">
        <v>1449</v>
      </c>
      <c r="X439" s="8" t="s">
        <v>1449</v>
      </c>
      <c r="Y439" s="8">
        <v>6700</v>
      </c>
      <c r="Z439" s="8">
        <v>0</v>
      </c>
      <c r="AA439" s="8">
        <v>0</v>
      </c>
      <c r="AB439" s="8" t="s">
        <v>2786</v>
      </c>
      <c r="AC439" s="8">
        <v>0</v>
      </c>
      <c r="AD439" s="8" t="s">
        <v>1449</v>
      </c>
    </row>
    <row r="440" spans="1:30" hidden="1" x14ac:dyDescent="0.25">
      <c r="A440" s="8" t="s">
        <v>2792</v>
      </c>
      <c r="B440" s="8">
        <v>660</v>
      </c>
      <c r="C440" s="8" t="s">
        <v>2334</v>
      </c>
      <c r="D440" s="8" t="s">
        <v>2335</v>
      </c>
      <c r="E440" s="8" t="s">
        <v>2336</v>
      </c>
      <c r="F440" s="8">
        <v>1</v>
      </c>
      <c r="G440" s="8" t="s">
        <v>2618</v>
      </c>
      <c r="H440" s="8" t="s">
        <v>2619</v>
      </c>
      <c r="I440" s="8" t="s">
        <v>2620</v>
      </c>
      <c r="J440" s="8">
        <v>4</v>
      </c>
      <c r="K440" s="8" t="s">
        <v>2618</v>
      </c>
      <c r="L440" s="8" t="s">
        <v>2780</v>
      </c>
      <c r="M440" s="8" t="s">
        <v>2781</v>
      </c>
      <c r="N440" s="8">
        <v>22</v>
      </c>
      <c r="O440" s="8" t="s">
        <v>2793</v>
      </c>
      <c r="P440" s="8" t="s">
        <v>2794</v>
      </c>
      <c r="Q440" s="8" t="s">
        <v>2795</v>
      </c>
      <c r="R440" s="8" t="s">
        <v>2796</v>
      </c>
      <c r="S440" s="8">
        <v>36.635778000000002</v>
      </c>
      <c r="T440" s="8">
        <v>37.058782000000001</v>
      </c>
      <c r="U440" s="8" t="s">
        <v>1763</v>
      </c>
      <c r="V440" s="8" t="s">
        <v>1436</v>
      </c>
      <c r="W440" s="8" t="s">
        <v>1449</v>
      </c>
      <c r="X440" s="8" t="s">
        <v>1437</v>
      </c>
      <c r="Y440" s="8">
        <v>15297</v>
      </c>
      <c r="Z440" s="8">
        <v>0</v>
      </c>
      <c r="AA440" s="8">
        <v>0</v>
      </c>
      <c r="AB440" s="8" t="s">
        <v>2786</v>
      </c>
      <c r="AC440" s="8">
        <v>0</v>
      </c>
      <c r="AD440" s="8">
        <v>0</v>
      </c>
    </row>
    <row r="441" spans="1:30" hidden="1" x14ac:dyDescent="0.25">
      <c r="A441" s="8" t="s">
        <v>2797</v>
      </c>
      <c r="B441" s="8">
        <v>662</v>
      </c>
      <c r="C441" s="8" t="s">
        <v>2334</v>
      </c>
      <c r="D441" s="8" t="s">
        <v>2335</v>
      </c>
      <c r="E441" s="8" t="s">
        <v>2336</v>
      </c>
      <c r="F441" s="8">
        <v>1</v>
      </c>
      <c r="G441" s="8" t="s">
        <v>2618</v>
      </c>
      <c r="H441" s="8" t="s">
        <v>2619</v>
      </c>
      <c r="I441" s="8" t="s">
        <v>2620</v>
      </c>
      <c r="J441" s="8">
        <v>4</v>
      </c>
      <c r="K441" s="8" t="s">
        <v>2798</v>
      </c>
      <c r="L441" s="8" t="s">
        <v>2799</v>
      </c>
      <c r="M441" s="8" t="s">
        <v>2800</v>
      </c>
      <c r="N441" s="8">
        <v>27</v>
      </c>
      <c r="O441" s="8" t="s">
        <v>2801</v>
      </c>
      <c r="P441" s="8" t="s">
        <v>2802</v>
      </c>
      <c r="Q441" s="8" t="s">
        <v>2803</v>
      </c>
      <c r="R441" s="8" t="s">
        <v>2804</v>
      </c>
      <c r="S441" s="8">
        <v>36.659306000000001</v>
      </c>
      <c r="T441" s="8">
        <v>37.180126000000001</v>
      </c>
      <c r="U441" s="8" t="s">
        <v>1435</v>
      </c>
      <c r="V441" s="8" t="s">
        <v>1436</v>
      </c>
      <c r="W441" s="8" t="s">
        <v>1449</v>
      </c>
      <c r="X441" s="8" t="s">
        <v>1437</v>
      </c>
      <c r="Y441" s="8">
        <v>2439</v>
      </c>
      <c r="Z441" s="8">
        <v>0</v>
      </c>
      <c r="AA441" s="8">
        <v>0</v>
      </c>
      <c r="AB441" s="8" t="s">
        <v>2786</v>
      </c>
      <c r="AC441" s="8">
        <v>0</v>
      </c>
      <c r="AD441" s="8">
        <v>0</v>
      </c>
    </row>
    <row r="442" spans="1:30" hidden="1" x14ac:dyDescent="0.25">
      <c r="A442" s="8" t="s">
        <v>2805</v>
      </c>
      <c r="B442" s="8">
        <v>670</v>
      </c>
      <c r="C442" s="8" t="s">
        <v>2334</v>
      </c>
      <c r="D442" s="8" t="s">
        <v>2335</v>
      </c>
      <c r="E442" s="8" t="s">
        <v>2336</v>
      </c>
      <c r="F442" s="8">
        <v>1</v>
      </c>
      <c r="G442" s="8" t="s">
        <v>2618</v>
      </c>
      <c r="H442" s="8" t="s">
        <v>2619</v>
      </c>
      <c r="I442" s="8" t="s">
        <v>2620</v>
      </c>
      <c r="J442" s="8">
        <v>4</v>
      </c>
      <c r="K442" s="8" t="s">
        <v>2806</v>
      </c>
      <c r="L442" s="8" t="s">
        <v>2807</v>
      </c>
      <c r="M442" s="8" t="s">
        <v>2808</v>
      </c>
      <c r="N442" s="8">
        <v>23</v>
      </c>
      <c r="O442" s="8" t="s">
        <v>2809</v>
      </c>
      <c r="P442" s="8" t="s">
        <v>2810</v>
      </c>
      <c r="Q442" s="8" t="s">
        <v>2811</v>
      </c>
      <c r="R442" s="8" t="s">
        <v>2812</v>
      </c>
      <c r="S442" s="8">
        <v>36.539248000000001</v>
      </c>
      <c r="T442" s="8">
        <v>37.421168000000002</v>
      </c>
      <c r="U442" s="8" t="s">
        <v>1763</v>
      </c>
      <c r="V442" s="8" t="s">
        <v>1436</v>
      </c>
      <c r="W442" s="8">
        <v>795</v>
      </c>
      <c r="X442" s="8" t="s">
        <v>1437</v>
      </c>
      <c r="Y442" s="8">
        <v>1400</v>
      </c>
      <c r="Z442" s="8">
        <v>1</v>
      </c>
      <c r="AA442" s="8">
        <v>0</v>
      </c>
      <c r="AB442" s="8" t="s">
        <v>2786</v>
      </c>
      <c r="AC442" s="8">
        <v>0</v>
      </c>
      <c r="AD442" s="8">
        <v>0</v>
      </c>
    </row>
    <row r="443" spans="1:30" hidden="1" x14ac:dyDescent="0.25">
      <c r="A443" s="8" t="s">
        <v>2813</v>
      </c>
      <c r="B443" s="8">
        <v>671</v>
      </c>
      <c r="C443" s="8" t="s">
        <v>1426</v>
      </c>
      <c r="D443" s="8" t="s">
        <v>1427</v>
      </c>
      <c r="E443" s="8" t="s">
        <v>1428</v>
      </c>
      <c r="F443" s="8">
        <v>4</v>
      </c>
      <c r="G443" s="8" t="s">
        <v>2179</v>
      </c>
      <c r="H443" s="8" t="s">
        <v>2180</v>
      </c>
      <c r="I443" s="8" t="s">
        <v>2181</v>
      </c>
      <c r="J443" s="8">
        <v>22</v>
      </c>
      <c r="K443" s="8" t="s">
        <v>2179</v>
      </c>
      <c r="L443" s="8" t="s">
        <v>2197</v>
      </c>
      <c r="M443" s="8" t="s">
        <v>2198</v>
      </c>
      <c r="N443" s="8">
        <v>108</v>
      </c>
      <c r="O443" s="8" t="s">
        <v>2814</v>
      </c>
      <c r="P443" s="8" t="s">
        <v>2815</v>
      </c>
      <c r="Q443" s="8" t="s">
        <v>2813</v>
      </c>
      <c r="R443" s="8" t="s">
        <v>2814</v>
      </c>
      <c r="S443" s="8">
        <v>35.737608950000002</v>
      </c>
      <c r="T443" s="8">
        <v>36.610071699999999</v>
      </c>
      <c r="U443" s="8" t="s">
        <v>1448</v>
      </c>
      <c r="V443" s="8" t="s">
        <v>1448</v>
      </c>
      <c r="W443" s="8" t="s">
        <v>1449</v>
      </c>
      <c r="X443" s="8" t="s">
        <v>1449</v>
      </c>
      <c r="Y443" s="8">
        <v>3720</v>
      </c>
      <c r="Z443" s="8">
        <v>0</v>
      </c>
      <c r="AA443" s="8">
        <v>0</v>
      </c>
      <c r="AB443" s="8" t="s">
        <v>1449</v>
      </c>
      <c r="AC443" s="8">
        <v>0</v>
      </c>
      <c r="AD443" s="8" t="s">
        <v>1449</v>
      </c>
    </row>
    <row r="444" spans="1:30" hidden="1" x14ac:dyDescent="0.25">
      <c r="A444" s="8" t="s">
        <v>2816</v>
      </c>
      <c r="B444" s="8">
        <v>672</v>
      </c>
      <c r="C444" s="8" t="s">
        <v>1426</v>
      </c>
      <c r="D444" s="8" t="s">
        <v>1427</v>
      </c>
      <c r="E444" s="8" t="s">
        <v>1428</v>
      </c>
      <c r="F444" s="8">
        <v>4</v>
      </c>
      <c r="G444" s="8" t="s">
        <v>2179</v>
      </c>
      <c r="H444" s="8" t="s">
        <v>2180</v>
      </c>
      <c r="I444" s="8" t="s">
        <v>2181</v>
      </c>
      <c r="J444" s="8">
        <v>22</v>
      </c>
      <c r="K444" s="8" t="s">
        <v>2179</v>
      </c>
      <c r="L444" s="8" t="s">
        <v>2197</v>
      </c>
      <c r="M444" s="8" t="s">
        <v>2198</v>
      </c>
      <c r="N444" s="8">
        <v>108</v>
      </c>
      <c r="O444" s="8" t="s">
        <v>2817</v>
      </c>
      <c r="P444" s="8" t="s">
        <v>2818</v>
      </c>
      <c r="Q444" s="8" t="s">
        <v>2819</v>
      </c>
      <c r="R444" s="8" t="s">
        <v>2817</v>
      </c>
      <c r="S444" s="8">
        <v>35.823417419999998</v>
      </c>
      <c r="T444" s="8">
        <v>36.588764150000003</v>
      </c>
      <c r="U444" s="8" t="s">
        <v>1763</v>
      </c>
      <c r="V444" s="8" t="s">
        <v>2346</v>
      </c>
      <c r="W444" s="8" t="s">
        <v>1449</v>
      </c>
      <c r="X444" s="8" t="s">
        <v>1496</v>
      </c>
      <c r="Y444" s="8">
        <v>3896</v>
      </c>
      <c r="Z444" s="8">
        <v>0</v>
      </c>
      <c r="AA444" s="8">
        <v>0</v>
      </c>
      <c r="AB444" s="8" t="s">
        <v>1449</v>
      </c>
      <c r="AC444" s="8">
        <v>0</v>
      </c>
      <c r="AD444" s="8" t="s">
        <v>1449</v>
      </c>
    </row>
    <row r="445" spans="1:30" hidden="1" x14ac:dyDescent="0.25">
      <c r="A445" s="8" t="s">
        <v>2820</v>
      </c>
      <c r="B445" s="8">
        <v>675</v>
      </c>
      <c r="C445" s="8" t="s">
        <v>1426</v>
      </c>
      <c r="D445" s="8" t="s">
        <v>1427</v>
      </c>
      <c r="E445" s="8" t="s">
        <v>1428</v>
      </c>
      <c r="F445" s="8">
        <v>4</v>
      </c>
      <c r="G445" s="8" t="s">
        <v>2179</v>
      </c>
      <c r="H445" s="8" t="s">
        <v>2180</v>
      </c>
      <c r="I445" s="8" t="s">
        <v>2181</v>
      </c>
      <c r="J445" s="8">
        <v>22</v>
      </c>
      <c r="K445" s="8" t="s">
        <v>2179</v>
      </c>
      <c r="L445" s="8" t="s">
        <v>2197</v>
      </c>
      <c r="M445" s="8" t="s">
        <v>2198</v>
      </c>
      <c r="N445" s="8">
        <v>108</v>
      </c>
      <c r="O445" s="8" t="s">
        <v>2821</v>
      </c>
      <c r="P445" s="8" t="s">
        <v>2822</v>
      </c>
      <c r="Q445" s="8" t="s">
        <v>2820</v>
      </c>
      <c r="R445" s="8" t="s">
        <v>2821</v>
      </c>
      <c r="S445" s="8">
        <v>35.765840769999997</v>
      </c>
      <c r="T445" s="8">
        <v>36.582518630000003</v>
      </c>
      <c r="U445" s="8" t="s">
        <v>1448</v>
      </c>
      <c r="V445" s="8" t="s">
        <v>1448</v>
      </c>
      <c r="W445" s="8" t="s">
        <v>1449</v>
      </c>
      <c r="X445" s="8" t="s">
        <v>1449</v>
      </c>
      <c r="Y445" s="8">
        <v>828</v>
      </c>
      <c r="Z445" s="8">
        <v>0</v>
      </c>
      <c r="AA445" s="8">
        <v>0</v>
      </c>
      <c r="AB445" s="8" t="s">
        <v>1449</v>
      </c>
      <c r="AC445" s="8">
        <v>0</v>
      </c>
      <c r="AD445" s="8" t="s">
        <v>1449</v>
      </c>
    </row>
    <row r="446" spans="1:30" hidden="1" x14ac:dyDescent="0.25">
      <c r="A446" s="8" t="s">
        <v>2823</v>
      </c>
      <c r="B446" s="8">
        <v>676</v>
      </c>
      <c r="C446" s="8" t="s">
        <v>1426</v>
      </c>
      <c r="D446" s="8" t="s">
        <v>1427</v>
      </c>
      <c r="E446" s="8" t="s">
        <v>1428</v>
      </c>
      <c r="F446" s="8">
        <v>4</v>
      </c>
      <c r="G446" s="8" t="s">
        <v>1934</v>
      </c>
      <c r="H446" s="8" t="s">
        <v>1935</v>
      </c>
      <c r="I446" s="8" t="s">
        <v>1936</v>
      </c>
      <c r="J446" s="8">
        <v>21</v>
      </c>
      <c r="K446" s="8" t="s">
        <v>1979</v>
      </c>
      <c r="L446" s="8" t="s">
        <v>1980</v>
      </c>
      <c r="M446" s="8" t="s">
        <v>1981</v>
      </c>
      <c r="N446" s="8">
        <v>106</v>
      </c>
      <c r="O446" s="8" t="s">
        <v>2824</v>
      </c>
      <c r="P446" s="8" t="s">
        <v>2016</v>
      </c>
      <c r="Q446" s="8" t="s">
        <v>2014</v>
      </c>
      <c r="R446" s="8" t="s">
        <v>2015</v>
      </c>
      <c r="S446" s="8">
        <v>35.952438999999998</v>
      </c>
      <c r="T446" s="8">
        <v>36.421925999999999</v>
      </c>
      <c r="U446" s="8" t="s">
        <v>1448</v>
      </c>
      <c r="V446" s="8" t="s">
        <v>1449</v>
      </c>
      <c r="W446" s="8" t="s">
        <v>1449</v>
      </c>
      <c r="X446" s="8" t="s">
        <v>1449</v>
      </c>
      <c r="Y446" s="8">
        <v>600</v>
      </c>
      <c r="Z446" s="8">
        <v>1</v>
      </c>
      <c r="AA446" s="8">
        <v>0</v>
      </c>
      <c r="AB446" s="8" t="s">
        <v>1449</v>
      </c>
      <c r="AC446" s="8">
        <v>0</v>
      </c>
      <c r="AD446" s="8" t="s">
        <v>1449</v>
      </c>
    </row>
    <row r="447" spans="1:30" hidden="1" x14ac:dyDescent="0.25">
      <c r="A447" s="8" t="s">
        <v>2732</v>
      </c>
      <c r="B447" s="8">
        <v>677</v>
      </c>
      <c r="C447" s="8" t="s">
        <v>1426</v>
      </c>
      <c r="D447" s="8" t="s">
        <v>1427</v>
      </c>
      <c r="E447" s="8" t="s">
        <v>1428</v>
      </c>
      <c r="F447" s="8">
        <v>4</v>
      </c>
      <c r="G447" s="8" t="s">
        <v>1934</v>
      </c>
      <c r="H447" s="8" t="s">
        <v>1935</v>
      </c>
      <c r="I447" s="8" t="s">
        <v>1936</v>
      </c>
      <c r="J447" s="8">
        <v>21</v>
      </c>
      <c r="K447" s="8" t="s">
        <v>1979</v>
      </c>
      <c r="L447" s="8" t="s">
        <v>1980</v>
      </c>
      <c r="M447" s="8" t="s">
        <v>1981</v>
      </c>
      <c r="N447" s="8">
        <v>106</v>
      </c>
      <c r="O447" s="8" t="s">
        <v>2241</v>
      </c>
      <c r="P447" s="8" t="s">
        <v>2026</v>
      </c>
      <c r="Q447" s="8" t="s">
        <v>2732</v>
      </c>
      <c r="R447" s="8" t="s">
        <v>2241</v>
      </c>
      <c r="S447" s="8">
        <v>35.983266</v>
      </c>
      <c r="T447" s="8">
        <v>36.380158000000002</v>
      </c>
      <c r="U447" s="8" t="s">
        <v>1448</v>
      </c>
      <c r="V447" s="8" t="s">
        <v>1448</v>
      </c>
      <c r="W447" s="8">
        <v>2655</v>
      </c>
      <c r="X447" s="8" t="s">
        <v>1449</v>
      </c>
      <c r="Y447" s="8">
        <v>2680</v>
      </c>
      <c r="Z447" s="8">
        <v>0</v>
      </c>
      <c r="AA447" s="8">
        <v>1</v>
      </c>
      <c r="AB447" s="8" t="s">
        <v>1449</v>
      </c>
      <c r="AC447" s="8">
        <v>0</v>
      </c>
      <c r="AD447" s="8" t="s">
        <v>1449</v>
      </c>
    </row>
    <row r="448" spans="1:30" hidden="1" x14ac:dyDescent="0.25">
      <c r="A448" s="8" t="s">
        <v>2825</v>
      </c>
      <c r="B448" s="8">
        <v>678</v>
      </c>
      <c r="C448" s="8" t="s">
        <v>1426</v>
      </c>
      <c r="D448" s="8" t="s">
        <v>1427</v>
      </c>
      <c r="E448" s="8" t="s">
        <v>1428</v>
      </c>
      <c r="F448" s="8">
        <v>4</v>
      </c>
      <c r="G448" s="8" t="s">
        <v>2415</v>
      </c>
      <c r="H448" s="8" t="s">
        <v>2416</v>
      </c>
      <c r="I448" s="8" t="s">
        <v>2417</v>
      </c>
      <c r="J448" s="8">
        <v>19</v>
      </c>
      <c r="K448" s="8" t="s">
        <v>2558</v>
      </c>
      <c r="L448" s="8" t="s">
        <v>2559</v>
      </c>
      <c r="M448" s="8" t="s">
        <v>2560</v>
      </c>
      <c r="N448" s="8">
        <v>95</v>
      </c>
      <c r="O448" s="8" t="s">
        <v>2826</v>
      </c>
      <c r="P448" s="8" t="s">
        <v>2827</v>
      </c>
      <c r="Q448" s="8" t="s">
        <v>2825</v>
      </c>
      <c r="R448" s="8" t="s">
        <v>2826</v>
      </c>
      <c r="S448" s="8">
        <v>35.600506000000003</v>
      </c>
      <c r="T448" s="8">
        <v>36.579568000000002</v>
      </c>
      <c r="U448" s="8" t="s">
        <v>1763</v>
      </c>
      <c r="W448" s="8">
        <v>6451</v>
      </c>
      <c r="X448" s="8" t="s">
        <v>2828</v>
      </c>
      <c r="Y448" s="8">
        <v>0</v>
      </c>
      <c r="Z448" s="8">
        <v>0</v>
      </c>
      <c r="AA448" s="8">
        <v>0</v>
      </c>
      <c r="AB448" s="8" t="s">
        <v>1449</v>
      </c>
      <c r="AC448" s="8">
        <v>0</v>
      </c>
      <c r="AD448" s="8" t="s">
        <v>1449</v>
      </c>
    </row>
    <row r="449" spans="1:30" hidden="1" x14ac:dyDescent="0.25">
      <c r="A449" s="8" t="s">
        <v>2829</v>
      </c>
      <c r="B449" s="8">
        <v>679</v>
      </c>
      <c r="C449" s="8" t="s">
        <v>1426</v>
      </c>
      <c r="D449" s="8" t="s">
        <v>1427</v>
      </c>
      <c r="E449" s="8" t="s">
        <v>1428</v>
      </c>
      <c r="F449" s="8">
        <v>4</v>
      </c>
      <c r="G449" s="8" t="s">
        <v>2415</v>
      </c>
      <c r="H449" s="8" t="s">
        <v>2416</v>
      </c>
      <c r="I449" s="8" t="s">
        <v>2417</v>
      </c>
      <c r="J449" s="8">
        <v>19</v>
      </c>
      <c r="K449" s="8" t="s">
        <v>2550</v>
      </c>
      <c r="L449" s="8" t="s">
        <v>2551</v>
      </c>
      <c r="M449" s="8" t="s">
        <v>2552</v>
      </c>
      <c r="N449" s="8">
        <v>92</v>
      </c>
      <c r="O449" s="8" t="s">
        <v>2830</v>
      </c>
      <c r="P449" s="8" t="s">
        <v>2831</v>
      </c>
      <c r="Q449" s="8" t="s">
        <v>2829</v>
      </c>
      <c r="R449" s="8" t="s">
        <v>2830</v>
      </c>
      <c r="S449" s="8">
        <v>35.615039000000003</v>
      </c>
      <c r="T449" s="8">
        <v>36.656723999999997</v>
      </c>
      <c r="U449" s="8" t="s">
        <v>1763</v>
      </c>
      <c r="W449" s="8">
        <v>621</v>
      </c>
      <c r="X449" s="8" t="s">
        <v>2828</v>
      </c>
      <c r="Y449" s="8">
        <v>0</v>
      </c>
      <c r="Z449" s="8">
        <v>0</v>
      </c>
      <c r="AA449" s="8">
        <v>0</v>
      </c>
      <c r="AB449" s="8" t="s">
        <v>1449</v>
      </c>
      <c r="AC449" s="8">
        <v>0</v>
      </c>
      <c r="AD449" s="8" t="s">
        <v>1449</v>
      </c>
    </row>
    <row r="450" spans="1:30" hidden="1" x14ac:dyDescent="0.25">
      <c r="A450" s="8" t="s">
        <v>2558</v>
      </c>
      <c r="B450" s="8">
        <v>680</v>
      </c>
      <c r="C450" s="8" t="s">
        <v>1426</v>
      </c>
      <c r="D450" s="8" t="s">
        <v>1427</v>
      </c>
      <c r="E450" s="8" t="s">
        <v>1428</v>
      </c>
      <c r="F450" s="8">
        <v>4</v>
      </c>
      <c r="G450" s="8" t="s">
        <v>2415</v>
      </c>
      <c r="H450" s="8" t="s">
        <v>2416</v>
      </c>
      <c r="I450" s="8" t="s">
        <v>2417</v>
      </c>
      <c r="J450" s="8">
        <v>19</v>
      </c>
      <c r="K450" s="8" t="s">
        <v>2558</v>
      </c>
      <c r="L450" s="8" t="s">
        <v>2559</v>
      </c>
      <c r="M450" s="8" t="s">
        <v>2560</v>
      </c>
      <c r="N450" s="8">
        <v>95</v>
      </c>
      <c r="O450" s="8" t="s">
        <v>2559</v>
      </c>
      <c r="P450" s="8" t="s">
        <v>2832</v>
      </c>
      <c r="Q450" s="8" t="s">
        <v>2558</v>
      </c>
      <c r="R450" s="8" t="s">
        <v>2559</v>
      </c>
      <c r="S450" s="8">
        <v>35.614654999999999</v>
      </c>
      <c r="T450" s="8">
        <v>36.560265999999999</v>
      </c>
      <c r="U450" s="8" t="s">
        <v>1763</v>
      </c>
      <c r="W450" s="8">
        <v>19124</v>
      </c>
      <c r="X450" s="8" t="s">
        <v>2828</v>
      </c>
      <c r="Y450" s="8">
        <v>0</v>
      </c>
      <c r="Z450" s="8">
        <v>0</v>
      </c>
      <c r="AA450" s="8">
        <v>0</v>
      </c>
      <c r="AB450" s="8" t="s">
        <v>1449</v>
      </c>
      <c r="AC450" s="8">
        <v>0</v>
      </c>
      <c r="AD450" s="8" t="s">
        <v>1449</v>
      </c>
    </row>
    <row r="451" spans="1:30" hidden="1" x14ac:dyDescent="0.25">
      <c r="A451" s="8" t="s">
        <v>2833</v>
      </c>
      <c r="B451" s="8">
        <v>681</v>
      </c>
      <c r="C451" s="8" t="s">
        <v>1426</v>
      </c>
      <c r="D451" s="8" t="s">
        <v>1427</v>
      </c>
      <c r="E451" s="8" t="s">
        <v>1428</v>
      </c>
      <c r="F451" s="8">
        <v>4</v>
      </c>
      <c r="G451" s="8" t="s">
        <v>2415</v>
      </c>
      <c r="H451" s="8" t="s">
        <v>2416</v>
      </c>
      <c r="I451" s="8" t="s">
        <v>2417</v>
      </c>
      <c r="J451" s="8">
        <v>19</v>
      </c>
      <c r="K451" s="8" t="s">
        <v>2558</v>
      </c>
      <c r="L451" s="8" t="s">
        <v>2559</v>
      </c>
      <c r="M451" s="8" t="s">
        <v>2560</v>
      </c>
      <c r="N451" s="8">
        <v>95</v>
      </c>
      <c r="O451" s="8" t="s">
        <v>2834</v>
      </c>
      <c r="P451" s="8" t="s">
        <v>2835</v>
      </c>
      <c r="Q451" s="8" t="s">
        <v>2833</v>
      </c>
      <c r="R451" s="8" t="s">
        <v>2834</v>
      </c>
      <c r="S451" s="8">
        <v>35.568775000000002</v>
      </c>
      <c r="T451" s="8">
        <v>36.552790000000002</v>
      </c>
      <c r="U451" s="8" t="s">
        <v>1763</v>
      </c>
      <c r="W451" s="8">
        <v>4342</v>
      </c>
      <c r="X451" s="8" t="s">
        <v>2828</v>
      </c>
      <c r="Y451" s="8">
        <v>0</v>
      </c>
      <c r="Z451" s="8">
        <v>0</v>
      </c>
      <c r="AA451" s="8">
        <v>0</v>
      </c>
      <c r="AB451" s="8" t="s">
        <v>1449</v>
      </c>
      <c r="AC451" s="8">
        <v>0</v>
      </c>
      <c r="AD451" s="8" t="s">
        <v>1449</v>
      </c>
    </row>
    <row r="452" spans="1:30" hidden="1" x14ac:dyDescent="0.25">
      <c r="A452" s="8" t="s">
        <v>2836</v>
      </c>
      <c r="B452" s="8">
        <v>682</v>
      </c>
      <c r="C452" s="8" t="s">
        <v>1426</v>
      </c>
      <c r="D452" s="8" t="s">
        <v>1427</v>
      </c>
      <c r="E452" s="8" t="s">
        <v>1428</v>
      </c>
      <c r="F452" s="8">
        <v>4</v>
      </c>
      <c r="G452" s="8" t="s">
        <v>2415</v>
      </c>
      <c r="H452" s="8" t="s">
        <v>2416</v>
      </c>
      <c r="I452" s="8" t="s">
        <v>2417</v>
      </c>
      <c r="J452" s="8">
        <v>19</v>
      </c>
      <c r="K452" s="8" t="s">
        <v>2558</v>
      </c>
      <c r="L452" s="8" t="s">
        <v>2559</v>
      </c>
      <c r="M452" s="8" t="s">
        <v>2560</v>
      </c>
      <c r="N452" s="8">
        <v>95</v>
      </c>
      <c r="O452" s="8" t="s">
        <v>2837</v>
      </c>
      <c r="P452" s="8" t="s">
        <v>2838</v>
      </c>
      <c r="Q452" s="8" t="s">
        <v>2836</v>
      </c>
      <c r="R452" s="8" t="s">
        <v>2837</v>
      </c>
      <c r="S452" s="8">
        <v>35.555906999999998</v>
      </c>
      <c r="T452" s="8">
        <v>36.572195000000001</v>
      </c>
      <c r="U452" s="8" t="s">
        <v>1763</v>
      </c>
      <c r="W452" s="8">
        <v>3974</v>
      </c>
      <c r="X452" s="8" t="s">
        <v>2828</v>
      </c>
      <c r="Y452" s="8">
        <v>0</v>
      </c>
      <c r="Z452" s="8">
        <v>0</v>
      </c>
      <c r="AA452" s="8">
        <v>0</v>
      </c>
      <c r="AB452" s="8" t="s">
        <v>1449</v>
      </c>
      <c r="AC452" s="8">
        <v>0</v>
      </c>
      <c r="AD452" s="8" t="s">
        <v>1449</v>
      </c>
    </row>
    <row r="453" spans="1:30" hidden="1" x14ac:dyDescent="0.25">
      <c r="A453" s="8" t="s">
        <v>2839</v>
      </c>
      <c r="B453" s="8">
        <v>683</v>
      </c>
      <c r="C453" s="8" t="s">
        <v>1426</v>
      </c>
      <c r="D453" s="8" t="s">
        <v>1427</v>
      </c>
      <c r="E453" s="8" t="s">
        <v>1428</v>
      </c>
      <c r="F453" s="8">
        <v>4</v>
      </c>
      <c r="G453" s="8" t="s">
        <v>2415</v>
      </c>
      <c r="H453" s="8" t="s">
        <v>2416</v>
      </c>
      <c r="I453" s="8" t="s">
        <v>2417</v>
      </c>
      <c r="J453" s="8">
        <v>19</v>
      </c>
      <c r="K453" s="8" t="s">
        <v>2550</v>
      </c>
      <c r="L453" s="8" t="s">
        <v>2551</v>
      </c>
      <c r="M453" s="8" t="s">
        <v>2552</v>
      </c>
      <c r="N453" s="8">
        <v>92</v>
      </c>
      <c r="O453" s="8" t="s">
        <v>2840</v>
      </c>
      <c r="P453" s="8" t="s">
        <v>2841</v>
      </c>
      <c r="Q453" s="8" t="s">
        <v>2839</v>
      </c>
      <c r="R453" s="8" t="s">
        <v>2840</v>
      </c>
      <c r="S453" s="8">
        <v>35.635337999999997</v>
      </c>
      <c r="T453" s="8">
        <v>36.633124000000002</v>
      </c>
      <c r="U453" s="8" t="s">
        <v>1763</v>
      </c>
      <c r="W453" s="8">
        <v>14365</v>
      </c>
      <c r="X453" s="8" t="s">
        <v>2828</v>
      </c>
      <c r="Y453" s="8">
        <v>0</v>
      </c>
      <c r="Z453" s="8">
        <v>0</v>
      </c>
      <c r="AA453" s="8">
        <v>0</v>
      </c>
      <c r="AB453" s="8" t="s">
        <v>1449</v>
      </c>
      <c r="AC453" s="8">
        <v>0</v>
      </c>
      <c r="AD453" s="8" t="s">
        <v>1449</v>
      </c>
    </row>
    <row r="454" spans="1:30" hidden="1" x14ac:dyDescent="0.25">
      <c r="A454" s="8" t="s">
        <v>2842</v>
      </c>
      <c r="B454" s="8">
        <v>684</v>
      </c>
      <c r="C454" s="8" t="s">
        <v>2334</v>
      </c>
      <c r="D454" s="8" t="s">
        <v>2335</v>
      </c>
      <c r="E454" s="8" t="s">
        <v>2336</v>
      </c>
      <c r="F454" s="8">
        <v>1</v>
      </c>
      <c r="G454" s="8" t="s">
        <v>2618</v>
      </c>
      <c r="H454" s="8" t="s">
        <v>2619</v>
      </c>
      <c r="I454" s="8" t="s">
        <v>2620</v>
      </c>
      <c r="J454" s="8">
        <v>4</v>
      </c>
      <c r="K454" s="8" t="s">
        <v>2618</v>
      </c>
      <c r="L454" s="8" t="s">
        <v>2780</v>
      </c>
      <c r="M454" s="8" t="s">
        <v>2781</v>
      </c>
      <c r="N454" s="8">
        <v>22</v>
      </c>
      <c r="O454" s="8" t="s">
        <v>2843</v>
      </c>
      <c r="P454" s="8" t="s">
        <v>2794</v>
      </c>
      <c r="Q454" s="8" t="s">
        <v>2795</v>
      </c>
      <c r="R454" s="8" t="s">
        <v>2796</v>
      </c>
      <c r="S454" s="8">
        <v>36.618986999999997</v>
      </c>
      <c r="T454" s="8">
        <v>37.076073999999998</v>
      </c>
      <c r="U454" s="8" t="s">
        <v>1448</v>
      </c>
      <c r="V454" s="8" t="s">
        <v>1448</v>
      </c>
      <c r="W454" s="8" t="s">
        <v>1449</v>
      </c>
      <c r="X454" s="8" t="s">
        <v>1449</v>
      </c>
      <c r="Y454" s="8">
        <v>704</v>
      </c>
      <c r="Z454" s="8">
        <v>0</v>
      </c>
      <c r="AA454" s="8">
        <v>0</v>
      </c>
      <c r="AB454" s="8" t="s">
        <v>2786</v>
      </c>
      <c r="AC454" s="8">
        <v>0</v>
      </c>
      <c r="AD454" s="8" t="s">
        <v>1449</v>
      </c>
    </row>
    <row r="455" spans="1:30" hidden="1" x14ac:dyDescent="0.25">
      <c r="A455" s="8" t="s">
        <v>2844</v>
      </c>
      <c r="B455" s="8">
        <v>685</v>
      </c>
      <c r="C455" s="8" t="s">
        <v>2334</v>
      </c>
      <c r="D455" s="8" t="s">
        <v>2335</v>
      </c>
      <c r="E455" s="8" t="s">
        <v>2336</v>
      </c>
      <c r="F455" s="8">
        <v>1</v>
      </c>
      <c r="G455" s="8" t="s">
        <v>2618</v>
      </c>
      <c r="H455" s="8" t="s">
        <v>2619</v>
      </c>
      <c r="I455" s="8" t="s">
        <v>2620</v>
      </c>
      <c r="J455" s="8">
        <v>4</v>
      </c>
      <c r="K455" s="8" t="s">
        <v>2618</v>
      </c>
      <c r="L455" s="8" t="s">
        <v>2780</v>
      </c>
      <c r="M455" s="8" t="s">
        <v>2781</v>
      </c>
      <c r="N455" s="8">
        <v>22</v>
      </c>
      <c r="O455" s="8" t="s">
        <v>2845</v>
      </c>
      <c r="P455" s="8" t="s">
        <v>2789</v>
      </c>
      <c r="Q455" s="8" t="s">
        <v>2790</v>
      </c>
      <c r="R455" s="8" t="s">
        <v>2791</v>
      </c>
      <c r="S455" s="8">
        <v>36.661526000000002</v>
      </c>
      <c r="T455" s="8">
        <v>37.129067999999997</v>
      </c>
      <c r="U455" s="8" t="s">
        <v>1448</v>
      </c>
      <c r="V455" s="8" t="s">
        <v>1448</v>
      </c>
      <c r="W455" s="8" t="s">
        <v>1449</v>
      </c>
      <c r="X455" s="8" t="s">
        <v>1449</v>
      </c>
      <c r="Y455" s="8">
        <v>0</v>
      </c>
      <c r="Z455" s="8">
        <v>0</v>
      </c>
      <c r="AA455" s="8">
        <v>0</v>
      </c>
      <c r="AB455" s="8" t="s">
        <v>2786</v>
      </c>
      <c r="AC455" s="8">
        <v>0</v>
      </c>
      <c r="AD455" s="8" t="s">
        <v>1449</v>
      </c>
    </row>
    <row r="456" spans="1:30" hidden="1" x14ac:dyDescent="0.25">
      <c r="A456" s="8" t="s">
        <v>2846</v>
      </c>
      <c r="B456" s="8">
        <v>686</v>
      </c>
      <c r="C456" s="8" t="s">
        <v>2334</v>
      </c>
      <c r="D456" s="8" t="s">
        <v>2335</v>
      </c>
      <c r="E456" s="8" t="s">
        <v>2336</v>
      </c>
      <c r="F456" s="8">
        <v>1</v>
      </c>
      <c r="G456" s="8" t="s">
        <v>2337</v>
      </c>
      <c r="H456" s="8" t="s">
        <v>2338</v>
      </c>
      <c r="I456" s="8" t="s">
        <v>2339</v>
      </c>
      <c r="J456" s="8">
        <v>1</v>
      </c>
      <c r="K456" s="8" t="s">
        <v>2340</v>
      </c>
      <c r="L456" s="8" t="s">
        <v>2341</v>
      </c>
      <c r="M456" s="8" t="s">
        <v>2342</v>
      </c>
      <c r="N456" s="8">
        <v>2</v>
      </c>
      <c r="O456" s="8" t="s">
        <v>2847</v>
      </c>
      <c r="P456" s="8" t="s">
        <v>2848</v>
      </c>
      <c r="Q456" s="8" t="s">
        <v>2846</v>
      </c>
      <c r="R456" s="8" t="s">
        <v>2847</v>
      </c>
      <c r="S456" s="8">
        <v>36.146991999999997</v>
      </c>
      <c r="T456" s="8">
        <v>36.717474000000003</v>
      </c>
      <c r="U456" s="8" t="s">
        <v>1495</v>
      </c>
      <c r="W456" s="8" t="s">
        <v>1449</v>
      </c>
      <c r="X456" s="8" t="s">
        <v>1496</v>
      </c>
      <c r="Y456" s="8">
        <v>5580</v>
      </c>
      <c r="Z456" s="8">
        <v>0</v>
      </c>
      <c r="AA456" s="8">
        <v>0</v>
      </c>
      <c r="AB456" s="8" t="s">
        <v>1449</v>
      </c>
      <c r="AC456" s="8">
        <v>0</v>
      </c>
      <c r="AD456" s="8" t="s">
        <v>1449</v>
      </c>
    </row>
    <row r="457" spans="1:30" hidden="1" x14ac:dyDescent="0.25">
      <c r="A457" s="8" t="s">
        <v>2849</v>
      </c>
      <c r="B457" s="8">
        <v>687</v>
      </c>
      <c r="C457" s="8" t="s">
        <v>2334</v>
      </c>
      <c r="D457" s="8" t="s">
        <v>2335</v>
      </c>
      <c r="E457" s="8" t="s">
        <v>2336</v>
      </c>
      <c r="F457" s="8">
        <v>1</v>
      </c>
      <c r="G457" s="8" t="s">
        <v>2337</v>
      </c>
      <c r="H457" s="8" t="s">
        <v>2338</v>
      </c>
      <c r="I457" s="8" t="s">
        <v>2339</v>
      </c>
      <c r="J457" s="8">
        <v>1</v>
      </c>
      <c r="K457" s="8" t="s">
        <v>2340</v>
      </c>
      <c r="L457" s="8" t="s">
        <v>2341</v>
      </c>
      <c r="M457" s="8" t="s">
        <v>2342</v>
      </c>
      <c r="N457" s="8">
        <v>2</v>
      </c>
      <c r="O457" s="8" t="s">
        <v>2435</v>
      </c>
      <c r="P457" s="8" t="s">
        <v>2436</v>
      </c>
      <c r="Q457" s="8" t="s">
        <v>2434</v>
      </c>
      <c r="R457" s="8" t="s">
        <v>2435</v>
      </c>
      <c r="S457" s="8">
        <v>36.127085999999998</v>
      </c>
      <c r="T457" s="8">
        <v>36.743324999999999</v>
      </c>
      <c r="U457" s="8" t="s">
        <v>1495</v>
      </c>
      <c r="W457" s="8" t="s">
        <v>1449</v>
      </c>
      <c r="X457" s="8" t="s">
        <v>1496</v>
      </c>
      <c r="Y457" s="8">
        <v>0</v>
      </c>
      <c r="Z457" s="8">
        <v>0</v>
      </c>
      <c r="AA457" s="8">
        <v>0</v>
      </c>
      <c r="AB457" s="8" t="s">
        <v>1449</v>
      </c>
      <c r="AC457" s="8">
        <v>0</v>
      </c>
      <c r="AD457" s="8" t="s">
        <v>1449</v>
      </c>
    </row>
    <row r="458" spans="1:30" hidden="1" x14ac:dyDescent="0.25">
      <c r="A458" s="8" t="s">
        <v>2850</v>
      </c>
      <c r="B458" s="8">
        <v>688</v>
      </c>
      <c r="C458" s="8" t="s">
        <v>2334</v>
      </c>
      <c r="D458" s="8" t="s">
        <v>2335</v>
      </c>
      <c r="E458" s="8" t="s">
        <v>2336</v>
      </c>
      <c r="F458" s="8">
        <v>1</v>
      </c>
      <c r="G458" s="8" t="s">
        <v>2337</v>
      </c>
      <c r="H458" s="8" t="s">
        <v>2338</v>
      </c>
      <c r="I458" s="8" t="s">
        <v>2339</v>
      </c>
      <c r="J458" s="8">
        <v>1</v>
      </c>
      <c r="K458" s="8" t="s">
        <v>2340</v>
      </c>
      <c r="L458" s="8" t="s">
        <v>2341</v>
      </c>
      <c r="M458" s="8" t="s">
        <v>2342</v>
      </c>
      <c r="N458" s="8">
        <v>2</v>
      </c>
      <c r="O458" s="8" t="s">
        <v>2847</v>
      </c>
      <c r="P458" s="8" t="s">
        <v>2848</v>
      </c>
      <c r="Q458" s="8" t="s">
        <v>2846</v>
      </c>
      <c r="R458" s="8" t="s">
        <v>2847</v>
      </c>
      <c r="S458" s="8">
        <v>36.149650000000001</v>
      </c>
      <c r="T458" s="8">
        <v>36.724241999999997</v>
      </c>
      <c r="U458" s="8" t="s">
        <v>1495</v>
      </c>
      <c r="W458" s="8" t="s">
        <v>1449</v>
      </c>
      <c r="X458" s="8" t="s">
        <v>1496</v>
      </c>
      <c r="Y458" s="8">
        <v>0</v>
      </c>
      <c r="Z458" s="8">
        <v>0</v>
      </c>
      <c r="AA458" s="8">
        <v>0</v>
      </c>
      <c r="AB458" s="8" t="s">
        <v>1449</v>
      </c>
      <c r="AC458" s="8">
        <v>0</v>
      </c>
      <c r="AD458" s="8" t="s">
        <v>1449</v>
      </c>
    </row>
    <row r="459" spans="1:30" hidden="1" x14ac:dyDescent="0.25">
      <c r="A459" s="8" t="s">
        <v>2851</v>
      </c>
      <c r="B459" s="8">
        <v>689</v>
      </c>
      <c r="C459" s="8" t="s">
        <v>2334</v>
      </c>
      <c r="D459" s="8" t="s">
        <v>2335</v>
      </c>
      <c r="E459" s="8" t="s">
        <v>2336</v>
      </c>
      <c r="F459" s="8">
        <v>1</v>
      </c>
      <c r="G459" s="8" t="s">
        <v>2337</v>
      </c>
      <c r="H459" s="8" t="s">
        <v>2338</v>
      </c>
      <c r="I459" s="8" t="s">
        <v>2339</v>
      </c>
      <c r="J459" s="8">
        <v>1</v>
      </c>
      <c r="K459" s="8" t="s">
        <v>2340</v>
      </c>
      <c r="L459" s="8" t="s">
        <v>2341</v>
      </c>
      <c r="M459" s="8" t="s">
        <v>2342</v>
      </c>
      <c r="N459" s="8">
        <v>2</v>
      </c>
      <c r="O459" s="8" t="s">
        <v>2847</v>
      </c>
      <c r="P459" s="8" t="s">
        <v>2848</v>
      </c>
      <c r="Q459" s="8" t="s">
        <v>2846</v>
      </c>
      <c r="R459" s="8" t="s">
        <v>2847</v>
      </c>
      <c r="S459" s="8">
        <v>36.1479</v>
      </c>
      <c r="T459" s="8" t="s">
        <v>2852</v>
      </c>
      <c r="U459" s="8" t="s">
        <v>1495</v>
      </c>
      <c r="W459" s="8" t="s">
        <v>1449</v>
      </c>
      <c r="X459" s="8" t="s">
        <v>1496</v>
      </c>
      <c r="Y459" s="8">
        <v>1000</v>
      </c>
      <c r="Z459" s="8">
        <v>0</v>
      </c>
      <c r="AA459" s="8">
        <v>0</v>
      </c>
      <c r="AB459" s="8" t="s">
        <v>1449</v>
      </c>
      <c r="AC459" s="8">
        <v>0</v>
      </c>
      <c r="AD459" s="8" t="s">
        <v>1449</v>
      </c>
    </row>
    <row r="460" spans="1:30" hidden="1" x14ac:dyDescent="0.25">
      <c r="A460" s="8" t="s">
        <v>2853</v>
      </c>
      <c r="B460" s="8">
        <v>690</v>
      </c>
      <c r="C460" s="8" t="s">
        <v>2334</v>
      </c>
      <c r="D460" s="8" t="s">
        <v>2335</v>
      </c>
      <c r="E460" s="8" t="s">
        <v>2336</v>
      </c>
      <c r="F460" s="8">
        <v>1</v>
      </c>
      <c r="G460" s="8" t="s">
        <v>2337</v>
      </c>
      <c r="H460" s="8" t="s">
        <v>2338</v>
      </c>
      <c r="I460" s="8" t="s">
        <v>2339</v>
      </c>
      <c r="J460" s="8">
        <v>1</v>
      </c>
      <c r="K460" s="8" t="s">
        <v>2392</v>
      </c>
      <c r="L460" s="8" t="s">
        <v>2393</v>
      </c>
      <c r="M460" s="8" t="s">
        <v>2394</v>
      </c>
      <c r="N460" s="8">
        <v>6</v>
      </c>
      <c r="O460" s="8" t="s">
        <v>2393</v>
      </c>
      <c r="P460" s="8" t="s">
        <v>2397</v>
      </c>
      <c r="Q460" s="8" t="s">
        <v>2392</v>
      </c>
      <c r="R460" s="8" t="s">
        <v>2393</v>
      </c>
      <c r="S460" s="8">
        <v>35.966233000000003</v>
      </c>
      <c r="T460" s="8">
        <v>36.891142000000002</v>
      </c>
      <c r="U460" s="8" t="s">
        <v>1495</v>
      </c>
      <c r="W460" s="8" t="s">
        <v>1449</v>
      </c>
      <c r="X460" s="8" t="s">
        <v>1496</v>
      </c>
      <c r="Y460" s="8">
        <v>0</v>
      </c>
      <c r="Z460" s="8">
        <v>0</v>
      </c>
      <c r="AA460" s="8">
        <v>0</v>
      </c>
      <c r="AB460" s="8" t="s">
        <v>1449</v>
      </c>
      <c r="AC460" s="8">
        <v>0</v>
      </c>
      <c r="AD460" s="8" t="s">
        <v>1449</v>
      </c>
    </row>
    <row r="461" spans="1:30" hidden="1" x14ac:dyDescent="0.25">
      <c r="A461" s="8" t="s">
        <v>2854</v>
      </c>
      <c r="B461" s="8">
        <v>691</v>
      </c>
      <c r="C461" s="8" t="s">
        <v>2334</v>
      </c>
      <c r="D461" s="8" t="s">
        <v>2335</v>
      </c>
      <c r="E461" s="8" t="s">
        <v>2336</v>
      </c>
      <c r="F461" s="8">
        <v>1</v>
      </c>
      <c r="G461" s="8" t="s">
        <v>2337</v>
      </c>
      <c r="H461" s="8" t="s">
        <v>2338</v>
      </c>
      <c r="I461" s="8" t="s">
        <v>2339</v>
      </c>
      <c r="J461" s="8">
        <v>1</v>
      </c>
      <c r="K461" s="8" t="s">
        <v>2392</v>
      </c>
      <c r="L461" s="8" t="s">
        <v>2393</v>
      </c>
      <c r="M461" s="8" t="s">
        <v>2394</v>
      </c>
      <c r="N461" s="8">
        <v>6</v>
      </c>
      <c r="O461" s="8" t="s">
        <v>2393</v>
      </c>
      <c r="P461" s="8" t="s">
        <v>2397</v>
      </c>
      <c r="Q461" s="8" t="s">
        <v>2392</v>
      </c>
      <c r="R461" s="8" t="s">
        <v>2393</v>
      </c>
      <c r="S461" s="8">
        <v>36.077911</v>
      </c>
      <c r="T461" s="8">
        <v>36.973027999999999</v>
      </c>
      <c r="U461" s="8" t="s">
        <v>1495</v>
      </c>
      <c r="W461" s="8" t="s">
        <v>1449</v>
      </c>
      <c r="X461" s="8" t="s">
        <v>1496</v>
      </c>
      <c r="Y461" s="8">
        <v>0</v>
      </c>
      <c r="Z461" s="8">
        <v>0</v>
      </c>
      <c r="AA461" s="8">
        <v>0</v>
      </c>
      <c r="AB461" s="8" t="s">
        <v>1449</v>
      </c>
      <c r="AC461" s="8">
        <v>0</v>
      </c>
      <c r="AD461" s="8" t="s">
        <v>1449</v>
      </c>
    </row>
    <row r="462" spans="1:30" hidden="1" x14ac:dyDescent="0.25">
      <c r="A462" s="8" t="s">
        <v>2855</v>
      </c>
      <c r="B462" s="8">
        <v>692</v>
      </c>
      <c r="C462" s="8" t="s">
        <v>1426</v>
      </c>
      <c r="D462" s="8" t="s">
        <v>1427</v>
      </c>
      <c r="E462" s="8" t="s">
        <v>1428</v>
      </c>
      <c r="F462" s="8">
        <v>4</v>
      </c>
      <c r="G462" s="8" t="s">
        <v>1429</v>
      </c>
      <c r="H462" s="8" t="s">
        <v>1430</v>
      </c>
      <c r="I462" s="8" t="s">
        <v>1431</v>
      </c>
      <c r="J462" s="8">
        <v>20</v>
      </c>
      <c r="K462" s="8" t="s">
        <v>1481</v>
      </c>
      <c r="L462" s="8" t="s">
        <v>1482</v>
      </c>
      <c r="M462" s="8" t="s">
        <v>1483</v>
      </c>
      <c r="N462" s="8">
        <v>99</v>
      </c>
      <c r="O462" s="8" t="s">
        <v>1493</v>
      </c>
      <c r="P462" s="8" t="s">
        <v>1494</v>
      </c>
      <c r="Q462" s="8" t="s">
        <v>1481</v>
      </c>
      <c r="R462" s="8" t="s">
        <v>1493</v>
      </c>
      <c r="S462" s="8">
        <v>35.703156</v>
      </c>
      <c r="T462" s="8">
        <v>36.682485999999997</v>
      </c>
      <c r="U462" s="8" t="s">
        <v>1495</v>
      </c>
      <c r="W462" s="8" t="s">
        <v>1449</v>
      </c>
      <c r="X462" s="8" t="s">
        <v>1496</v>
      </c>
      <c r="Y462" s="8">
        <v>0</v>
      </c>
      <c r="Z462" s="8">
        <v>0</v>
      </c>
      <c r="AA462" s="8">
        <v>0</v>
      </c>
      <c r="AB462" s="8" t="s">
        <v>1449</v>
      </c>
      <c r="AC462" s="8">
        <v>0</v>
      </c>
      <c r="AD462" s="8" t="s">
        <v>1449</v>
      </c>
    </row>
    <row r="463" spans="1:30" hidden="1" x14ac:dyDescent="0.25">
      <c r="A463" s="8" t="s">
        <v>2856</v>
      </c>
      <c r="B463" s="8">
        <v>693</v>
      </c>
      <c r="C463" s="8" t="s">
        <v>1426</v>
      </c>
      <c r="D463" s="8" t="s">
        <v>1427</v>
      </c>
      <c r="E463" s="8" t="s">
        <v>1428</v>
      </c>
      <c r="F463" s="8">
        <v>4</v>
      </c>
      <c r="G463" s="8" t="s">
        <v>1934</v>
      </c>
      <c r="H463" s="8" t="s">
        <v>1935</v>
      </c>
      <c r="I463" s="8" t="s">
        <v>1936</v>
      </c>
      <c r="J463" s="8">
        <v>21</v>
      </c>
      <c r="K463" s="8" t="s">
        <v>1979</v>
      </c>
      <c r="L463" s="8" t="s">
        <v>1980</v>
      </c>
      <c r="M463" s="8" t="s">
        <v>1981</v>
      </c>
      <c r="N463" s="8">
        <v>106</v>
      </c>
      <c r="O463" s="8" t="s">
        <v>2857</v>
      </c>
      <c r="P463" s="8" t="s">
        <v>1987</v>
      </c>
      <c r="Q463" s="8" t="s">
        <v>1979</v>
      </c>
      <c r="R463" s="8" t="s">
        <v>1980</v>
      </c>
      <c r="S463" s="8">
        <v>35.990105999999997</v>
      </c>
      <c r="T463" s="8">
        <v>36.406768999999997</v>
      </c>
      <c r="U463" s="8" t="s">
        <v>1448</v>
      </c>
      <c r="V463" s="8" t="s">
        <v>1448</v>
      </c>
      <c r="W463" s="8">
        <v>500</v>
      </c>
      <c r="X463" s="8" t="s">
        <v>1449</v>
      </c>
      <c r="Y463" s="8">
        <v>800</v>
      </c>
      <c r="Z463" s="8">
        <v>1</v>
      </c>
      <c r="AA463" s="8">
        <v>0</v>
      </c>
      <c r="AB463" s="8" t="s">
        <v>1449</v>
      </c>
      <c r="AC463" s="8">
        <v>0</v>
      </c>
      <c r="AD463" s="8" t="s">
        <v>1449</v>
      </c>
    </row>
    <row r="464" spans="1:30" hidden="1" x14ac:dyDescent="0.25">
      <c r="A464" s="8" t="s">
        <v>2858</v>
      </c>
      <c r="B464" s="8">
        <v>694</v>
      </c>
      <c r="C464" s="8" t="s">
        <v>1426</v>
      </c>
      <c r="D464" s="8" t="s">
        <v>1427</v>
      </c>
      <c r="E464" s="8" t="s">
        <v>1428</v>
      </c>
      <c r="F464" s="8">
        <v>4</v>
      </c>
      <c r="G464" s="8" t="s">
        <v>1429</v>
      </c>
      <c r="H464" s="8" t="s">
        <v>1430</v>
      </c>
      <c r="I464" s="8" t="s">
        <v>1431</v>
      </c>
      <c r="J464" s="8">
        <v>20</v>
      </c>
      <c r="K464" s="8" t="s">
        <v>1425</v>
      </c>
      <c r="L464" s="8" t="s">
        <v>1432</v>
      </c>
      <c r="M464" s="8" t="s">
        <v>1433</v>
      </c>
      <c r="N464" s="8">
        <v>103</v>
      </c>
      <c r="O464" s="8" t="s">
        <v>2859</v>
      </c>
      <c r="P464" s="8" t="s">
        <v>1447</v>
      </c>
      <c r="Q464" s="8" t="s">
        <v>1445</v>
      </c>
      <c r="R464" s="8" t="s">
        <v>1446</v>
      </c>
      <c r="S464" s="8">
        <v>36.122700000000002</v>
      </c>
      <c r="T464" s="8">
        <v>36.484155999999999</v>
      </c>
      <c r="U464" s="8" t="s">
        <v>1448</v>
      </c>
      <c r="V464" s="8" t="s">
        <v>1448</v>
      </c>
      <c r="W464" s="8">
        <v>1200</v>
      </c>
      <c r="X464" s="8" t="s">
        <v>1449</v>
      </c>
      <c r="Y464" s="8">
        <v>0</v>
      </c>
      <c r="Z464" s="8">
        <v>0</v>
      </c>
      <c r="AA464" s="8">
        <v>0</v>
      </c>
      <c r="AB464" s="8" t="s">
        <v>1449</v>
      </c>
      <c r="AC464" s="8">
        <v>0</v>
      </c>
      <c r="AD464" s="8" t="s">
        <v>1449</v>
      </c>
    </row>
    <row r="465" spans="1:30" hidden="1" x14ac:dyDescent="0.25">
      <c r="A465" s="8" t="s">
        <v>2860</v>
      </c>
      <c r="B465" s="8">
        <v>695</v>
      </c>
      <c r="C465" s="8" t="s">
        <v>1426</v>
      </c>
      <c r="D465" s="8" t="s">
        <v>1427</v>
      </c>
      <c r="E465" s="8" t="s">
        <v>1428</v>
      </c>
      <c r="F465" s="8">
        <v>4</v>
      </c>
      <c r="G465" s="8" t="s">
        <v>1429</v>
      </c>
      <c r="H465" s="8" t="s">
        <v>1430</v>
      </c>
      <c r="I465" s="8" t="s">
        <v>1431</v>
      </c>
      <c r="J465" s="8">
        <v>20</v>
      </c>
      <c r="K465" s="8" t="s">
        <v>1425</v>
      </c>
      <c r="L465" s="8" t="s">
        <v>1432</v>
      </c>
      <c r="M465" s="8" t="s">
        <v>1433</v>
      </c>
      <c r="N465" s="8">
        <v>103</v>
      </c>
      <c r="O465" s="8" t="s">
        <v>2861</v>
      </c>
      <c r="P465" s="8" t="s">
        <v>1447</v>
      </c>
      <c r="Q465" s="8" t="s">
        <v>1445</v>
      </c>
      <c r="R465" s="8" t="s">
        <v>1446</v>
      </c>
      <c r="S465" s="8">
        <v>36.119397999999997</v>
      </c>
      <c r="T465" s="8">
        <v>36.477150999999999</v>
      </c>
      <c r="U465" s="8" t="s">
        <v>1448</v>
      </c>
      <c r="V465" s="8" t="s">
        <v>1448</v>
      </c>
      <c r="W465" s="8">
        <v>1200</v>
      </c>
      <c r="X465" s="8" t="s">
        <v>1449</v>
      </c>
      <c r="Y465" s="8">
        <v>0</v>
      </c>
      <c r="Z465" s="8">
        <v>0</v>
      </c>
      <c r="AA465" s="8">
        <v>0</v>
      </c>
      <c r="AB465" s="8" t="s">
        <v>1449</v>
      </c>
      <c r="AC465" s="8">
        <v>0</v>
      </c>
      <c r="AD465" s="8" t="s">
        <v>1449</v>
      </c>
    </row>
    <row r="466" spans="1:30" hidden="1" x14ac:dyDescent="0.25">
      <c r="A466" s="8" t="s">
        <v>2862</v>
      </c>
      <c r="B466" s="8">
        <v>696</v>
      </c>
      <c r="C466" s="8" t="s">
        <v>1426</v>
      </c>
      <c r="D466" s="8" t="s">
        <v>1427</v>
      </c>
      <c r="E466" s="8" t="s">
        <v>1428</v>
      </c>
      <c r="F466" s="8">
        <v>4</v>
      </c>
      <c r="G466" s="8" t="s">
        <v>1429</v>
      </c>
      <c r="H466" s="8" t="s">
        <v>1430</v>
      </c>
      <c r="I466" s="8" t="s">
        <v>1431</v>
      </c>
      <c r="J466" s="8">
        <v>20</v>
      </c>
      <c r="K466" s="8" t="s">
        <v>1473</v>
      </c>
      <c r="L466" s="8" t="s">
        <v>1474</v>
      </c>
      <c r="M466" s="8" t="s">
        <v>1475</v>
      </c>
      <c r="N466" s="8">
        <v>100</v>
      </c>
      <c r="O466" s="8" t="s">
        <v>2863</v>
      </c>
      <c r="P466" s="8" t="s">
        <v>1659</v>
      </c>
      <c r="Q466" s="8" t="s">
        <v>1473</v>
      </c>
      <c r="R466" s="8" t="s">
        <v>1474</v>
      </c>
      <c r="S466" s="8">
        <v>36.110239999999997</v>
      </c>
      <c r="T466" s="8">
        <v>36.447211000000003</v>
      </c>
      <c r="U466" s="8" t="s">
        <v>1448</v>
      </c>
      <c r="V466" s="8" t="s">
        <v>1448</v>
      </c>
      <c r="W466" s="8">
        <v>600</v>
      </c>
      <c r="X466" s="8" t="s">
        <v>1449</v>
      </c>
      <c r="Y466" s="8">
        <v>0</v>
      </c>
      <c r="Z466" s="8">
        <v>0</v>
      </c>
      <c r="AA466" s="8" t="s">
        <v>1449</v>
      </c>
      <c r="AB466" s="8" t="s">
        <v>1449</v>
      </c>
      <c r="AC466" s="8">
        <v>0</v>
      </c>
      <c r="AD466" s="8" t="s">
        <v>1449</v>
      </c>
    </row>
    <row r="467" spans="1:30" hidden="1" x14ac:dyDescent="0.25">
      <c r="A467" s="8" t="s">
        <v>2864</v>
      </c>
      <c r="B467" s="8">
        <v>697</v>
      </c>
      <c r="C467" s="8" t="s">
        <v>1426</v>
      </c>
      <c r="D467" s="8" t="s">
        <v>1427</v>
      </c>
      <c r="E467" s="8" t="s">
        <v>1428</v>
      </c>
      <c r="F467" s="8">
        <v>4</v>
      </c>
      <c r="G467" s="8" t="s">
        <v>1429</v>
      </c>
      <c r="H467" s="8" t="s">
        <v>1430</v>
      </c>
      <c r="I467" s="8" t="s">
        <v>1431</v>
      </c>
      <c r="J467" s="8">
        <v>20</v>
      </c>
      <c r="K467" s="8" t="s">
        <v>1550</v>
      </c>
      <c r="L467" s="8" t="s">
        <v>1551</v>
      </c>
      <c r="M467" s="8" t="s">
        <v>1552</v>
      </c>
      <c r="N467" s="8">
        <v>101</v>
      </c>
      <c r="O467" s="8" t="s">
        <v>2865</v>
      </c>
      <c r="P467" s="8" t="s">
        <v>1571</v>
      </c>
      <c r="Q467" s="8" t="s">
        <v>1550</v>
      </c>
      <c r="R467" s="8" t="s">
        <v>1551</v>
      </c>
      <c r="S467" s="8">
        <v>36.115056000000003</v>
      </c>
      <c r="T467" s="8">
        <v>36.512526000000001</v>
      </c>
      <c r="U467" s="8" t="s">
        <v>1448</v>
      </c>
      <c r="V467" s="8" t="s">
        <v>1448</v>
      </c>
      <c r="W467" s="8">
        <v>700</v>
      </c>
      <c r="X467" s="8" t="s">
        <v>1449</v>
      </c>
      <c r="Y467" s="8">
        <v>0</v>
      </c>
      <c r="Z467" s="8">
        <v>0</v>
      </c>
      <c r="AA467" s="8">
        <v>0</v>
      </c>
      <c r="AB467" s="8" t="s">
        <v>1449</v>
      </c>
      <c r="AC467" s="8">
        <v>0</v>
      </c>
      <c r="AD467" s="8" t="s">
        <v>1449</v>
      </c>
    </row>
    <row r="468" spans="1:30" hidden="1" x14ac:dyDescent="0.25">
      <c r="A468" s="8" t="s">
        <v>2866</v>
      </c>
      <c r="B468" s="8">
        <v>698</v>
      </c>
      <c r="C468" s="8" t="s">
        <v>1426</v>
      </c>
      <c r="D468" s="8" t="s">
        <v>1427</v>
      </c>
      <c r="E468" s="8" t="s">
        <v>1428</v>
      </c>
      <c r="F468" s="8">
        <v>4</v>
      </c>
      <c r="G468" s="8" t="s">
        <v>1429</v>
      </c>
      <c r="H468" s="8" t="s">
        <v>1430</v>
      </c>
      <c r="I468" s="8" t="s">
        <v>1431</v>
      </c>
      <c r="J468" s="8">
        <v>20</v>
      </c>
      <c r="K468" s="8" t="s">
        <v>1473</v>
      </c>
      <c r="L468" s="8" t="s">
        <v>1474</v>
      </c>
      <c r="M468" s="8" t="s">
        <v>1475</v>
      </c>
      <c r="N468" s="8">
        <v>100</v>
      </c>
      <c r="O468" s="8" t="s">
        <v>2867</v>
      </c>
      <c r="P468" s="8" t="s">
        <v>1477</v>
      </c>
      <c r="Q468" s="8" t="s">
        <v>1478</v>
      </c>
      <c r="R468" s="8" t="s">
        <v>1479</v>
      </c>
      <c r="S468" s="8">
        <v>36.050694999999997</v>
      </c>
      <c r="T468" s="8">
        <v>36.431479000000003</v>
      </c>
      <c r="U468" s="8" t="s">
        <v>1448</v>
      </c>
      <c r="V468" s="8" t="s">
        <v>1448</v>
      </c>
      <c r="W468" s="8">
        <v>295</v>
      </c>
      <c r="X468" s="8" t="s">
        <v>1449</v>
      </c>
      <c r="Y468" s="8">
        <v>350</v>
      </c>
      <c r="Z468" s="8">
        <v>0</v>
      </c>
      <c r="AA468" s="8">
        <v>0</v>
      </c>
      <c r="AB468" s="8" t="s">
        <v>1449</v>
      </c>
      <c r="AC468" s="8">
        <v>0</v>
      </c>
      <c r="AD468" s="8" t="s">
        <v>1449</v>
      </c>
    </row>
    <row r="469" spans="1:30" hidden="1" x14ac:dyDescent="0.25">
      <c r="A469" s="8" t="s">
        <v>2868</v>
      </c>
      <c r="B469" s="8">
        <v>699</v>
      </c>
      <c r="C469" s="8" t="s">
        <v>1426</v>
      </c>
      <c r="D469" s="8" t="s">
        <v>1427</v>
      </c>
      <c r="E469" s="8" t="s">
        <v>1428</v>
      </c>
      <c r="F469" s="8">
        <v>4</v>
      </c>
      <c r="G469" s="8" t="s">
        <v>1934</v>
      </c>
      <c r="H469" s="8" t="s">
        <v>1935</v>
      </c>
      <c r="I469" s="8" t="s">
        <v>1936</v>
      </c>
      <c r="J469" s="8">
        <v>21</v>
      </c>
      <c r="K469" s="8" t="s">
        <v>1979</v>
      </c>
      <c r="L469" s="8" t="s">
        <v>1980</v>
      </c>
      <c r="M469" s="8" t="s">
        <v>1981</v>
      </c>
      <c r="N469" s="8">
        <v>106</v>
      </c>
      <c r="O469" s="8" t="s">
        <v>2869</v>
      </c>
      <c r="P469" s="8" t="s">
        <v>2229</v>
      </c>
      <c r="Q469" s="8" t="s">
        <v>343</v>
      </c>
      <c r="R469" s="8" t="s">
        <v>2228</v>
      </c>
      <c r="S469" s="8">
        <v>36.026620000000001</v>
      </c>
      <c r="T469" s="8">
        <v>36.412982999999997</v>
      </c>
      <c r="U469" s="8" t="s">
        <v>1448</v>
      </c>
      <c r="V469" s="8" t="s">
        <v>1448</v>
      </c>
      <c r="W469" s="8">
        <v>400</v>
      </c>
      <c r="X469" s="8" t="s">
        <v>1449</v>
      </c>
      <c r="Y469" s="8">
        <v>0</v>
      </c>
      <c r="Z469" s="8">
        <v>0</v>
      </c>
      <c r="AA469" s="8">
        <v>0</v>
      </c>
      <c r="AB469" s="8" t="s">
        <v>1449</v>
      </c>
      <c r="AC469" s="8">
        <v>0</v>
      </c>
      <c r="AD469" s="8" t="s">
        <v>1449</v>
      </c>
    </row>
    <row r="470" spans="1:30" hidden="1" x14ac:dyDescent="0.25">
      <c r="A470" s="8" t="s">
        <v>2870</v>
      </c>
      <c r="B470" s="8">
        <v>700</v>
      </c>
      <c r="C470" s="8" t="s">
        <v>1426</v>
      </c>
      <c r="D470" s="8" t="s">
        <v>1427</v>
      </c>
      <c r="E470" s="8" t="s">
        <v>1428</v>
      </c>
      <c r="F470" s="8">
        <v>4</v>
      </c>
      <c r="G470" s="8" t="s">
        <v>1429</v>
      </c>
      <c r="H470" s="8" t="s">
        <v>1430</v>
      </c>
      <c r="I470" s="8" t="s">
        <v>1431</v>
      </c>
      <c r="J470" s="8">
        <v>20</v>
      </c>
      <c r="K470" s="8" t="s">
        <v>1425</v>
      </c>
      <c r="L470" s="8" t="s">
        <v>1432</v>
      </c>
      <c r="M470" s="8" t="s">
        <v>1433</v>
      </c>
      <c r="N470" s="8">
        <v>103</v>
      </c>
      <c r="O470" s="8" t="s">
        <v>2871</v>
      </c>
      <c r="P470" s="8" t="s">
        <v>1447</v>
      </c>
      <c r="Q470" s="8" t="s">
        <v>1445</v>
      </c>
      <c r="R470" s="8" t="s">
        <v>1446</v>
      </c>
      <c r="S470" s="8">
        <v>36.120258</v>
      </c>
      <c r="T470" s="8">
        <v>36.475659999999998</v>
      </c>
      <c r="U470" s="8" t="s">
        <v>1448</v>
      </c>
      <c r="V470" s="8" t="s">
        <v>1448</v>
      </c>
      <c r="W470" s="8">
        <v>1200</v>
      </c>
      <c r="X470" s="8" t="s">
        <v>1449</v>
      </c>
      <c r="Y470" s="8">
        <v>0</v>
      </c>
      <c r="Z470" s="8">
        <v>0</v>
      </c>
      <c r="AA470" s="8">
        <v>0</v>
      </c>
      <c r="AB470" s="8" t="s">
        <v>1449</v>
      </c>
      <c r="AC470" s="8">
        <v>0</v>
      </c>
      <c r="AD470" s="8" t="s">
        <v>1449</v>
      </c>
    </row>
    <row r="471" spans="1:30" hidden="1" x14ac:dyDescent="0.25">
      <c r="A471" s="8" t="s">
        <v>2872</v>
      </c>
      <c r="B471" s="8">
        <v>701</v>
      </c>
      <c r="C471" s="8" t="s">
        <v>1426</v>
      </c>
      <c r="D471" s="8" t="s">
        <v>1427</v>
      </c>
      <c r="E471" s="8" t="s">
        <v>1428</v>
      </c>
      <c r="F471" s="8">
        <v>4</v>
      </c>
      <c r="G471" s="8" t="s">
        <v>1429</v>
      </c>
      <c r="H471" s="8" t="s">
        <v>1430</v>
      </c>
      <c r="I471" s="8" t="s">
        <v>1431</v>
      </c>
      <c r="J471" s="8">
        <v>20</v>
      </c>
      <c r="K471" s="8" t="s">
        <v>1425</v>
      </c>
      <c r="L471" s="8" t="s">
        <v>1432</v>
      </c>
      <c r="M471" s="8" t="s">
        <v>1433</v>
      </c>
      <c r="N471" s="8">
        <v>103</v>
      </c>
      <c r="O471" s="8" t="s">
        <v>2873</v>
      </c>
      <c r="P471" s="8" t="s">
        <v>1455</v>
      </c>
      <c r="Q471" s="8" t="s">
        <v>1453</v>
      </c>
      <c r="R471" s="8" t="s">
        <v>1454</v>
      </c>
      <c r="S471" s="8">
        <v>36.041048000000004</v>
      </c>
      <c r="T471" s="8">
        <v>36.528509999999997</v>
      </c>
      <c r="U471" s="8" t="s">
        <v>1448</v>
      </c>
      <c r="V471" s="8" t="s">
        <v>1448</v>
      </c>
      <c r="W471" s="8">
        <v>700</v>
      </c>
      <c r="X471" s="8" t="s">
        <v>1449</v>
      </c>
      <c r="Y471" s="8">
        <v>0</v>
      </c>
      <c r="Z471" s="8">
        <v>0</v>
      </c>
      <c r="AA471" s="8">
        <v>1</v>
      </c>
      <c r="AB471" s="8" t="s">
        <v>1449</v>
      </c>
      <c r="AC471" s="8">
        <v>0</v>
      </c>
      <c r="AD471" s="8" t="s">
        <v>1449</v>
      </c>
    </row>
    <row r="472" spans="1:30" hidden="1" x14ac:dyDescent="0.25">
      <c r="A472" s="8" t="s">
        <v>2874</v>
      </c>
      <c r="B472" s="8">
        <v>703</v>
      </c>
      <c r="C472" s="8" t="s">
        <v>1426</v>
      </c>
      <c r="D472" s="8" t="s">
        <v>1427</v>
      </c>
      <c r="E472" s="8" t="s">
        <v>1428</v>
      </c>
      <c r="F472" s="8">
        <v>4</v>
      </c>
      <c r="G472" s="8" t="s">
        <v>1934</v>
      </c>
      <c r="H472" s="8" t="s">
        <v>1935</v>
      </c>
      <c r="I472" s="8" t="s">
        <v>1936</v>
      </c>
      <c r="J472" s="8">
        <v>21</v>
      </c>
      <c r="K472" s="8" t="s">
        <v>1979</v>
      </c>
      <c r="L472" s="8" t="s">
        <v>1980</v>
      </c>
      <c r="M472" s="8" t="s">
        <v>1981</v>
      </c>
      <c r="N472" s="8">
        <v>106</v>
      </c>
      <c r="O472" s="8" t="s">
        <v>2875</v>
      </c>
      <c r="P472" s="8" t="s">
        <v>2016</v>
      </c>
      <c r="Q472" s="8" t="s">
        <v>2014</v>
      </c>
      <c r="R472" s="8" t="s">
        <v>2876</v>
      </c>
      <c r="S472" s="8">
        <v>35.948166000000001</v>
      </c>
      <c r="T472" s="8">
        <v>36.420513</v>
      </c>
      <c r="U472" s="8" t="s">
        <v>1448</v>
      </c>
      <c r="V472" s="8" t="s">
        <v>1448</v>
      </c>
      <c r="W472" s="8">
        <v>800</v>
      </c>
      <c r="X472" s="8" t="s">
        <v>1449</v>
      </c>
      <c r="Y472" s="8">
        <v>600</v>
      </c>
      <c r="Z472" s="8">
        <v>0</v>
      </c>
      <c r="AA472" s="8">
        <v>0</v>
      </c>
      <c r="AB472" s="8" t="s">
        <v>1449</v>
      </c>
      <c r="AC472" s="8">
        <v>0</v>
      </c>
      <c r="AD472" s="8" t="s">
        <v>1449</v>
      </c>
    </row>
    <row r="473" spans="1:30" hidden="1" x14ac:dyDescent="0.25">
      <c r="A473" s="8" t="s">
        <v>2877</v>
      </c>
      <c r="B473" s="8">
        <v>704</v>
      </c>
      <c r="C473" s="8" t="s">
        <v>1426</v>
      </c>
      <c r="D473" s="8" t="s">
        <v>1427</v>
      </c>
      <c r="E473" s="8" t="s">
        <v>1428</v>
      </c>
      <c r="F473" s="8">
        <v>4</v>
      </c>
      <c r="G473" s="8" t="s">
        <v>1429</v>
      </c>
      <c r="H473" s="8" t="s">
        <v>1430</v>
      </c>
      <c r="I473" s="8" t="s">
        <v>1431</v>
      </c>
      <c r="J473" s="8">
        <v>20</v>
      </c>
      <c r="K473" s="8" t="s">
        <v>1425</v>
      </c>
      <c r="L473" s="8" t="s">
        <v>1432</v>
      </c>
      <c r="M473" s="8" t="s">
        <v>1433</v>
      </c>
      <c r="N473" s="8">
        <v>103</v>
      </c>
      <c r="O473" s="8" t="s">
        <v>2878</v>
      </c>
      <c r="P473" s="8" t="s">
        <v>1455</v>
      </c>
      <c r="Q473" s="8" t="s">
        <v>1453</v>
      </c>
      <c r="R473" s="8" t="s">
        <v>1454</v>
      </c>
      <c r="S473" s="8">
        <v>36.050314999999998</v>
      </c>
      <c r="T473" s="8">
        <v>36.517251000000002</v>
      </c>
      <c r="U473" s="8" t="s">
        <v>1448</v>
      </c>
      <c r="V473" s="8" t="s">
        <v>1448</v>
      </c>
      <c r="W473" s="8">
        <v>1500</v>
      </c>
      <c r="X473" s="8" t="s">
        <v>1449</v>
      </c>
      <c r="Y473" s="8">
        <v>0</v>
      </c>
      <c r="Z473" s="8">
        <v>0</v>
      </c>
      <c r="AA473" s="8">
        <v>1</v>
      </c>
      <c r="AB473" s="8" t="s">
        <v>1449</v>
      </c>
      <c r="AC473" s="8">
        <v>0</v>
      </c>
      <c r="AD473" s="8" t="s">
        <v>1449</v>
      </c>
    </row>
    <row r="474" spans="1:30" hidden="1" x14ac:dyDescent="0.25">
      <c r="A474" s="8" t="s">
        <v>2879</v>
      </c>
      <c r="B474" s="8">
        <v>705</v>
      </c>
      <c r="C474" s="8" t="s">
        <v>1426</v>
      </c>
      <c r="D474" s="8" t="s">
        <v>1427</v>
      </c>
      <c r="E474" s="8" t="s">
        <v>1428</v>
      </c>
      <c r="F474" s="8">
        <v>4</v>
      </c>
      <c r="G474" s="8" t="s">
        <v>1934</v>
      </c>
      <c r="H474" s="8" t="s">
        <v>1935</v>
      </c>
      <c r="I474" s="8" t="s">
        <v>1936</v>
      </c>
      <c r="J474" s="8">
        <v>21</v>
      </c>
      <c r="K474" s="8" t="s">
        <v>1979</v>
      </c>
      <c r="L474" s="8" t="s">
        <v>1980</v>
      </c>
      <c r="M474" s="8" t="s">
        <v>1981</v>
      </c>
      <c r="N474" s="8">
        <v>106</v>
      </c>
      <c r="O474" s="8" t="s">
        <v>2880</v>
      </c>
      <c r="P474" s="8" t="s">
        <v>2021</v>
      </c>
      <c r="Q474" s="8" t="s">
        <v>331</v>
      </c>
      <c r="R474" s="8" t="s">
        <v>2881</v>
      </c>
      <c r="S474" s="8">
        <v>35.974443999999998</v>
      </c>
      <c r="T474" s="8">
        <v>36.429653999999999</v>
      </c>
      <c r="U474" s="8" t="s">
        <v>1448</v>
      </c>
      <c r="V474" s="8" t="s">
        <v>1448</v>
      </c>
      <c r="W474" s="8">
        <v>400</v>
      </c>
      <c r="X474" s="8" t="s">
        <v>1449</v>
      </c>
      <c r="Y474" s="8">
        <v>482</v>
      </c>
      <c r="Z474" s="8">
        <v>0</v>
      </c>
      <c r="AA474" s="8">
        <v>0</v>
      </c>
      <c r="AB474" s="8" t="s">
        <v>1449</v>
      </c>
      <c r="AC474" s="8">
        <v>0</v>
      </c>
      <c r="AD474" s="8" t="s">
        <v>1449</v>
      </c>
    </row>
    <row r="475" spans="1:30" hidden="1" x14ac:dyDescent="0.25">
      <c r="A475" s="8" t="s">
        <v>2882</v>
      </c>
      <c r="B475" s="8">
        <v>706</v>
      </c>
      <c r="C475" s="8" t="s">
        <v>1426</v>
      </c>
      <c r="D475" s="8" t="s">
        <v>1427</v>
      </c>
      <c r="E475" s="8" t="s">
        <v>1428</v>
      </c>
      <c r="F475" s="8">
        <v>4</v>
      </c>
      <c r="G475" s="8" t="s">
        <v>1934</v>
      </c>
      <c r="H475" s="8" t="s">
        <v>1935</v>
      </c>
      <c r="I475" s="8" t="s">
        <v>1936</v>
      </c>
      <c r="J475" s="8">
        <v>21</v>
      </c>
      <c r="K475" s="8" t="s">
        <v>1979</v>
      </c>
      <c r="L475" s="8" t="s">
        <v>1980</v>
      </c>
      <c r="M475" s="8" t="s">
        <v>1981</v>
      </c>
      <c r="N475" s="8">
        <v>106</v>
      </c>
      <c r="O475" s="8" t="s">
        <v>2766</v>
      </c>
      <c r="P475" s="8" t="s">
        <v>2229</v>
      </c>
      <c r="Q475" s="8" t="s">
        <v>343</v>
      </c>
      <c r="R475" s="8" t="s">
        <v>2228</v>
      </c>
      <c r="S475" s="8">
        <v>36.031765</v>
      </c>
      <c r="T475" s="8">
        <v>36.420633000000002</v>
      </c>
      <c r="U475" s="8" t="s">
        <v>1448</v>
      </c>
      <c r="V475" s="8" t="s">
        <v>1448</v>
      </c>
      <c r="W475" s="8">
        <v>200</v>
      </c>
      <c r="X475" s="8" t="s">
        <v>1449</v>
      </c>
      <c r="Y475" s="8">
        <v>275</v>
      </c>
      <c r="Z475" s="8">
        <v>0</v>
      </c>
      <c r="AA475" s="8">
        <v>0</v>
      </c>
      <c r="AB475" s="8" t="s">
        <v>1449</v>
      </c>
      <c r="AC475" s="8">
        <v>0</v>
      </c>
      <c r="AD475" s="8" t="s">
        <v>1449</v>
      </c>
    </row>
    <row r="476" spans="1:30" hidden="1" x14ac:dyDescent="0.25">
      <c r="A476" s="8" t="s">
        <v>2883</v>
      </c>
      <c r="B476" s="8">
        <v>707</v>
      </c>
      <c r="C476" s="8" t="s">
        <v>1426</v>
      </c>
      <c r="D476" s="8" t="s">
        <v>1427</v>
      </c>
      <c r="E476" s="8" t="s">
        <v>1428</v>
      </c>
      <c r="F476" s="8">
        <v>4</v>
      </c>
      <c r="G476" s="8" t="s">
        <v>2179</v>
      </c>
      <c r="H476" s="8" t="s">
        <v>2180</v>
      </c>
      <c r="I476" s="8" t="s">
        <v>2181</v>
      </c>
      <c r="J476" s="8">
        <v>22</v>
      </c>
      <c r="K476" s="8" t="s">
        <v>2182</v>
      </c>
      <c r="L476" s="8" t="s">
        <v>2183</v>
      </c>
      <c r="M476" s="8" t="s">
        <v>2184</v>
      </c>
      <c r="N476" s="8">
        <v>110</v>
      </c>
      <c r="O476" s="8" t="s">
        <v>2884</v>
      </c>
      <c r="P476" s="8" t="s">
        <v>2195</v>
      </c>
      <c r="Q476" s="8" t="s">
        <v>2193</v>
      </c>
      <c r="R476" s="8" t="s">
        <v>2885</v>
      </c>
      <c r="S476" s="8">
        <v>35.90692</v>
      </c>
      <c r="T476" s="8">
        <v>36.566574000000003</v>
      </c>
      <c r="U476" s="8" t="s">
        <v>1448</v>
      </c>
      <c r="V476" s="8" t="s">
        <v>1448</v>
      </c>
      <c r="W476" s="8">
        <v>500</v>
      </c>
      <c r="X476" s="8" t="s">
        <v>1449</v>
      </c>
      <c r="Y476" s="8">
        <v>0</v>
      </c>
      <c r="Z476" s="8">
        <v>0</v>
      </c>
      <c r="AA476" s="8">
        <v>0</v>
      </c>
      <c r="AB476" s="8" t="s">
        <v>1449</v>
      </c>
      <c r="AC476" s="8">
        <v>0</v>
      </c>
      <c r="AD476" s="8" t="s">
        <v>1449</v>
      </c>
    </row>
    <row r="477" spans="1:30" hidden="1" x14ac:dyDescent="0.25">
      <c r="A477" s="8" t="s">
        <v>2886</v>
      </c>
      <c r="B477" s="8">
        <v>708</v>
      </c>
      <c r="C477" s="8" t="s">
        <v>1426</v>
      </c>
      <c r="D477" s="8" t="s">
        <v>1427</v>
      </c>
      <c r="E477" s="8" t="s">
        <v>1428</v>
      </c>
      <c r="F477" s="8">
        <v>4</v>
      </c>
      <c r="G477" s="8" t="s">
        <v>1934</v>
      </c>
      <c r="H477" s="8" t="s">
        <v>1935</v>
      </c>
      <c r="I477" s="8" t="s">
        <v>1936</v>
      </c>
      <c r="J477" s="8">
        <v>21</v>
      </c>
      <c r="K477" s="8" t="s">
        <v>1979</v>
      </c>
      <c r="L477" s="8" t="s">
        <v>1980</v>
      </c>
      <c r="M477" s="8" t="s">
        <v>1981</v>
      </c>
      <c r="N477" s="8">
        <v>106</v>
      </c>
      <c r="O477" s="8" t="s">
        <v>2772</v>
      </c>
      <c r="P477" s="8" t="s">
        <v>2229</v>
      </c>
      <c r="Q477" s="8" t="s">
        <v>343</v>
      </c>
      <c r="R477" s="8" t="s">
        <v>2228</v>
      </c>
      <c r="S477" s="8">
        <v>36.035984999999997</v>
      </c>
      <c r="T477" s="8">
        <v>36.429791999999999</v>
      </c>
      <c r="U477" s="8" t="s">
        <v>1448</v>
      </c>
      <c r="V477" s="8" t="s">
        <v>1448</v>
      </c>
      <c r="W477" s="8">
        <v>100</v>
      </c>
      <c r="X477" s="8" t="s">
        <v>1449</v>
      </c>
      <c r="Y477" s="8">
        <v>275</v>
      </c>
      <c r="Z477" s="8">
        <v>0</v>
      </c>
      <c r="AA477" s="8">
        <v>0</v>
      </c>
      <c r="AB477" s="8" t="s">
        <v>1449</v>
      </c>
      <c r="AC477" s="8">
        <v>0</v>
      </c>
      <c r="AD477" s="8" t="s">
        <v>1449</v>
      </c>
    </row>
    <row r="478" spans="1:30" hidden="1" x14ac:dyDescent="0.25">
      <c r="A478" s="8" t="s">
        <v>2887</v>
      </c>
      <c r="B478" s="8">
        <v>709</v>
      </c>
      <c r="C478" s="8" t="s">
        <v>1426</v>
      </c>
      <c r="D478" s="8" t="s">
        <v>1427</v>
      </c>
      <c r="E478" s="8" t="s">
        <v>1428</v>
      </c>
      <c r="F478" s="8">
        <v>4</v>
      </c>
      <c r="G478" s="8" t="s">
        <v>1429</v>
      </c>
      <c r="H478" s="8" t="s">
        <v>1430</v>
      </c>
      <c r="I478" s="8" t="s">
        <v>1431</v>
      </c>
      <c r="J478" s="8">
        <v>20</v>
      </c>
      <c r="K478" s="8" t="s">
        <v>1550</v>
      </c>
      <c r="L478" s="8" t="s">
        <v>1551</v>
      </c>
      <c r="M478" s="8" t="s">
        <v>1552</v>
      </c>
      <c r="N478" s="8">
        <v>101</v>
      </c>
      <c r="O478" s="8" t="s">
        <v>2888</v>
      </c>
      <c r="P478" s="8" t="s">
        <v>1571</v>
      </c>
      <c r="Q478" s="8" t="s">
        <v>1550</v>
      </c>
      <c r="R478" s="8" t="s">
        <v>1551</v>
      </c>
      <c r="S478" s="8">
        <v>36.113484999999997</v>
      </c>
      <c r="T478" s="8">
        <v>36.511814999999999</v>
      </c>
      <c r="U478" s="8" t="s">
        <v>1448</v>
      </c>
      <c r="V478" s="8" t="s">
        <v>1448</v>
      </c>
      <c r="W478" s="8">
        <v>700</v>
      </c>
      <c r="X478" s="8" t="s">
        <v>1449</v>
      </c>
      <c r="Y478" s="8">
        <v>0</v>
      </c>
      <c r="Z478" s="8">
        <v>0</v>
      </c>
      <c r="AA478" s="8">
        <v>0</v>
      </c>
      <c r="AB478" s="8" t="s">
        <v>1449</v>
      </c>
      <c r="AC478" s="8">
        <v>0</v>
      </c>
      <c r="AD478" s="8" t="s">
        <v>1449</v>
      </c>
    </row>
    <row r="479" spans="1:30" hidden="1" x14ac:dyDescent="0.25">
      <c r="A479" s="8" t="s">
        <v>2889</v>
      </c>
      <c r="B479" s="8">
        <v>710</v>
      </c>
      <c r="C479" s="8" t="s">
        <v>1426</v>
      </c>
      <c r="D479" s="8" t="s">
        <v>1427</v>
      </c>
      <c r="E479" s="8" t="s">
        <v>1428</v>
      </c>
      <c r="F479" s="8">
        <v>4</v>
      </c>
      <c r="G479" s="8" t="s">
        <v>1934</v>
      </c>
      <c r="H479" s="8" t="s">
        <v>1935</v>
      </c>
      <c r="I479" s="8" t="s">
        <v>1936</v>
      </c>
      <c r="J479" s="8">
        <v>21</v>
      </c>
      <c r="K479" s="8" t="s">
        <v>1934</v>
      </c>
      <c r="L479" s="8" t="s">
        <v>2076</v>
      </c>
      <c r="M479" s="8" t="s">
        <v>2077</v>
      </c>
      <c r="N479" s="8">
        <v>104</v>
      </c>
      <c r="O479" s="8" t="s">
        <v>2890</v>
      </c>
      <c r="P479" s="8" t="s">
        <v>2082</v>
      </c>
      <c r="Q479" s="8" t="s">
        <v>2080</v>
      </c>
      <c r="R479" s="8" t="s">
        <v>2081</v>
      </c>
      <c r="S479" s="8">
        <v>35.885322000000002</v>
      </c>
      <c r="T479" s="8">
        <v>36.362164</v>
      </c>
      <c r="U479" s="8" t="s">
        <v>1448</v>
      </c>
      <c r="V479" s="8" t="s">
        <v>1448</v>
      </c>
      <c r="W479" s="8">
        <v>1000</v>
      </c>
      <c r="X479" s="8" t="s">
        <v>1449</v>
      </c>
      <c r="Y479" s="8">
        <v>710</v>
      </c>
      <c r="Z479" s="8">
        <v>0</v>
      </c>
      <c r="AA479" s="8">
        <v>1</v>
      </c>
      <c r="AB479" s="8" t="s">
        <v>1449</v>
      </c>
      <c r="AC479" s="8">
        <v>0</v>
      </c>
      <c r="AD479" s="8" t="s">
        <v>1449</v>
      </c>
    </row>
    <row r="480" spans="1:30" hidden="1" x14ac:dyDescent="0.25">
      <c r="A480" s="8" t="s">
        <v>2891</v>
      </c>
      <c r="B480" s="8">
        <v>711</v>
      </c>
      <c r="C480" s="8" t="s">
        <v>1426</v>
      </c>
      <c r="D480" s="8" t="s">
        <v>1427</v>
      </c>
      <c r="E480" s="8" t="s">
        <v>1428</v>
      </c>
      <c r="F480" s="8">
        <v>4</v>
      </c>
      <c r="G480" s="8" t="s">
        <v>1429</v>
      </c>
      <c r="H480" s="8" t="s">
        <v>1430</v>
      </c>
      <c r="I480" s="8" t="s">
        <v>1431</v>
      </c>
      <c r="J480" s="8">
        <v>20</v>
      </c>
      <c r="K480" s="8" t="s">
        <v>1579</v>
      </c>
      <c r="L480" s="8" t="s">
        <v>1580</v>
      </c>
      <c r="M480" s="8" t="s">
        <v>1581</v>
      </c>
      <c r="N480" s="8">
        <v>102</v>
      </c>
      <c r="O480" s="8" t="s">
        <v>2892</v>
      </c>
      <c r="P480" s="8" t="s">
        <v>1585</v>
      </c>
      <c r="Q480" s="8" t="s">
        <v>380</v>
      </c>
      <c r="R480" s="8" t="s">
        <v>1584</v>
      </c>
      <c r="S480" s="8">
        <v>35.908412490000003</v>
      </c>
      <c r="T480" s="8">
        <v>36.384509299999998</v>
      </c>
      <c r="U480" s="8" t="s">
        <v>1448</v>
      </c>
      <c r="V480" s="8" t="s">
        <v>1448</v>
      </c>
      <c r="W480" s="8">
        <v>500</v>
      </c>
      <c r="X480" s="8" t="s">
        <v>1449</v>
      </c>
      <c r="Y480" s="8">
        <v>378</v>
      </c>
      <c r="Z480" s="8">
        <v>0</v>
      </c>
      <c r="AA480" s="8" t="s">
        <v>1449</v>
      </c>
      <c r="AB480" s="8" t="s">
        <v>1449</v>
      </c>
      <c r="AC480" s="8">
        <v>0</v>
      </c>
      <c r="AD480" s="8" t="s">
        <v>1449</v>
      </c>
    </row>
    <row r="481" spans="1:30" hidden="1" x14ac:dyDescent="0.25">
      <c r="A481" s="8" t="s">
        <v>2893</v>
      </c>
      <c r="B481" s="8">
        <v>712</v>
      </c>
      <c r="C481" s="8" t="s">
        <v>1426</v>
      </c>
      <c r="D481" s="8" t="s">
        <v>1427</v>
      </c>
      <c r="E481" s="8" t="s">
        <v>1428</v>
      </c>
      <c r="F481" s="8">
        <v>4</v>
      </c>
      <c r="G481" s="8" t="s">
        <v>1429</v>
      </c>
      <c r="H481" s="8" t="s">
        <v>1430</v>
      </c>
      <c r="I481" s="8" t="s">
        <v>1431</v>
      </c>
      <c r="J481" s="8">
        <v>20</v>
      </c>
      <c r="K481" s="8" t="s">
        <v>1473</v>
      </c>
      <c r="L481" s="8" t="s">
        <v>1474</v>
      </c>
      <c r="M481" s="8" t="s">
        <v>1475</v>
      </c>
      <c r="N481" s="8">
        <v>100</v>
      </c>
      <c r="O481" s="8" t="s">
        <v>2894</v>
      </c>
      <c r="P481" s="8" t="s">
        <v>1615</v>
      </c>
      <c r="Q481" s="8" t="s">
        <v>1613</v>
      </c>
      <c r="R481" s="8" t="s">
        <v>1614</v>
      </c>
      <c r="S481" s="8">
        <v>36.102415999999998</v>
      </c>
      <c r="T481" s="8">
        <v>36.440658999999997</v>
      </c>
      <c r="U481" s="8" t="s">
        <v>1448</v>
      </c>
      <c r="V481" s="8" t="s">
        <v>1448</v>
      </c>
      <c r="W481" s="8">
        <v>2500</v>
      </c>
      <c r="X481" s="8" t="s">
        <v>1449</v>
      </c>
      <c r="Y481" s="8">
        <v>214</v>
      </c>
      <c r="Z481" s="8">
        <v>0</v>
      </c>
      <c r="AA481" s="8">
        <v>0</v>
      </c>
      <c r="AB481" s="8" t="s">
        <v>1449</v>
      </c>
      <c r="AC481" s="8">
        <v>0</v>
      </c>
      <c r="AD481" s="8" t="s">
        <v>1449</v>
      </c>
    </row>
    <row r="482" spans="1:30" hidden="1" x14ac:dyDescent="0.25">
      <c r="A482" s="8" t="s">
        <v>2895</v>
      </c>
      <c r="B482" s="8">
        <v>713</v>
      </c>
      <c r="C482" s="8" t="s">
        <v>1426</v>
      </c>
      <c r="D482" s="8" t="s">
        <v>1427</v>
      </c>
      <c r="E482" s="8" t="s">
        <v>1428</v>
      </c>
      <c r="F482" s="8">
        <v>4</v>
      </c>
      <c r="G482" s="8" t="s">
        <v>1429</v>
      </c>
      <c r="H482" s="8" t="s">
        <v>1430</v>
      </c>
      <c r="I482" s="8" t="s">
        <v>1431</v>
      </c>
      <c r="J482" s="8">
        <v>20</v>
      </c>
      <c r="K482" s="8" t="s">
        <v>1425</v>
      </c>
      <c r="L482" s="8" t="s">
        <v>1432</v>
      </c>
      <c r="M482" s="8" t="s">
        <v>1433</v>
      </c>
      <c r="N482" s="8">
        <v>103</v>
      </c>
      <c r="O482" s="8" t="s">
        <v>2896</v>
      </c>
      <c r="P482" s="8" t="s">
        <v>1447</v>
      </c>
      <c r="Q482" s="8" t="s">
        <v>1445</v>
      </c>
      <c r="R482" s="8" t="s">
        <v>1446</v>
      </c>
      <c r="S482" s="8">
        <v>36.088233000000002</v>
      </c>
      <c r="T482" s="8">
        <v>36.760128000000002</v>
      </c>
      <c r="U482" s="8" t="s">
        <v>1448</v>
      </c>
      <c r="V482" s="8" t="s">
        <v>1448</v>
      </c>
      <c r="W482" s="8">
        <v>1200</v>
      </c>
      <c r="X482" s="8" t="s">
        <v>1449</v>
      </c>
      <c r="Y482" s="8">
        <v>0</v>
      </c>
      <c r="Z482" s="8">
        <v>0</v>
      </c>
      <c r="AA482" s="8">
        <v>0</v>
      </c>
      <c r="AB482" s="8" t="s">
        <v>1449</v>
      </c>
      <c r="AC482" s="8">
        <v>0</v>
      </c>
      <c r="AD482" s="8" t="s">
        <v>1449</v>
      </c>
    </row>
    <row r="483" spans="1:30" hidden="1" x14ac:dyDescent="0.25">
      <c r="A483" s="8" t="s">
        <v>2897</v>
      </c>
      <c r="B483" s="8">
        <v>714</v>
      </c>
      <c r="C483" s="8" t="s">
        <v>1426</v>
      </c>
      <c r="D483" s="8" t="s">
        <v>1427</v>
      </c>
      <c r="E483" s="8" t="s">
        <v>1428</v>
      </c>
      <c r="F483" s="8">
        <v>4</v>
      </c>
      <c r="G483" s="8" t="s">
        <v>1934</v>
      </c>
      <c r="H483" s="8" t="s">
        <v>1935</v>
      </c>
      <c r="I483" s="8" t="s">
        <v>1936</v>
      </c>
      <c r="J483" s="8">
        <v>21</v>
      </c>
      <c r="K483" s="8" t="s">
        <v>1979</v>
      </c>
      <c r="L483" s="8" t="s">
        <v>1980</v>
      </c>
      <c r="M483" s="8" t="s">
        <v>1981</v>
      </c>
      <c r="N483" s="8">
        <v>106</v>
      </c>
      <c r="O483" s="8" t="s">
        <v>2746</v>
      </c>
      <c r="P483" s="8" t="s">
        <v>2016</v>
      </c>
      <c r="Q483" s="8" t="s">
        <v>2014</v>
      </c>
      <c r="R483" s="8" t="s">
        <v>2876</v>
      </c>
      <c r="S483" s="8">
        <v>35.952674000000002</v>
      </c>
      <c r="T483" s="8">
        <v>36.421756999999999</v>
      </c>
      <c r="U483" s="8" t="s">
        <v>1448</v>
      </c>
      <c r="V483" s="8" t="s">
        <v>1448</v>
      </c>
      <c r="W483" s="8">
        <v>150</v>
      </c>
      <c r="X483" s="8" t="s">
        <v>1449</v>
      </c>
      <c r="Y483" s="8">
        <v>270</v>
      </c>
      <c r="Z483" s="8">
        <v>0</v>
      </c>
      <c r="AA483" s="8">
        <v>0</v>
      </c>
      <c r="AB483" s="8" t="s">
        <v>1449</v>
      </c>
      <c r="AC483" s="8">
        <v>0</v>
      </c>
      <c r="AD483" s="8" t="s">
        <v>1449</v>
      </c>
    </row>
    <row r="484" spans="1:30" hidden="1" x14ac:dyDescent="0.25">
      <c r="A484" s="8" t="s">
        <v>2898</v>
      </c>
      <c r="B484" s="8">
        <v>715</v>
      </c>
      <c r="C484" s="8" t="s">
        <v>1426</v>
      </c>
      <c r="D484" s="8" t="s">
        <v>1427</v>
      </c>
      <c r="E484" s="8" t="s">
        <v>1428</v>
      </c>
      <c r="F484" s="8">
        <v>4</v>
      </c>
      <c r="G484" s="8" t="s">
        <v>1429</v>
      </c>
      <c r="H484" s="8" t="s">
        <v>1430</v>
      </c>
      <c r="I484" s="8" t="s">
        <v>1431</v>
      </c>
      <c r="J484" s="8">
        <v>20</v>
      </c>
      <c r="K484" s="8" t="s">
        <v>1425</v>
      </c>
      <c r="L484" s="8" t="s">
        <v>1432</v>
      </c>
      <c r="M484" s="8" t="s">
        <v>1433</v>
      </c>
      <c r="N484" s="8">
        <v>103</v>
      </c>
      <c r="O484" s="8" t="s">
        <v>2899</v>
      </c>
      <c r="P484" s="8" t="s">
        <v>1452</v>
      </c>
      <c r="Q484" s="8" t="s">
        <v>1450</v>
      </c>
      <c r="R484" s="8" t="s">
        <v>1451</v>
      </c>
      <c r="S484" s="8">
        <v>35.948293</v>
      </c>
      <c r="T484" s="8">
        <v>36.449280999999999</v>
      </c>
      <c r="U484" s="8" t="s">
        <v>1448</v>
      </c>
      <c r="V484" s="8" t="s">
        <v>1448</v>
      </c>
      <c r="W484" s="8">
        <v>350</v>
      </c>
      <c r="X484" s="8" t="s">
        <v>1449</v>
      </c>
      <c r="Y484" s="8">
        <v>315</v>
      </c>
      <c r="Z484" s="8">
        <v>0</v>
      </c>
      <c r="AA484" s="8">
        <v>0</v>
      </c>
      <c r="AB484" s="8" t="s">
        <v>1449</v>
      </c>
      <c r="AC484" s="8">
        <v>0</v>
      </c>
      <c r="AD484" s="8" t="s">
        <v>1449</v>
      </c>
    </row>
    <row r="485" spans="1:30" hidden="1" x14ac:dyDescent="0.25">
      <c r="A485" s="8" t="s">
        <v>2900</v>
      </c>
      <c r="B485" s="8">
        <v>716</v>
      </c>
      <c r="C485" s="8" t="s">
        <v>1426</v>
      </c>
      <c r="D485" s="8" t="s">
        <v>1427</v>
      </c>
      <c r="E485" s="8" t="s">
        <v>1428</v>
      </c>
      <c r="F485" s="8">
        <v>4</v>
      </c>
      <c r="G485" s="8" t="s">
        <v>1429</v>
      </c>
      <c r="H485" s="8" t="s">
        <v>1430</v>
      </c>
      <c r="I485" s="8" t="s">
        <v>1431</v>
      </c>
      <c r="J485" s="8">
        <v>20</v>
      </c>
      <c r="K485" s="8" t="s">
        <v>1473</v>
      </c>
      <c r="L485" s="8" t="s">
        <v>1474</v>
      </c>
      <c r="M485" s="8" t="s">
        <v>1475</v>
      </c>
      <c r="N485" s="8">
        <v>100</v>
      </c>
      <c r="O485" s="8" t="s">
        <v>2901</v>
      </c>
      <c r="P485" s="8" t="s">
        <v>2305</v>
      </c>
      <c r="Q485" s="8" t="s">
        <v>2303</v>
      </c>
      <c r="R485" s="8" t="s">
        <v>2304</v>
      </c>
      <c r="S485" s="8">
        <v>36.175851000000002</v>
      </c>
      <c r="T485" s="8">
        <v>36.405692999999999</v>
      </c>
      <c r="U485" s="8" t="s">
        <v>1448</v>
      </c>
      <c r="V485" s="8" t="s">
        <v>1448</v>
      </c>
      <c r="W485" s="8">
        <v>543</v>
      </c>
      <c r="X485" s="8" t="s">
        <v>1449</v>
      </c>
      <c r="Y485" s="8">
        <v>0</v>
      </c>
      <c r="Z485" s="8">
        <v>0</v>
      </c>
      <c r="AA485" s="8">
        <v>0</v>
      </c>
      <c r="AB485" s="8" t="s">
        <v>2786</v>
      </c>
      <c r="AC485" s="8">
        <v>0</v>
      </c>
      <c r="AD485" s="8" t="s">
        <v>1449</v>
      </c>
    </row>
    <row r="486" spans="1:30" hidden="1" x14ac:dyDescent="0.25">
      <c r="A486" s="8" t="s">
        <v>2902</v>
      </c>
      <c r="B486" s="8">
        <v>717</v>
      </c>
      <c r="C486" s="8" t="s">
        <v>1426</v>
      </c>
      <c r="D486" s="8" t="s">
        <v>1427</v>
      </c>
      <c r="E486" s="8" t="s">
        <v>1428</v>
      </c>
      <c r="F486" s="8">
        <v>4</v>
      </c>
      <c r="G486" s="8" t="s">
        <v>1427</v>
      </c>
      <c r="H486" s="8" t="s">
        <v>1516</v>
      </c>
      <c r="I486" s="8" t="s">
        <v>1517</v>
      </c>
      <c r="J486" s="8">
        <v>18</v>
      </c>
      <c r="K486" s="8" t="s">
        <v>1427</v>
      </c>
      <c r="L486" s="8" t="s">
        <v>1516</v>
      </c>
      <c r="M486" s="8" t="s">
        <v>1753</v>
      </c>
      <c r="N486" s="8">
        <v>85</v>
      </c>
      <c r="O486" s="8" t="s">
        <v>2903</v>
      </c>
      <c r="P486" s="8" t="s">
        <v>1791</v>
      </c>
      <c r="Q486" s="8" t="s">
        <v>1789</v>
      </c>
      <c r="R486" s="8" t="s">
        <v>2904</v>
      </c>
      <c r="S486" s="8">
        <v>35.935876999999998</v>
      </c>
      <c r="T486" s="8">
        <v>36.566395</v>
      </c>
      <c r="U486" s="8" t="s">
        <v>1448</v>
      </c>
      <c r="V486" s="8" t="s">
        <v>1448</v>
      </c>
      <c r="W486" s="8">
        <v>324</v>
      </c>
      <c r="X486" s="8" t="s">
        <v>1449</v>
      </c>
      <c r="Y486" s="8">
        <v>0</v>
      </c>
      <c r="Z486" s="8">
        <v>0</v>
      </c>
      <c r="AA486" s="8">
        <v>0</v>
      </c>
      <c r="AB486" s="8" t="s">
        <v>1449</v>
      </c>
      <c r="AC486" s="8">
        <v>0</v>
      </c>
      <c r="AD486" s="8" t="s">
        <v>1449</v>
      </c>
    </row>
    <row r="487" spans="1:30" hidden="1" x14ac:dyDescent="0.25">
      <c r="A487" s="8" t="s">
        <v>2905</v>
      </c>
      <c r="B487" s="8">
        <v>718</v>
      </c>
      <c r="C487" s="8" t="s">
        <v>1426</v>
      </c>
      <c r="D487" s="8" t="s">
        <v>1427</v>
      </c>
      <c r="E487" s="8" t="s">
        <v>1428</v>
      </c>
      <c r="F487" s="8">
        <v>4</v>
      </c>
      <c r="G487" s="8" t="s">
        <v>1429</v>
      </c>
      <c r="H487" s="8" t="s">
        <v>1430</v>
      </c>
      <c r="I487" s="8" t="s">
        <v>1431</v>
      </c>
      <c r="J487" s="8">
        <v>20</v>
      </c>
      <c r="K487" s="8" t="s">
        <v>1425</v>
      </c>
      <c r="L487" s="8" t="s">
        <v>1432</v>
      </c>
      <c r="M487" s="8" t="s">
        <v>1433</v>
      </c>
      <c r="N487" s="8">
        <v>103</v>
      </c>
      <c r="O487" s="8" t="s">
        <v>2906</v>
      </c>
      <c r="P487" s="8" t="s">
        <v>1441</v>
      </c>
      <c r="Q487" s="8" t="s">
        <v>1439</v>
      </c>
      <c r="R487" s="8" t="s">
        <v>1440</v>
      </c>
      <c r="S487" s="8">
        <v>35.921222999999998</v>
      </c>
      <c r="T487" s="8">
        <v>36.436292999999999</v>
      </c>
      <c r="U487" s="8" t="s">
        <v>1448</v>
      </c>
      <c r="V487" s="8" t="s">
        <v>1448</v>
      </c>
      <c r="W487" s="8">
        <v>475</v>
      </c>
      <c r="X487" s="8" t="s">
        <v>1449</v>
      </c>
      <c r="Y487" s="8">
        <v>0</v>
      </c>
      <c r="Z487" s="8">
        <v>0</v>
      </c>
      <c r="AA487" s="8">
        <v>1</v>
      </c>
      <c r="AB487" s="8" t="s">
        <v>1449</v>
      </c>
      <c r="AC487" s="8">
        <v>0</v>
      </c>
      <c r="AD487" s="8" t="s">
        <v>1449</v>
      </c>
    </row>
    <row r="488" spans="1:30" hidden="1" x14ac:dyDescent="0.25">
      <c r="A488" s="8" t="s">
        <v>2907</v>
      </c>
      <c r="B488" s="8">
        <v>719</v>
      </c>
      <c r="C488" s="8" t="s">
        <v>1426</v>
      </c>
      <c r="D488" s="8" t="s">
        <v>1427</v>
      </c>
      <c r="E488" s="8" t="s">
        <v>1428</v>
      </c>
      <c r="F488" s="8">
        <v>4</v>
      </c>
      <c r="G488" s="8" t="s">
        <v>1427</v>
      </c>
      <c r="H488" s="8" t="s">
        <v>1516</v>
      </c>
      <c r="I488" s="8" t="s">
        <v>1517</v>
      </c>
      <c r="J488" s="8">
        <v>18</v>
      </c>
      <c r="K488" s="8" t="s">
        <v>1427</v>
      </c>
      <c r="L488" s="8" t="s">
        <v>1516</v>
      </c>
      <c r="M488" s="8" t="s">
        <v>1753</v>
      </c>
      <c r="N488" s="8">
        <v>85</v>
      </c>
      <c r="O488" s="8" t="s">
        <v>2908</v>
      </c>
      <c r="P488" s="8" t="s">
        <v>1791</v>
      </c>
      <c r="Q488" s="8" t="s">
        <v>1789</v>
      </c>
      <c r="R488" s="8" t="s">
        <v>2904</v>
      </c>
      <c r="S488" s="8">
        <v>35.935989999999997</v>
      </c>
      <c r="T488" s="8">
        <v>36.558660000000003</v>
      </c>
      <c r="U488" s="8" t="s">
        <v>1448</v>
      </c>
      <c r="V488" s="8" t="s">
        <v>1448</v>
      </c>
      <c r="W488" s="8">
        <v>343</v>
      </c>
      <c r="X488" s="8" t="s">
        <v>1449</v>
      </c>
      <c r="Y488" s="8">
        <v>725</v>
      </c>
      <c r="Z488" s="8">
        <v>1</v>
      </c>
      <c r="AA488" s="8">
        <v>0</v>
      </c>
      <c r="AB488" s="8" t="s">
        <v>1449</v>
      </c>
      <c r="AC488" s="8">
        <v>0</v>
      </c>
      <c r="AD488" s="8" t="s">
        <v>1449</v>
      </c>
    </row>
    <row r="489" spans="1:30" hidden="1" x14ac:dyDescent="0.25">
      <c r="A489" s="8" t="s">
        <v>2909</v>
      </c>
      <c r="B489" s="8">
        <v>720</v>
      </c>
      <c r="C489" s="8" t="s">
        <v>1426</v>
      </c>
      <c r="D489" s="8" t="s">
        <v>1427</v>
      </c>
      <c r="E489" s="8" t="s">
        <v>1428</v>
      </c>
      <c r="F489" s="8">
        <v>4</v>
      </c>
      <c r="G489" s="8" t="s">
        <v>1427</v>
      </c>
      <c r="H489" s="8" t="s">
        <v>1516</v>
      </c>
      <c r="I489" s="8" t="s">
        <v>1517</v>
      </c>
      <c r="J489" s="8">
        <v>18</v>
      </c>
      <c r="K489" s="8" t="s">
        <v>1518</v>
      </c>
      <c r="L489" s="8" t="s">
        <v>1519</v>
      </c>
      <c r="M489" s="8" t="s">
        <v>1520</v>
      </c>
      <c r="N489" s="8">
        <v>90</v>
      </c>
      <c r="O489" s="8" t="s">
        <v>2910</v>
      </c>
      <c r="P489" s="8" t="s">
        <v>1829</v>
      </c>
      <c r="Q489" s="8" t="s">
        <v>1830</v>
      </c>
      <c r="R489" s="8" t="s">
        <v>1828</v>
      </c>
      <c r="S489" s="8">
        <v>35.985996</v>
      </c>
      <c r="T489" s="8">
        <v>36.566750999999996</v>
      </c>
      <c r="U489" s="8" t="s">
        <v>1448</v>
      </c>
      <c r="V489" s="8" t="s">
        <v>1448</v>
      </c>
      <c r="W489" s="8">
        <v>640</v>
      </c>
      <c r="X489" s="8" t="s">
        <v>1449</v>
      </c>
      <c r="Y489" s="8">
        <v>0</v>
      </c>
      <c r="Z489" s="8">
        <v>0</v>
      </c>
      <c r="AA489" s="8">
        <v>1</v>
      </c>
      <c r="AB489" s="8" t="s">
        <v>1449</v>
      </c>
      <c r="AC489" s="8">
        <v>0</v>
      </c>
      <c r="AD489" s="8" t="s">
        <v>1449</v>
      </c>
    </row>
    <row r="490" spans="1:30" hidden="1" x14ac:dyDescent="0.25">
      <c r="A490" s="8" t="s">
        <v>2911</v>
      </c>
      <c r="B490" s="8">
        <v>721</v>
      </c>
      <c r="C490" s="8" t="s">
        <v>1426</v>
      </c>
      <c r="D490" s="8" t="s">
        <v>1427</v>
      </c>
      <c r="E490" s="8" t="s">
        <v>1428</v>
      </c>
      <c r="F490" s="8">
        <v>4</v>
      </c>
      <c r="G490" s="8" t="s">
        <v>1934</v>
      </c>
      <c r="H490" s="8" t="s">
        <v>1935</v>
      </c>
      <c r="I490" s="8" t="s">
        <v>1936</v>
      </c>
      <c r="J490" s="8">
        <v>21</v>
      </c>
      <c r="K490" s="8" t="s">
        <v>1934</v>
      </c>
      <c r="L490" s="8" t="s">
        <v>2076</v>
      </c>
      <c r="M490" s="8" t="s">
        <v>2077</v>
      </c>
      <c r="N490" s="8">
        <v>104</v>
      </c>
      <c r="O490" s="8" t="s">
        <v>2912</v>
      </c>
      <c r="P490" s="8" t="s">
        <v>2094</v>
      </c>
      <c r="Q490" s="8" t="s">
        <v>2092</v>
      </c>
      <c r="R490" s="8" t="s">
        <v>2093</v>
      </c>
      <c r="S490" s="8">
        <v>35.789783999999997</v>
      </c>
      <c r="T490" s="8">
        <v>36.414898999999998</v>
      </c>
      <c r="U490" s="8" t="s">
        <v>1448</v>
      </c>
      <c r="V490" s="8" t="s">
        <v>1448</v>
      </c>
      <c r="W490" s="8">
        <v>780</v>
      </c>
      <c r="X490" s="8" t="s">
        <v>1449</v>
      </c>
      <c r="Y490" s="8">
        <v>782</v>
      </c>
      <c r="Z490" s="8">
        <v>0</v>
      </c>
      <c r="AA490" s="8">
        <v>1</v>
      </c>
      <c r="AB490" s="8" t="s">
        <v>1449</v>
      </c>
      <c r="AC490" s="8">
        <v>0</v>
      </c>
      <c r="AD490" s="8" t="s">
        <v>1449</v>
      </c>
    </row>
    <row r="491" spans="1:30" hidden="1" x14ac:dyDescent="0.25">
      <c r="A491" s="8" t="s">
        <v>2913</v>
      </c>
      <c r="B491" s="8">
        <v>722</v>
      </c>
      <c r="C491" s="8" t="s">
        <v>1426</v>
      </c>
      <c r="D491" s="8" t="s">
        <v>1427</v>
      </c>
      <c r="E491" s="8" t="s">
        <v>1428</v>
      </c>
      <c r="F491" s="8">
        <v>4</v>
      </c>
      <c r="G491" s="8" t="s">
        <v>1429</v>
      </c>
      <c r="H491" s="8" t="s">
        <v>1430</v>
      </c>
      <c r="I491" s="8" t="s">
        <v>1431</v>
      </c>
      <c r="J491" s="8">
        <v>20</v>
      </c>
      <c r="K491" s="8" t="s">
        <v>1473</v>
      </c>
      <c r="L491" s="8" t="s">
        <v>1474</v>
      </c>
      <c r="M491" s="8" t="s">
        <v>1475</v>
      </c>
      <c r="N491" s="8">
        <v>100</v>
      </c>
      <c r="O491" s="8" t="s">
        <v>2914</v>
      </c>
      <c r="P491" s="8" t="s">
        <v>1659</v>
      </c>
      <c r="Q491" s="8" t="s">
        <v>1473</v>
      </c>
      <c r="R491" s="8" t="s">
        <v>1474</v>
      </c>
      <c r="S491" s="8">
        <v>36.119280000000003</v>
      </c>
      <c r="T491" s="8">
        <v>36.419899000000001</v>
      </c>
      <c r="U491" s="8" t="s">
        <v>1448</v>
      </c>
      <c r="V491" s="8" t="s">
        <v>1448</v>
      </c>
      <c r="W491" s="8">
        <v>225</v>
      </c>
      <c r="X491" s="8" t="s">
        <v>1449</v>
      </c>
      <c r="Y491" s="8">
        <v>0</v>
      </c>
      <c r="Z491" s="8">
        <v>0</v>
      </c>
      <c r="AA491" s="8">
        <v>0</v>
      </c>
      <c r="AB491" s="8" t="s">
        <v>1449</v>
      </c>
      <c r="AC491" s="8">
        <v>0</v>
      </c>
      <c r="AD491" s="8" t="s">
        <v>1449</v>
      </c>
    </row>
    <row r="492" spans="1:30" hidden="1" x14ac:dyDescent="0.25">
      <c r="A492" s="8" t="s">
        <v>2915</v>
      </c>
      <c r="B492" s="8">
        <v>723</v>
      </c>
      <c r="C492" s="8" t="s">
        <v>1426</v>
      </c>
      <c r="D492" s="8" t="s">
        <v>1427</v>
      </c>
      <c r="E492" s="8" t="s">
        <v>1428</v>
      </c>
      <c r="F492" s="8">
        <v>4</v>
      </c>
      <c r="G492" s="8" t="s">
        <v>1429</v>
      </c>
      <c r="H492" s="8" t="s">
        <v>1430</v>
      </c>
      <c r="I492" s="8" t="s">
        <v>1431</v>
      </c>
      <c r="J492" s="8">
        <v>20</v>
      </c>
      <c r="K492" s="8" t="s">
        <v>1473</v>
      </c>
      <c r="L492" s="8" t="s">
        <v>1474</v>
      </c>
      <c r="M492" s="8" t="s">
        <v>1475</v>
      </c>
      <c r="N492" s="8">
        <v>100</v>
      </c>
      <c r="O492" s="8" t="s">
        <v>2916</v>
      </c>
      <c r="P492" s="8" t="s">
        <v>2305</v>
      </c>
      <c r="Q492" s="8" t="s">
        <v>2303</v>
      </c>
      <c r="R492" s="8" t="s">
        <v>2304</v>
      </c>
      <c r="S492" s="8">
        <v>36.184716000000002</v>
      </c>
      <c r="T492" s="8">
        <v>36.408208000000002</v>
      </c>
      <c r="U492" s="8" t="s">
        <v>1448</v>
      </c>
      <c r="V492" s="8" t="s">
        <v>1448</v>
      </c>
      <c r="W492" s="8">
        <v>2800</v>
      </c>
      <c r="X492" s="8" t="s">
        <v>1449</v>
      </c>
      <c r="Y492" s="8">
        <v>0</v>
      </c>
      <c r="Z492" s="8">
        <v>0</v>
      </c>
      <c r="AA492" s="8">
        <v>0</v>
      </c>
      <c r="AB492" s="8" t="s">
        <v>1449</v>
      </c>
      <c r="AC492" s="8">
        <v>0</v>
      </c>
      <c r="AD492" s="8" t="s">
        <v>1449</v>
      </c>
    </row>
    <row r="493" spans="1:30" hidden="1" x14ac:dyDescent="0.25">
      <c r="A493" s="8" t="s">
        <v>2917</v>
      </c>
      <c r="B493" s="8">
        <v>724</v>
      </c>
      <c r="C493" s="8" t="s">
        <v>1426</v>
      </c>
      <c r="D493" s="8" t="s">
        <v>1427</v>
      </c>
      <c r="E493" s="8" t="s">
        <v>1428</v>
      </c>
      <c r="F493" s="8">
        <v>4</v>
      </c>
      <c r="G493" s="8" t="s">
        <v>2179</v>
      </c>
      <c r="H493" s="8" t="s">
        <v>2180</v>
      </c>
      <c r="I493" s="8" t="s">
        <v>2181</v>
      </c>
      <c r="J493" s="8">
        <v>22</v>
      </c>
      <c r="K493" s="8" t="s">
        <v>2182</v>
      </c>
      <c r="L493" s="8" t="s">
        <v>2183</v>
      </c>
      <c r="M493" s="8" t="s">
        <v>2184</v>
      </c>
      <c r="N493" s="8">
        <v>110</v>
      </c>
      <c r="O493" s="8" t="s">
        <v>2918</v>
      </c>
      <c r="P493" s="8" t="s">
        <v>2195</v>
      </c>
      <c r="Q493" s="8" t="s">
        <v>2193</v>
      </c>
      <c r="R493" s="8" t="s">
        <v>2885</v>
      </c>
      <c r="S493" s="8">
        <v>35.8705</v>
      </c>
      <c r="T493" s="8">
        <v>36.516177999999996</v>
      </c>
      <c r="U493" s="8" t="s">
        <v>1448</v>
      </c>
      <c r="V493" s="8" t="s">
        <v>1448</v>
      </c>
      <c r="W493" s="8">
        <v>1000</v>
      </c>
      <c r="X493" s="8" t="s">
        <v>1449</v>
      </c>
      <c r="Y493" s="8">
        <v>0</v>
      </c>
      <c r="Z493" s="8">
        <v>0</v>
      </c>
      <c r="AA493" s="8">
        <v>0</v>
      </c>
      <c r="AB493" s="8" t="s">
        <v>1449</v>
      </c>
      <c r="AC493" s="8">
        <v>0</v>
      </c>
      <c r="AD493" s="8" t="s">
        <v>1449</v>
      </c>
    </row>
    <row r="494" spans="1:30" hidden="1" x14ac:dyDescent="0.25">
      <c r="A494" s="8" t="s">
        <v>2919</v>
      </c>
      <c r="B494" s="8">
        <v>725</v>
      </c>
      <c r="C494" s="8" t="s">
        <v>1426</v>
      </c>
      <c r="D494" s="8" t="s">
        <v>1427</v>
      </c>
      <c r="E494" s="8" t="s">
        <v>1428</v>
      </c>
      <c r="F494" s="8">
        <v>4</v>
      </c>
      <c r="G494" s="8" t="s">
        <v>1429</v>
      </c>
      <c r="H494" s="8" t="s">
        <v>1430</v>
      </c>
      <c r="I494" s="8" t="s">
        <v>1431</v>
      </c>
      <c r="J494" s="8">
        <v>20</v>
      </c>
      <c r="K494" s="8" t="s">
        <v>1473</v>
      </c>
      <c r="L494" s="8" t="s">
        <v>1474</v>
      </c>
      <c r="M494" s="8" t="s">
        <v>1475</v>
      </c>
      <c r="N494" s="8">
        <v>100</v>
      </c>
      <c r="O494" s="8" t="s">
        <v>2920</v>
      </c>
      <c r="P494" s="8" t="s">
        <v>1630</v>
      </c>
      <c r="Q494" s="8" t="s">
        <v>1628</v>
      </c>
      <c r="R494" s="8" t="s">
        <v>1629</v>
      </c>
      <c r="S494" s="8">
        <v>36.129883999999997</v>
      </c>
      <c r="T494" s="8">
        <v>36.399614</v>
      </c>
      <c r="U494" s="8" t="s">
        <v>1448</v>
      </c>
      <c r="V494" s="8" t="s">
        <v>1448</v>
      </c>
      <c r="W494" s="8">
        <v>240</v>
      </c>
      <c r="X494" s="8" t="s">
        <v>1449</v>
      </c>
      <c r="Y494" s="8">
        <v>0</v>
      </c>
      <c r="Z494" s="8">
        <v>0</v>
      </c>
      <c r="AA494" s="8">
        <v>0</v>
      </c>
      <c r="AB494" s="8" t="s">
        <v>2786</v>
      </c>
      <c r="AC494" s="8">
        <v>0</v>
      </c>
      <c r="AD494" s="8" t="s">
        <v>1449</v>
      </c>
    </row>
    <row r="495" spans="1:30" hidden="1" x14ac:dyDescent="0.25">
      <c r="A495" s="8" t="s">
        <v>2921</v>
      </c>
      <c r="B495" s="8">
        <v>726</v>
      </c>
      <c r="C495" s="8" t="s">
        <v>1426</v>
      </c>
      <c r="D495" s="8" t="s">
        <v>1427</v>
      </c>
      <c r="E495" s="8" t="s">
        <v>1428</v>
      </c>
      <c r="F495" s="8">
        <v>4</v>
      </c>
      <c r="G495" s="8" t="s">
        <v>1934</v>
      </c>
      <c r="H495" s="8" t="s">
        <v>1935</v>
      </c>
      <c r="I495" s="8" t="s">
        <v>1936</v>
      </c>
      <c r="J495" s="8">
        <v>21</v>
      </c>
      <c r="K495" s="8" t="s">
        <v>1934</v>
      </c>
      <c r="L495" s="8" t="s">
        <v>2076</v>
      </c>
      <c r="M495" s="8" t="s">
        <v>2077</v>
      </c>
      <c r="N495" s="8">
        <v>104</v>
      </c>
      <c r="O495" s="8" t="s">
        <v>2922</v>
      </c>
      <c r="P495" s="8" t="s">
        <v>2165</v>
      </c>
      <c r="Q495" s="8" t="s">
        <v>2163</v>
      </c>
      <c r="R495" s="8" t="s">
        <v>2164</v>
      </c>
      <c r="S495" s="8">
        <v>35.885382</v>
      </c>
      <c r="T495" s="8">
        <v>36.378428999999997</v>
      </c>
      <c r="U495" s="8" t="s">
        <v>1435</v>
      </c>
      <c r="V495" s="8" t="s">
        <v>1448</v>
      </c>
      <c r="W495" s="8">
        <v>330</v>
      </c>
      <c r="X495" s="8" t="s">
        <v>2071</v>
      </c>
      <c r="Y495" s="8">
        <v>260</v>
      </c>
      <c r="Z495" s="8">
        <v>0</v>
      </c>
      <c r="AA495" s="8">
        <v>1</v>
      </c>
      <c r="AB495" s="8" t="s">
        <v>1449</v>
      </c>
      <c r="AC495" s="8">
        <v>0</v>
      </c>
      <c r="AD495" s="8" t="s">
        <v>1449</v>
      </c>
    </row>
    <row r="496" spans="1:30" hidden="1" x14ac:dyDescent="0.25">
      <c r="A496" s="8" t="s">
        <v>2923</v>
      </c>
      <c r="B496" s="8">
        <v>727</v>
      </c>
      <c r="C496" s="8" t="s">
        <v>1426</v>
      </c>
      <c r="D496" s="8" t="s">
        <v>1427</v>
      </c>
      <c r="E496" s="8" t="s">
        <v>1428</v>
      </c>
      <c r="F496" s="8">
        <v>4</v>
      </c>
      <c r="G496" s="8" t="s">
        <v>1934</v>
      </c>
      <c r="H496" s="8" t="s">
        <v>1935</v>
      </c>
      <c r="I496" s="8" t="s">
        <v>1936</v>
      </c>
      <c r="J496" s="8">
        <v>21</v>
      </c>
      <c r="K496" s="8" t="s">
        <v>1979</v>
      </c>
      <c r="L496" s="8" t="s">
        <v>1980</v>
      </c>
      <c r="M496" s="8" t="s">
        <v>1981</v>
      </c>
      <c r="N496" s="8">
        <v>106</v>
      </c>
      <c r="O496" s="8" t="s">
        <v>2924</v>
      </c>
      <c r="P496" s="8" t="s">
        <v>2229</v>
      </c>
      <c r="Q496" s="8" t="s">
        <v>343</v>
      </c>
      <c r="R496" s="8" t="s">
        <v>2228</v>
      </c>
      <c r="S496" s="8">
        <v>36.020026999999999</v>
      </c>
      <c r="T496" s="8">
        <v>36.452075000000001</v>
      </c>
      <c r="U496" s="8" t="s">
        <v>1448</v>
      </c>
      <c r="V496" s="8" t="s">
        <v>1448</v>
      </c>
      <c r="W496" s="8">
        <v>800</v>
      </c>
      <c r="X496" s="8" t="s">
        <v>1449</v>
      </c>
      <c r="Y496" s="8">
        <v>385</v>
      </c>
      <c r="Z496" s="8">
        <v>0</v>
      </c>
      <c r="AA496" s="8">
        <v>0</v>
      </c>
      <c r="AB496" s="8" t="s">
        <v>1449</v>
      </c>
      <c r="AC496" s="8">
        <v>0</v>
      </c>
      <c r="AD496" s="8" t="s">
        <v>1449</v>
      </c>
    </row>
    <row r="497" spans="1:30" hidden="1" x14ac:dyDescent="0.25">
      <c r="A497" s="8" t="s">
        <v>2925</v>
      </c>
      <c r="B497" s="8">
        <v>728</v>
      </c>
      <c r="C497" s="8" t="s">
        <v>1426</v>
      </c>
      <c r="D497" s="8" t="s">
        <v>1427</v>
      </c>
      <c r="E497" s="8" t="s">
        <v>1428</v>
      </c>
      <c r="F497" s="8">
        <v>4</v>
      </c>
      <c r="G497" s="8" t="s">
        <v>1427</v>
      </c>
      <c r="H497" s="8" t="s">
        <v>1516</v>
      </c>
      <c r="I497" s="8" t="s">
        <v>1517</v>
      </c>
      <c r="J497" s="8">
        <v>18</v>
      </c>
      <c r="K497" s="8" t="s">
        <v>1518</v>
      </c>
      <c r="L497" s="8" t="s">
        <v>1519</v>
      </c>
      <c r="M497" s="8" t="s">
        <v>1520</v>
      </c>
      <c r="N497" s="8">
        <v>90</v>
      </c>
      <c r="O497" s="8" t="s">
        <v>2926</v>
      </c>
      <c r="P497" s="8" t="s">
        <v>1825</v>
      </c>
      <c r="Q497" s="8" t="s">
        <v>1826</v>
      </c>
      <c r="R497" s="8" t="s">
        <v>2927</v>
      </c>
      <c r="S497" s="8">
        <v>36.034122000000004</v>
      </c>
      <c r="T497" s="8">
        <v>36.654041999999997</v>
      </c>
      <c r="U497" s="8" t="s">
        <v>1448</v>
      </c>
      <c r="V497" s="8" t="s">
        <v>1448</v>
      </c>
      <c r="W497" s="8">
        <v>300</v>
      </c>
      <c r="X497" s="8" t="s">
        <v>1449</v>
      </c>
      <c r="Y497" s="8">
        <v>0</v>
      </c>
      <c r="Z497" s="8">
        <v>0</v>
      </c>
      <c r="AA497" s="8">
        <v>0</v>
      </c>
      <c r="AB497" s="8" t="s">
        <v>1449</v>
      </c>
      <c r="AC497" s="8">
        <v>0</v>
      </c>
      <c r="AD497" s="8" t="s">
        <v>1449</v>
      </c>
    </row>
    <row r="498" spans="1:30" hidden="1" x14ac:dyDescent="0.25">
      <c r="A498" s="8" t="s">
        <v>2928</v>
      </c>
      <c r="B498" s="8">
        <v>729</v>
      </c>
      <c r="C498" s="8" t="s">
        <v>1426</v>
      </c>
      <c r="D498" s="8" t="s">
        <v>1427</v>
      </c>
      <c r="E498" s="8" t="s">
        <v>1428</v>
      </c>
      <c r="F498" s="8">
        <v>4</v>
      </c>
      <c r="G498" s="8" t="s">
        <v>1934</v>
      </c>
      <c r="H498" s="8" t="s">
        <v>1935</v>
      </c>
      <c r="I498" s="8" t="s">
        <v>1936</v>
      </c>
      <c r="J498" s="8">
        <v>21</v>
      </c>
      <c r="K498" s="8" t="s">
        <v>2034</v>
      </c>
      <c r="L498" s="8" t="s">
        <v>2035</v>
      </c>
      <c r="M498" s="8" t="s">
        <v>2036</v>
      </c>
      <c r="N498" s="8">
        <v>107</v>
      </c>
      <c r="O498" s="8" t="s">
        <v>2929</v>
      </c>
      <c r="P498" s="8" t="s">
        <v>2063</v>
      </c>
      <c r="Q498" s="8" t="s">
        <v>2061</v>
      </c>
      <c r="R498" s="8" t="s">
        <v>2930</v>
      </c>
      <c r="S498" s="8">
        <v>35.941961999999997</v>
      </c>
      <c r="T498" s="8">
        <v>36.314221000000003</v>
      </c>
      <c r="U498" s="8" t="s">
        <v>1448</v>
      </c>
      <c r="V498" s="8" t="s">
        <v>1448</v>
      </c>
      <c r="W498" s="8">
        <v>800</v>
      </c>
      <c r="X498" s="8" t="s">
        <v>1449</v>
      </c>
      <c r="Y498" s="8">
        <v>0</v>
      </c>
      <c r="Z498" s="8">
        <v>0</v>
      </c>
      <c r="AA498" s="8">
        <v>0</v>
      </c>
      <c r="AB498" s="8" t="s">
        <v>1449</v>
      </c>
      <c r="AC498" s="8">
        <v>0</v>
      </c>
      <c r="AD498" s="8" t="s">
        <v>1449</v>
      </c>
    </row>
    <row r="499" spans="1:30" hidden="1" x14ac:dyDescent="0.25">
      <c r="A499" s="8" t="s">
        <v>2931</v>
      </c>
      <c r="B499" s="8">
        <v>730</v>
      </c>
      <c r="C499" s="8" t="s">
        <v>1426</v>
      </c>
      <c r="D499" s="8" t="s">
        <v>1427</v>
      </c>
      <c r="E499" s="8" t="s">
        <v>1428</v>
      </c>
      <c r="F499" s="8">
        <v>4</v>
      </c>
      <c r="G499" s="8" t="s">
        <v>1429</v>
      </c>
      <c r="H499" s="8" t="s">
        <v>1430</v>
      </c>
      <c r="I499" s="8" t="s">
        <v>1431</v>
      </c>
      <c r="J499" s="8">
        <v>20</v>
      </c>
      <c r="K499" s="8" t="s">
        <v>1473</v>
      </c>
      <c r="L499" s="8" t="s">
        <v>1474</v>
      </c>
      <c r="M499" s="8" t="s">
        <v>1475</v>
      </c>
      <c r="N499" s="8">
        <v>100</v>
      </c>
      <c r="O499" s="8" t="s">
        <v>2932</v>
      </c>
      <c r="P499" s="8" t="s">
        <v>1654</v>
      </c>
      <c r="Q499" s="8" t="s">
        <v>1652</v>
      </c>
      <c r="R499" s="8" t="s">
        <v>2933</v>
      </c>
      <c r="S499" s="8">
        <v>36.167377000000002</v>
      </c>
      <c r="T499" s="8">
        <v>36.445919000000004</v>
      </c>
      <c r="U499" s="8" t="s">
        <v>1448</v>
      </c>
      <c r="V499" s="8" t="s">
        <v>1448</v>
      </c>
      <c r="W499" s="8">
        <v>1000</v>
      </c>
      <c r="X499" s="8" t="s">
        <v>1449</v>
      </c>
      <c r="Y499" s="8">
        <v>0</v>
      </c>
      <c r="Z499" s="8">
        <v>0</v>
      </c>
      <c r="AA499" s="8">
        <v>0</v>
      </c>
      <c r="AB499" s="8" t="s">
        <v>1449</v>
      </c>
      <c r="AC499" s="8">
        <v>0</v>
      </c>
      <c r="AD499" s="8" t="s">
        <v>1449</v>
      </c>
    </row>
    <row r="500" spans="1:30" hidden="1" x14ac:dyDescent="0.25">
      <c r="A500" s="8" t="s">
        <v>2934</v>
      </c>
      <c r="B500" s="8">
        <v>731</v>
      </c>
      <c r="C500" s="8" t="s">
        <v>1426</v>
      </c>
      <c r="D500" s="8" t="s">
        <v>1427</v>
      </c>
      <c r="E500" s="8" t="s">
        <v>1428</v>
      </c>
      <c r="F500" s="8">
        <v>4</v>
      </c>
      <c r="G500" s="8" t="s">
        <v>1429</v>
      </c>
      <c r="H500" s="8" t="s">
        <v>1430</v>
      </c>
      <c r="I500" s="8" t="s">
        <v>1431</v>
      </c>
      <c r="J500" s="8">
        <v>20</v>
      </c>
      <c r="K500" s="8" t="s">
        <v>1429</v>
      </c>
      <c r="L500" s="8" t="s">
        <v>1532</v>
      </c>
      <c r="M500" s="8" t="s">
        <v>1533</v>
      </c>
      <c r="N500" s="8">
        <v>98</v>
      </c>
      <c r="O500" s="8" t="s">
        <v>2935</v>
      </c>
      <c r="P500" s="8" t="s">
        <v>1542</v>
      </c>
      <c r="Q500" s="8" t="s">
        <v>1540</v>
      </c>
      <c r="R500" s="8" t="s">
        <v>1541</v>
      </c>
      <c r="S500" s="8">
        <v>36.197153</v>
      </c>
      <c r="T500" s="8">
        <v>36.477302999999999</v>
      </c>
      <c r="U500" s="8" t="s">
        <v>1448</v>
      </c>
      <c r="V500" s="8" t="s">
        <v>1448</v>
      </c>
      <c r="W500" s="8">
        <v>134</v>
      </c>
      <c r="X500" s="8" t="s">
        <v>1449</v>
      </c>
      <c r="Y500" s="8">
        <v>1538</v>
      </c>
      <c r="Z500" s="8">
        <v>0</v>
      </c>
      <c r="AA500" s="8">
        <v>0</v>
      </c>
      <c r="AB500" s="8" t="s">
        <v>2786</v>
      </c>
      <c r="AC500" s="8">
        <v>0</v>
      </c>
      <c r="AD500" s="8" t="s">
        <v>1449</v>
      </c>
    </row>
    <row r="501" spans="1:30" hidden="1" x14ac:dyDescent="0.25">
      <c r="A501" s="8" t="s">
        <v>2936</v>
      </c>
      <c r="B501" s="8">
        <v>732</v>
      </c>
      <c r="C501" s="8" t="s">
        <v>1426</v>
      </c>
      <c r="D501" s="8" t="s">
        <v>1427</v>
      </c>
      <c r="E501" s="8" t="s">
        <v>1428</v>
      </c>
      <c r="F501" s="8">
        <v>4</v>
      </c>
      <c r="G501" s="8" t="s">
        <v>1429</v>
      </c>
      <c r="H501" s="8" t="s">
        <v>1430</v>
      </c>
      <c r="I501" s="8" t="s">
        <v>1431</v>
      </c>
      <c r="J501" s="8">
        <v>20</v>
      </c>
      <c r="K501" s="8" t="s">
        <v>1429</v>
      </c>
      <c r="L501" s="8" t="s">
        <v>1532</v>
      </c>
      <c r="M501" s="8" t="s">
        <v>1533</v>
      </c>
      <c r="N501" s="8">
        <v>98</v>
      </c>
      <c r="O501" s="8" t="s">
        <v>2937</v>
      </c>
      <c r="P501" s="8" t="s">
        <v>1542</v>
      </c>
      <c r="Q501" s="8" t="s">
        <v>1540</v>
      </c>
      <c r="R501" s="8" t="s">
        <v>1541</v>
      </c>
      <c r="S501" s="8">
        <v>36.197153</v>
      </c>
      <c r="T501" s="8">
        <v>36.477302999999999</v>
      </c>
      <c r="U501" s="8" t="s">
        <v>1448</v>
      </c>
      <c r="V501" s="8" t="s">
        <v>1448</v>
      </c>
      <c r="W501" s="8">
        <v>327</v>
      </c>
      <c r="X501" s="8" t="s">
        <v>1449</v>
      </c>
      <c r="Y501" s="8">
        <v>1375</v>
      </c>
      <c r="Z501" s="8">
        <v>0</v>
      </c>
      <c r="AA501" s="8">
        <v>0</v>
      </c>
      <c r="AB501" s="8" t="s">
        <v>2786</v>
      </c>
      <c r="AC501" s="8">
        <v>0</v>
      </c>
      <c r="AD501" s="8" t="s">
        <v>1449</v>
      </c>
    </row>
    <row r="502" spans="1:30" hidden="1" x14ac:dyDescent="0.25">
      <c r="A502" s="8" t="s">
        <v>2938</v>
      </c>
      <c r="B502" s="8">
        <v>733</v>
      </c>
      <c r="C502" s="8" t="s">
        <v>1426</v>
      </c>
      <c r="D502" s="8" t="s">
        <v>1427</v>
      </c>
      <c r="E502" s="8" t="s">
        <v>1428</v>
      </c>
      <c r="F502" s="8">
        <v>4</v>
      </c>
      <c r="G502" s="8" t="s">
        <v>1934</v>
      </c>
      <c r="H502" s="8" t="s">
        <v>1935</v>
      </c>
      <c r="I502" s="8" t="s">
        <v>1936</v>
      </c>
      <c r="J502" s="8">
        <v>21</v>
      </c>
      <c r="K502" s="8" t="s">
        <v>1979</v>
      </c>
      <c r="L502" s="8" t="s">
        <v>1980</v>
      </c>
      <c r="M502" s="8" t="s">
        <v>1981</v>
      </c>
      <c r="N502" s="8">
        <v>106</v>
      </c>
      <c r="O502" s="8" t="s">
        <v>2939</v>
      </c>
      <c r="P502" s="8" t="s">
        <v>2021</v>
      </c>
      <c r="Q502" s="8" t="s">
        <v>331</v>
      </c>
      <c r="R502" s="8" t="s">
        <v>2881</v>
      </c>
      <c r="S502" s="8">
        <v>35.987997999999997</v>
      </c>
      <c r="T502" s="8">
        <v>36.433568000000001</v>
      </c>
      <c r="U502" s="8" t="s">
        <v>1448</v>
      </c>
      <c r="V502" s="8" t="s">
        <v>1448</v>
      </c>
      <c r="W502" s="8">
        <v>200</v>
      </c>
      <c r="X502" s="8" t="s">
        <v>1449</v>
      </c>
      <c r="Y502" s="8">
        <v>0</v>
      </c>
      <c r="Z502" s="8">
        <v>0</v>
      </c>
      <c r="AA502" s="8">
        <v>0</v>
      </c>
      <c r="AB502" s="8" t="s">
        <v>1449</v>
      </c>
      <c r="AC502" s="8">
        <v>0</v>
      </c>
      <c r="AD502" s="8" t="s">
        <v>1449</v>
      </c>
    </row>
    <row r="503" spans="1:30" hidden="1" x14ac:dyDescent="0.25">
      <c r="A503" s="8" t="s">
        <v>2940</v>
      </c>
      <c r="B503" s="8">
        <v>734</v>
      </c>
      <c r="C503" s="8" t="s">
        <v>1426</v>
      </c>
      <c r="D503" s="8" t="s">
        <v>1427</v>
      </c>
      <c r="E503" s="8" t="s">
        <v>1428</v>
      </c>
      <c r="F503" s="8">
        <v>4</v>
      </c>
      <c r="G503" s="8" t="s">
        <v>1429</v>
      </c>
      <c r="H503" s="8" t="s">
        <v>1430</v>
      </c>
      <c r="I503" s="8" t="s">
        <v>1431</v>
      </c>
      <c r="J503" s="8">
        <v>20</v>
      </c>
      <c r="K503" s="8" t="s">
        <v>1473</v>
      </c>
      <c r="L503" s="8" t="s">
        <v>1474</v>
      </c>
      <c r="M503" s="8" t="s">
        <v>1475</v>
      </c>
      <c r="N503" s="8">
        <v>100</v>
      </c>
      <c r="O503" s="8" t="s">
        <v>2941</v>
      </c>
      <c r="P503" s="8" t="s">
        <v>1645</v>
      </c>
      <c r="Q503" s="8" t="s">
        <v>1643</v>
      </c>
      <c r="R503" s="8" t="s">
        <v>2942</v>
      </c>
      <c r="S503" s="8">
        <v>36.194200000000002</v>
      </c>
      <c r="T503" s="8">
        <v>36.455072000000001</v>
      </c>
      <c r="U503" s="8" t="s">
        <v>1448</v>
      </c>
      <c r="V503" s="8" t="s">
        <v>1448</v>
      </c>
      <c r="W503" s="8">
        <v>70</v>
      </c>
      <c r="X503" s="8" t="s">
        <v>1449</v>
      </c>
      <c r="Y503" s="8">
        <v>0</v>
      </c>
      <c r="Z503" s="8">
        <v>0</v>
      </c>
      <c r="AA503" s="8">
        <v>0</v>
      </c>
      <c r="AB503" s="8" t="s">
        <v>1449</v>
      </c>
      <c r="AC503" s="8">
        <v>0</v>
      </c>
      <c r="AD503" s="8" t="s">
        <v>1449</v>
      </c>
    </row>
    <row r="504" spans="1:30" hidden="1" x14ac:dyDescent="0.25">
      <c r="A504" s="8" t="s">
        <v>2943</v>
      </c>
      <c r="B504" s="8">
        <v>735</v>
      </c>
      <c r="C504" s="8" t="s">
        <v>1426</v>
      </c>
      <c r="D504" s="8" t="s">
        <v>1427</v>
      </c>
      <c r="E504" s="8" t="s">
        <v>1428</v>
      </c>
      <c r="F504" s="8">
        <v>4</v>
      </c>
      <c r="G504" s="8" t="s">
        <v>1429</v>
      </c>
      <c r="H504" s="8" t="s">
        <v>1430</v>
      </c>
      <c r="I504" s="8" t="s">
        <v>1431</v>
      </c>
      <c r="J504" s="8">
        <v>20</v>
      </c>
      <c r="K504" s="8" t="s">
        <v>1579</v>
      </c>
      <c r="L504" s="8" t="s">
        <v>1580</v>
      </c>
      <c r="M504" s="8" t="s">
        <v>1581</v>
      </c>
      <c r="N504" s="8">
        <v>102</v>
      </c>
      <c r="O504" s="8" t="s">
        <v>2944</v>
      </c>
      <c r="P504" s="8" t="s">
        <v>2290</v>
      </c>
      <c r="Q504" s="8" t="s">
        <v>2288</v>
      </c>
      <c r="R504" s="8" t="s">
        <v>2289</v>
      </c>
      <c r="S504" s="8">
        <v>36.082664000000001</v>
      </c>
      <c r="T504" s="8">
        <v>36.585861000000001</v>
      </c>
      <c r="U504" s="8" t="s">
        <v>1448</v>
      </c>
      <c r="V504" s="8" t="s">
        <v>1448</v>
      </c>
      <c r="W504" s="8">
        <v>100</v>
      </c>
      <c r="X504" s="8" t="s">
        <v>1449</v>
      </c>
      <c r="Y504" s="8">
        <v>0</v>
      </c>
      <c r="Z504" s="8">
        <v>0</v>
      </c>
      <c r="AA504" s="8">
        <v>1</v>
      </c>
      <c r="AB504" s="8" t="s">
        <v>1449</v>
      </c>
      <c r="AC504" s="8">
        <v>0</v>
      </c>
      <c r="AD504" s="8" t="s">
        <v>1449</v>
      </c>
    </row>
    <row r="505" spans="1:30" hidden="1" x14ac:dyDescent="0.25">
      <c r="A505" s="8" t="s">
        <v>2945</v>
      </c>
      <c r="B505" s="8">
        <v>736</v>
      </c>
      <c r="C505" s="8" t="s">
        <v>1426</v>
      </c>
      <c r="D505" s="8" t="s">
        <v>1427</v>
      </c>
      <c r="E505" s="8" t="s">
        <v>1428</v>
      </c>
      <c r="F505" s="8">
        <v>4</v>
      </c>
      <c r="G505" s="8" t="s">
        <v>1429</v>
      </c>
      <c r="H505" s="8" t="s">
        <v>1430</v>
      </c>
      <c r="I505" s="8" t="s">
        <v>1431</v>
      </c>
      <c r="J505" s="8">
        <v>20</v>
      </c>
      <c r="K505" s="8" t="s">
        <v>1473</v>
      </c>
      <c r="L505" s="8" t="s">
        <v>1474</v>
      </c>
      <c r="M505" s="8" t="s">
        <v>1475</v>
      </c>
      <c r="N505" s="8">
        <v>100</v>
      </c>
      <c r="O505" s="8" t="s">
        <v>2946</v>
      </c>
      <c r="P505" s="8" t="s">
        <v>1654</v>
      </c>
      <c r="Q505" s="8" t="s">
        <v>1652</v>
      </c>
      <c r="R505" s="8" t="s">
        <v>2933</v>
      </c>
      <c r="S505" s="8">
        <v>36.187097000000001</v>
      </c>
      <c r="T505" s="8">
        <v>36.42163</v>
      </c>
      <c r="U505" s="8" t="s">
        <v>1448</v>
      </c>
      <c r="V505" s="8" t="s">
        <v>1448</v>
      </c>
      <c r="W505" s="8">
        <v>225</v>
      </c>
      <c r="X505" s="8" t="s">
        <v>1449</v>
      </c>
      <c r="Y505" s="8">
        <v>0</v>
      </c>
      <c r="Z505" s="8">
        <v>0</v>
      </c>
      <c r="AA505" s="8">
        <v>0</v>
      </c>
      <c r="AB505" s="8" t="s">
        <v>2786</v>
      </c>
      <c r="AC505" s="8">
        <v>0</v>
      </c>
      <c r="AD505" s="8" t="s">
        <v>1449</v>
      </c>
    </row>
    <row r="506" spans="1:30" hidden="1" x14ac:dyDescent="0.25">
      <c r="A506" s="8" t="s">
        <v>2947</v>
      </c>
      <c r="B506" s="8">
        <v>737</v>
      </c>
      <c r="C506" s="8" t="s">
        <v>1426</v>
      </c>
      <c r="D506" s="8" t="s">
        <v>1427</v>
      </c>
      <c r="E506" s="8" t="s">
        <v>1428</v>
      </c>
      <c r="F506" s="8">
        <v>4</v>
      </c>
      <c r="G506" s="8" t="s">
        <v>1429</v>
      </c>
      <c r="H506" s="8" t="s">
        <v>1430</v>
      </c>
      <c r="I506" s="8" t="s">
        <v>1431</v>
      </c>
      <c r="J506" s="8">
        <v>20</v>
      </c>
      <c r="K506" s="8" t="s">
        <v>1473</v>
      </c>
      <c r="L506" s="8" t="s">
        <v>1474</v>
      </c>
      <c r="M506" s="8" t="s">
        <v>1475</v>
      </c>
      <c r="N506" s="8">
        <v>100</v>
      </c>
      <c r="O506" s="8" t="s">
        <v>2948</v>
      </c>
      <c r="P506" s="8" t="s">
        <v>1654</v>
      </c>
      <c r="Q506" s="8" t="s">
        <v>1652</v>
      </c>
      <c r="R506" s="8" t="s">
        <v>2933</v>
      </c>
      <c r="S506" s="8">
        <v>36.182364</v>
      </c>
      <c r="T506" s="8">
        <v>36.431013</v>
      </c>
      <c r="U506" s="8" t="s">
        <v>1448</v>
      </c>
      <c r="V506" s="8" t="s">
        <v>1448</v>
      </c>
      <c r="W506" s="8">
        <v>2076</v>
      </c>
      <c r="X506" s="8" t="s">
        <v>1449</v>
      </c>
      <c r="Y506" s="8">
        <v>0</v>
      </c>
      <c r="Z506" s="8">
        <v>0</v>
      </c>
      <c r="AA506" s="8">
        <v>0</v>
      </c>
      <c r="AB506" s="8" t="s">
        <v>2786</v>
      </c>
      <c r="AC506" s="8">
        <v>0</v>
      </c>
      <c r="AD506" s="8" t="s">
        <v>1449</v>
      </c>
    </row>
    <row r="507" spans="1:30" hidden="1" x14ac:dyDescent="0.25">
      <c r="A507" s="8" t="s">
        <v>2949</v>
      </c>
      <c r="B507" s="8">
        <v>738</v>
      </c>
      <c r="C507" s="8" t="s">
        <v>1426</v>
      </c>
      <c r="D507" s="8" t="s">
        <v>1427</v>
      </c>
      <c r="E507" s="8" t="s">
        <v>1428</v>
      </c>
      <c r="F507" s="8">
        <v>4</v>
      </c>
      <c r="G507" s="8" t="s">
        <v>1429</v>
      </c>
      <c r="H507" s="8" t="s">
        <v>1430</v>
      </c>
      <c r="I507" s="8" t="s">
        <v>1431</v>
      </c>
      <c r="J507" s="8">
        <v>20</v>
      </c>
      <c r="K507" s="8" t="s">
        <v>1473</v>
      </c>
      <c r="L507" s="8" t="s">
        <v>1474</v>
      </c>
      <c r="M507" s="8" t="s">
        <v>1475</v>
      </c>
      <c r="N507" s="8">
        <v>100</v>
      </c>
      <c r="O507" s="8" t="s">
        <v>2950</v>
      </c>
      <c r="P507" s="8" t="s">
        <v>1636</v>
      </c>
      <c r="Q507" s="8" t="s">
        <v>1634</v>
      </c>
      <c r="R507" s="8" t="s">
        <v>1635</v>
      </c>
      <c r="S507" s="8">
        <v>36.168748000000001</v>
      </c>
      <c r="T507" s="8">
        <v>36.479652999999999</v>
      </c>
      <c r="U507" s="8" t="s">
        <v>1448</v>
      </c>
      <c r="V507" s="8" t="s">
        <v>1448</v>
      </c>
      <c r="W507" s="8">
        <v>500</v>
      </c>
      <c r="X507" s="8" t="s">
        <v>1449</v>
      </c>
      <c r="Y507" s="8">
        <v>0</v>
      </c>
      <c r="Z507" s="8">
        <v>0</v>
      </c>
      <c r="AA507" s="8">
        <v>0</v>
      </c>
      <c r="AB507" s="8" t="s">
        <v>1449</v>
      </c>
      <c r="AC507" s="8">
        <v>0</v>
      </c>
      <c r="AD507" s="8" t="s">
        <v>1449</v>
      </c>
    </row>
    <row r="508" spans="1:30" hidden="1" x14ac:dyDescent="0.25">
      <c r="A508" s="8" t="s">
        <v>2951</v>
      </c>
      <c r="B508" s="8">
        <v>739</v>
      </c>
      <c r="C508" s="8" t="s">
        <v>1426</v>
      </c>
      <c r="D508" s="8" t="s">
        <v>1427</v>
      </c>
      <c r="E508" s="8" t="s">
        <v>1428</v>
      </c>
      <c r="F508" s="8">
        <v>4</v>
      </c>
      <c r="G508" s="8" t="s">
        <v>2179</v>
      </c>
      <c r="H508" s="8" t="s">
        <v>2180</v>
      </c>
      <c r="I508" s="8" t="s">
        <v>2181</v>
      </c>
      <c r="J508" s="8">
        <v>22</v>
      </c>
      <c r="K508" s="8" t="s">
        <v>2182</v>
      </c>
      <c r="L508" s="8" t="s">
        <v>2183</v>
      </c>
      <c r="M508" s="8" t="s">
        <v>2184</v>
      </c>
      <c r="N508" s="8">
        <v>110</v>
      </c>
      <c r="O508" s="8" t="s">
        <v>2952</v>
      </c>
      <c r="P508" s="8" t="s">
        <v>2192</v>
      </c>
      <c r="Q508" s="8" t="s">
        <v>2190</v>
      </c>
      <c r="R508" s="8" t="s">
        <v>2953</v>
      </c>
      <c r="S508" s="8">
        <v>35.862906000000002</v>
      </c>
      <c r="T508" s="8">
        <v>36.446468000000003</v>
      </c>
      <c r="U508" s="8" t="s">
        <v>1448</v>
      </c>
      <c r="V508" s="8" t="s">
        <v>1448</v>
      </c>
      <c r="W508" s="8">
        <v>200</v>
      </c>
      <c r="X508" s="8" t="s">
        <v>1449</v>
      </c>
      <c r="Y508" s="8">
        <v>0</v>
      </c>
      <c r="Z508" s="8">
        <v>0</v>
      </c>
      <c r="AA508" s="8">
        <v>1</v>
      </c>
      <c r="AB508" s="8" t="s">
        <v>1449</v>
      </c>
      <c r="AC508" s="8">
        <v>0</v>
      </c>
      <c r="AD508" s="8" t="s">
        <v>1449</v>
      </c>
    </row>
    <row r="509" spans="1:30" hidden="1" x14ac:dyDescent="0.25">
      <c r="A509" s="8" t="s">
        <v>2954</v>
      </c>
      <c r="B509" s="8">
        <v>740</v>
      </c>
      <c r="C509" s="8" t="s">
        <v>1426</v>
      </c>
      <c r="D509" s="8" t="s">
        <v>1427</v>
      </c>
      <c r="E509" s="8" t="s">
        <v>1428</v>
      </c>
      <c r="F509" s="8">
        <v>4</v>
      </c>
      <c r="G509" s="8" t="s">
        <v>2179</v>
      </c>
      <c r="H509" s="8" t="s">
        <v>2180</v>
      </c>
      <c r="I509" s="8" t="s">
        <v>2181</v>
      </c>
      <c r="J509" s="8">
        <v>22</v>
      </c>
      <c r="K509" s="8" t="s">
        <v>2182</v>
      </c>
      <c r="L509" s="8" t="s">
        <v>2183</v>
      </c>
      <c r="M509" s="8" t="s">
        <v>2184</v>
      </c>
      <c r="N509" s="8">
        <v>110</v>
      </c>
      <c r="O509" s="8" t="s">
        <v>2955</v>
      </c>
      <c r="P509" s="8" t="s">
        <v>2192</v>
      </c>
      <c r="Q509" s="8" t="s">
        <v>2190</v>
      </c>
      <c r="R509" s="8" t="s">
        <v>2953</v>
      </c>
      <c r="S509" s="8">
        <v>35.860045999999997</v>
      </c>
      <c r="T509" s="8">
        <v>36.473889999999997</v>
      </c>
      <c r="U509" s="8" t="s">
        <v>1448</v>
      </c>
      <c r="V509" s="8" t="s">
        <v>1448</v>
      </c>
      <c r="W509" s="8">
        <v>300</v>
      </c>
      <c r="X509" s="8" t="s">
        <v>1449</v>
      </c>
      <c r="Y509" s="8">
        <v>0</v>
      </c>
      <c r="Z509" s="8">
        <v>0</v>
      </c>
      <c r="AA509" s="8">
        <v>1</v>
      </c>
      <c r="AB509" s="8" t="s">
        <v>1449</v>
      </c>
      <c r="AC509" s="8">
        <v>0</v>
      </c>
      <c r="AD509" s="8" t="s">
        <v>1449</v>
      </c>
    </row>
    <row r="510" spans="1:30" hidden="1" x14ac:dyDescent="0.25">
      <c r="A510" s="8" t="s">
        <v>2956</v>
      </c>
      <c r="B510" s="8">
        <v>741</v>
      </c>
      <c r="C510" s="8" t="s">
        <v>1426</v>
      </c>
      <c r="D510" s="8" t="s">
        <v>1427</v>
      </c>
      <c r="E510" s="8" t="s">
        <v>1428</v>
      </c>
      <c r="F510" s="8">
        <v>4</v>
      </c>
      <c r="G510" s="8" t="s">
        <v>2179</v>
      </c>
      <c r="H510" s="8" t="s">
        <v>2180</v>
      </c>
      <c r="I510" s="8" t="s">
        <v>2181</v>
      </c>
      <c r="J510" s="8">
        <v>22</v>
      </c>
      <c r="K510" s="8" t="s">
        <v>2182</v>
      </c>
      <c r="L510" s="8" t="s">
        <v>2183</v>
      </c>
      <c r="M510" s="8" t="s">
        <v>2184</v>
      </c>
      <c r="N510" s="8">
        <v>110</v>
      </c>
      <c r="O510" s="8" t="s">
        <v>2957</v>
      </c>
      <c r="P510" s="8" t="s">
        <v>2192</v>
      </c>
      <c r="Q510" s="8" t="s">
        <v>2190</v>
      </c>
      <c r="R510" s="8" t="s">
        <v>2953</v>
      </c>
      <c r="S510" s="8">
        <v>35.856045999999999</v>
      </c>
      <c r="T510" s="8">
        <v>36.450190999999997</v>
      </c>
      <c r="U510" s="8" t="s">
        <v>1448</v>
      </c>
      <c r="V510" s="8" t="s">
        <v>1448</v>
      </c>
      <c r="W510" s="8">
        <v>200</v>
      </c>
      <c r="X510" s="8" t="s">
        <v>1449</v>
      </c>
      <c r="Y510" s="8">
        <v>0</v>
      </c>
      <c r="Z510" s="8">
        <v>0</v>
      </c>
      <c r="AA510" s="8">
        <v>1</v>
      </c>
      <c r="AB510" s="8" t="s">
        <v>1449</v>
      </c>
      <c r="AC510" s="8">
        <v>0</v>
      </c>
      <c r="AD510" s="8" t="s">
        <v>1449</v>
      </c>
    </row>
    <row r="511" spans="1:30" hidden="1" x14ac:dyDescent="0.25">
      <c r="A511" s="8" t="s">
        <v>2958</v>
      </c>
      <c r="B511" s="8">
        <v>743</v>
      </c>
      <c r="C511" s="8" t="s">
        <v>1426</v>
      </c>
      <c r="D511" s="8" t="s">
        <v>1427</v>
      </c>
      <c r="E511" s="8" t="s">
        <v>1428</v>
      </c>
      <c r="F511" s="8">
        <v>4</v>
      </c>
      <c r="G511" s="8" t="s">
        <v>2179</v>
      </c>
      <c r="H511" s="8" t="s">
        <v>2180</v>
      </c>
      <c r="I511" s="8" t="s">
        <v>2181</v>
      </c>
      <c r="J511" s="8">
        <v>22</v>
      </c>
      <c r="K511" s="8" t="s">
        <v>2182</v>
      </c>
      <c r="L511" s="8" t="s">
        <v>2183</v>
      </c>
      <c r="M511" s="8" t="s">
        <v>2184</v>
      </c>
      <c r="N511" s="8">
        <v>110</v>
      </c>
      <c r="O511" s="8" t="s">
        <v>2959</v>
      </c>
      <c r="P511" s="8" t="s">
        <v>2192</v>
      </c>
      <c r="Q511" s="8" t="s">
        <v>2190</v>
      </c>
      <c r="R511" s="8" t="s">
        <v>2953</v>
      </c>
      <c r="S511" s="8">
        <v>35.787743310000003</v>
      </c>
      <c r="T511" s="8">
        <v>36.428950469999997</v>
      </c>
      <c r="U511" s="8" t="s">
        <v>1448</v>
      </c>
      <c r="V511" s="8" t="s">
        <v>1448</v>
      </c>
      <c r="W511" s="8">
        <v>500</v>
      </c>
      <c r="X511" s="8" t="s">
        <v>1449</v>
      </c>
      <c r="Y511" s="8">
        <v>1254</v>
      </c>
      <c r="Z511" s="8">
        <v>0</v>
      </c>
      <c r="AA511" s="8">
        <v>1</v>
      </c>
      <c r="AB511" s="8" t="s">
        <v>1449</v>
      </c>
      <c r="AC511" s="8">
        <v>0</v>
      </c>
      <c r="AD511" s="8" t="s">
        <v>1449</v>
      </c>
    </row>
    <row r="512" spans="1:30" hidden="1" x14ac:dyDescent="0.25">
      <c r="A512" s="8" t="s">
        <v>2960</v>
      </c>
      <c r="B512" s="8">
        <v>744</v>
      </c>
      <c r="C512" s="8" t="s">
        <v>1426</v>
      </c>
      <c r="D512" s="8" t="s">
        <v>1427</v>
      </c>
      <c r="E512" s="8" t="s">
        <v>1428</v>
      </c>
      <c r="F512" s="8">
        <v>4</v>
      </c>
      <c r="G512" s="8" t="s">
        <v>1934</v>
      </c>
      <c r="H512" s="8" t="s">
        <v>1935</v>
      </c>
      <c r="I512" s="8" t="s">
        <v>1936</v>
      </c>
      <c r="J512" s="8">
        <v>21</v>
      </c>
      <c r="K512" s="8" t="s">
        <v>1979</v>
      </c>
      <c r="L512" s="8" t="s">
        <v>1980</v>
      </c>
      <c r="M512" s="8" t="s">
        <v>1981</v>
      </c>
      <c r="N512" s="8">
        <v>106</v>
      </c>
      <c r="O512" s="8" t="s">
        <v>2961</v>
      </c>
      <c r="P512" s="8" t="s">
        <v>1987</v>
      </c>
      <c r="Q512" s="8" t="s">
        <v>1979</v>
      </c>
      <c r="R512" s="8" t="s">
        <v>1980</v>
      </c>
      <c r="S512" s="8">
        <v>36.431142000000001</v>
      </c>
      <c r="T512" s="8">
        <v>37.013978000000002</v>
      </c>
      <c r="U512" s="8" t="s">
        <v>1448</v>
      </c>
      <c r="V512" s="8" t="s">
        <v>1448</v>
      </c>
      <c r="W512" s="8">
        <v>150</v>
      </c>
      <c r="X512" s="8" t="s">
        <v>1449</v>
      </c>
      <c r="Y512" s="8">
        <v>0</v>
      </c>
      <c r="Z512" s="8">
        <v>0</v>
      </c>
      <c r="AA512" s="8">
        <v>0</v>
      </c>
      <c r="AB512" s="8" t="s">
        <v>1449</v>
      </c>
      <c r="AC512" s="8">
        <v>0</v>
      </c>
      <c r="AD512" s="8" t="s">
        <v>1449</v>
      </c>
    </row>
    <row r="513" spans="1:30" hidden="1" x14ac:dyDescent="0.25">
      <c r="A513" s="8" t="s">
        <v>2962</v>
      </c>
      <c r="B513" s="8">
        <v>745</v>
      </c>
      <c r="C513" s="8" t="s">
        <v>1426</v>
      </c>
      <c r="D513" s="8" t="s">
        <v>1427</v>
      </c>
      <c r="E513" s="8" t="s">
        <v>1428</v>
      </c>
      <c r="F513" s="8">
        <v>4</v>
      </c>
      <c r="G513" s="8" t="s">
        <v>1429</v>
      </c>
      <c r="H513" s="8" t="s">
        <v>1430</v>
      </c>
      <c r="I513" s="8" t="s">
        <v>1431</v>
      </c>
      <c r="J513" s="8">
        <v>20</v>
      </c>
      <c r="K513" s="8" t="s">
        <v>1473</v>
      </c>
      <c r="L513" s="8" t="s">
        <v>1474</v>
      </c>
      <c r="M513" s="8" t="s">
        <v>1475</v>
      </c>
      <c r="N513" s="8">
        <v>100</v>
      </c>
      <c r="O513" s="8" t="s">
        <v>2963</v>
      </c>
      <c r="P513" s="8" t="s">
        <v>1659</v>
      </c>
      <c r="Q513" s="8" t="s">
        <v>1473</v>
      </c>
      <c r="R513" s="8" t="s">
        <v>1474</v>
      </c>
      <c r="S513" s="8">
        <v>36.133290000000002</v>
      </c>
      <c r="T513" s="8">
        <v>36.423226999999997</v>
      </c>
      <c r="U513" s="8" t="s">
        <v>1448</v>
      </c>
      <c r="V513" s="8" t="s">
        <v>1448</v>
      </c>
      <c r="W513" s="8">
        <v>500</v>
      </c>
      <c r="X513" s="8" t="s">
        <v>1449</v>
      </c>
      <c r="Y513" s="8">
        <v>0</v>
      </c>
      <c r="Z513" s="8">
        <v>0</v>
      </c>
      <c r="AA513" s="8">
        <v>0</v>
      </c>
      <c r="AB513" s="8" t="s">
        <v>2786</v>
      </c>
      <c r="AC513" s="8">
        <v>0</v>
      </c>
      <c r="AD513" s="8" t="s">
        <v>1449</v>
      </c>
    </row>
    <row r="514" spans="1:30" hidden="1" x14ac:dyDescent="0.25">
      <c r="A514" s="8" t="s">
        <v>2964</v>
      </c>
      <c r="B514" s="8">
        <v>746</v>
      </c>
      <c r="C514" s="8" t="s">
        <v>1426</v>
      </c>
      <c r="D514" s="8" t="s">
        <v>1427</v>
      </c>
      <c r="E514" s="8" t="s">
        <v>1428</v>
      </c>
      <c r="F514" s="8">
        <v>4</v>
      </c>
      <c r="G514" s="8" t="s">
        <v>1429</v>
      </c>
      <c r="H514" s="8" t="s">
        <v>1430</v>
      </c>
      <c r="I514" s="8" t="s">
        <v>1431</v>
      </c>
      <c r="J514" s="8">
        <v>20</v>
      </c>
      <c r="K514" s="8" t="s">
        <v>1473</v>
      </c>
      <c r="L514" s="8" t="s">
        <v>1474</v>
      </c>
      <c r="M514" s="8" t="s">
        <v>1475</v>
      </c>
      <c r="N514" s="8">
        <v>100</v>
      </c>
      <c r="O514" s="8" t="s">
        <v>2965</v>
      </c>
      <c r="P514" s="8" t="s">
        <v>1636</v>
      </c>
      <c r="Q514" s="8" t="s">
        <v>1634</v>
      </c>
      <c r="R514" s="8" t="s">
        <v>1635</v>
      </c>
      <c r="S514" s="8">
        <v>36.168208</v>
      </c>
      <c r="T514" s="8">
        <v>36.479832999999999</v>
      </c>
      <c r="U514" s="8" t="s">
        <v>1448</v>
      </c>
      <c r="V514" s="8" t="s">
        <v>1448</v>
      </c>
      <c r="W514" s="8">
        <v>750</v>
      </c>
      <c r="X514" s="8" t="s">
        <v>1449</v>
      </c>
      <c r="Y514" s="8">
        <v>2220</v>
      </c>
      <c r="Z514" s="8">
        <v>0</v>
      </c>
      <c r="AA514" s="8">
        <v>0</v>
      </c>
      <c r="AB514" s="8" t="s">
        <v>1449</v>
      </c>
      <c r="AC514" s="8">
        <v>0</v>
      </c>
      <c r="AD514" s="8" t="s">
        <v>1449</v>
      </c>
    </row>
    <row r="515" spans="1:30" hidden="1" x14ac:dyDescent="0.25">
      <c r="A515" s="8" t="s">
        <v>2966</v>
      </c>
      <c r="B515" s="8">
        <v>747</v>
      </c>
      <c r="C515" s="8" t="s">
        <v>1426</v>
      </c>
      <c r="D515" s="8" t="s">
        <v>1427</v>
      </c>
      <c r="E515" s="8" t="s">
        <v>1428</v>
      </c>
      <c r="F515" s="8">
        <v>4</v>
      </c>
      <c r="G515" s="8" t="s">
        <v>1429</v>
      </c>
      <c r="H515" s="8" t="s">
        <v>1430</v>
      </c>
      <c r="I515" s="8" t="s">
        <v>1431</v>
      </c>
      <c r="J515" s="8">
        <v>20</v>
      </c>
      <c r="K515" s="8" t="s">
        <v>1425</v>
      </c>
      <c r="L515" s="8" t="s">
        <v>1432</v>
      </c>
      <c r="M515" s="8" t="s">
        <v>1433</v>
      </c>
      <c r="N515" s="8">
        <v>103</v>
      </c>
      <c r="O515" s="8" t="s">
        <v>2967</v>
      </c>
      <c r="P515" s="8" t="s">
        <v>1455</v>
      </c>
      <c r="Q515" s="8" t="s">
        <v>1453</v>
      </c>
      <c r="R515" s="8" t="s">
        <v>1454</v>
      </c>
      <c r="S515" s="8">
        <v>36.050248000000003</v>
      </c>
      <c r="T515" s="8">
        <v>36.517302999999998</v>
      </c>
      <c r="U515" s="8" t="s">
        <v>1448</v>
      </c>
      <c r="V515" s="8" t="s">
        <v>1448</v>
      </c>
      <c r="W515" s="8">
        <v>300</v>
      </c>
      <c r="X515" s="8" t="s">
        <v>1449</v>
      </c>
      <c r="Y515" s="8">
        <v>0</v>
      </c>
      <c r="Z515" s="8">
        <v>0</v>
      </c>
      <c r="AA515" s="8">
        <v>0</v>
      </c>
      <c r="AB515" s="8" t="s">
        <v>1449</v>
      </c>
      <c r="AC515" s="8">
        <v>0</v>
      </c>
      <c r="AD515" s="8" t="s">
        <v>1449</v>
      </c>
    </row>
    <row r="516" spans="1:30" hidden="1" x14ac:dyDescent="0.25">
      <c r="A516" s="8" t="s">
        <v>2968</v>
      </c>
      <c r="B516" s="8">
        <v>748</v>
      </c>
      <c r="C516" s="8" t="s">
        <v>1426</v>
      </c>
      <c r="D516" s="8" t="s">
        <v>1427</v>
      </c>
      <c r="E516" s="8" t="s">
        <v>1428</v>
      </c>
      <c r="F516" s="8">
        <v>4</v>
      </c>
      <c r="G516" s="8" t="s">
        <v>1427</v>
      </c>
      <c r="H516" s="8" t="s">
        <v>1516</v>
      </c>
      <c r="I516" s="8" t="s">
        <v>1517</v>
      </c>
      <c r="J516" s="8">
        <v>18</v>
      </c>
      <c r="K516" s="8" t="s">
        <v>1427</v>
      </c>
      <c r="L516" s="8" t="s">
        <v>1516</v>
      </c>
      <c r="M516" s="8" t="s">
        <v>1753</v>
      </c>
      <c r="N516" s="8">
        <v>85</v>
      </c>
      <c r="O516" s="8" t="s">
        <v>2969</v>
      </c>
      <c r="P516" s="8" t="s">
        <v>1762</v>
      </c>
      <c r="Q516" s="8" t="s">
        <v>1760</v>
      </c>
      <c r="R516" s="8" t="s">
        <v>1761</v>
      </c>
      <c r="S516" s="8">
        <v>35.90692</v>
      </c>
      <c r="T516" s="8">
        <v>36.566574000000003</v>
      </c>
      <c r="U516" s="8" t="s">
        <v>1448</v>
      </c>
      <c r="V516" s="8" t="s">
        <v>1448</v>
      </c>
      <c r="W516" s="8">
        <v>300</v>
      </c>
      <c r="X516" s="8" t="s">
        <v>1449</v>
      </c>
      <c r="Y516" s="8">
        <v>0</v>
      </c>
      <c r="Z516" s="8">
        <v>0</v>
      </c>
      <c r="AA516" s="8">
        <v>0</v>
      </c>
      <c r="AB516" s="8" t="s">
        <v>1449</v>
      </c>
      <c r="AC516" s="8">
        <v>0</v>
      </c>
      <c r="AD516" s="8" t="s">
        <v>1449</v>
      </c>
    </row>
    <row r="517" spans="1:30" hidden="1" x14ac:dyDescent="0.25">
      <c r="A517" s="8" t="s">
        <v>2970</v>
      </c>
      <c r="B517" s="8">
        <v>749</v>
      </c>
      <c r="C517" s="8" t="s">
        <v>1426</v>
      </c>
      <c r="D517" s="8" t="s">
        <v>1427</v>
      </c>
      <c r="E517" s="8" t="s">
        <v>1428</v>
      </c>
      <c r="F517" s="8">
        <v>4</v>
      </c>
      <c r="G517" s="8" t="s">
        <v>1429</v>
      </c>
      <c r="H517" s="8" t="s">
        <v>1430</v>
      </c>
      <c r="I517" s="8" t="s">
        <v>1431</v>
      </c>
      <c r="J517" s="8">
        <v>20</v>
      </c>
      <c r="K517" s="8" t="s">
        <v>1579</v>
      </c>
      <c r="L517" s="8" t="s">
        <v>1580</v>
      </c>
      <c r="M517" s="8" t="s">
        <v>1581</v>
      </c>
      <c r="N517" s="8">
        <v>102</v>
      </c>
      <c r="O517" s="8" t="s">
        <v>2971</v>
      </c>
      <c r="P517" s="8" t="s">
        <v>1612</v>
      </c>
      <c r="Q517" s="8" t="s">
        <v>1610</v>
      </c>
      <c r="R517" s="8" t="s">
        <v>1611</v>
      </c>
      <c r="S517" s="8">
        <v>36.224524000000002</v>
      </c>
      <c r="T517" s="8">
        <v>36.556815</v>
      </c>
      <c r="U517" s="8" t="s">
        <v>1448</v>
      </c>
      <c r="V517" s="8" t="s">
        <v>1448</v>
      </c>
      <c r="W517" s="8">
        <v>335</v>
      </c>
      <c r="X517" s="8" t="s">
        <v>1449</v>
      </c>
      <c r="Y517" s="8">
        <v>0</v>
      </c>
      <c r="Z517" s="8">
        <v>0</v>
      </c>
      <c r="AA517" s="8">
        <v>0</v>
      </c>
      <c r="AB517" s="8" t="s">
        <v>2786</v>
      </c>
      <c r="AC517" s="8">
        <v>0</v>
      </c>
      <c r="AD517" s="8" t="s">
        <v>1449</v>
      </c>
    </row>
    <row r="518" spans="1:30" hidden="1" x14ac:dyDescent="0.25">
      <c r="A518" s="8" t="s">
        <v>2972</v>
      </c>
      <c r="B518" s="8">
        <v>750</v>
      </c>
      <c r="C518" s="8" t="s">
        <v>1426</v>
      </c>
      <c r="D518" s="8" t="s">
        <v>1427</v>
      </c>
      <c r="E518" s="8" t="s">
        <v>1428</v>
      </c>
      <c r="F518" s="8">
        <v>4</v>
      </c>
      <c r="G518" s="8" t="s">
        <v>1429</v>
      </c>
      <c r="H518" s="8" t="s">
        <v>1430</v>
      </c>
      <c r="I518" s="8" t="s">
        <v>1431</v>
      </c>
      <c r="J518" s="8">
        <v>20</v>
      </c>
      <c r="K518" s="8" t="s">
        <v>1579</v>
      </c>
      <c r="L518" s="8" t="s">
        <v>1580</v>
      </c>
      <c r="M518" s="8" t="s">
        <v>1581</v>
      </c>
      <c r="N518" s="8">
        <v>102</v>
      </c>
      <c r="O518" s="8" t="s">
        <v>2973</v>
      </c>
      <c r="P518" s="8" t="s">
        <v>1612</v>
      </c>
      <c r="Q518" s="8" t="s">
        <v>1610</v>
      </c>
      <c r="R518" s="8" t="s">
        <v>1611</v>
      </c>
      <c r="S518" s="8">
        <v>36.223773000000001</v>
      </c>
      <c r="T518" s="8">
        <v>36.552110999999996</v>
      </c>
      <c r="U518" s="8" t="s">
        <v>1448</v>
      </c>
      <c r="V518" s="8" t="s">
        <v>1448</v>
      </c>
      <c r="W518" s="8">
        <v>794</v>
      </c>
      <c r="X518" s="8" t="s">
        <v>1449</v>
      </c>
      <c r="Y518" s="8">
        <v>0</v>
      </c>
      <c r="Z518" s="8">
        <v>0</v>
      </c>
      <c r="AA518" s="8">
        <v>0</v>
      </c>
      <c r="AB518" s="8" t="s">
        <v>2786</v>
      </c>
      <c r="AC518" s="8">
        <v>0</v>
      </c>
      <c r="AD518" s="8" t="s">
        <v>1449</v>
      </c>
    </row>
    <row r="519" spans="1:30" hidden="1" x14ac:dyDescent="0.25">
      <c r="A519" s="8" t="s">
        <v>2974</v>
      </c>
      <c r="B519" s="8">
        <v>751</v>
      </c>
      <c r="C519" s="8" t="s">
        <v>1426</v>
      </c>
      <c r="D519" s="8" t="s">
        <v>1427</v>
      </c>
      <c r="E519" s="8" t="s">
        <v>1428</v>
      </c>
      <c r="F519" s="8">
        <v>4</v>
      </c>
      <c r="G519" s="8" t="s">
        <v>1429</v>
      </c>
      <c r="H519" s="8" t="s">
        <v>1430</v>
      </c>
      <c r="I519" s="8" t="s">
        <v>1431</v>
      </c>
      <c r="J519" s="8">
        <v>20</v>
      </c>
      <c r="K519" s="8" t="s">
        <v>1579</v>
      </c>
      <c r="L519" s="8" t="s">
        <v>1580</v>
      </c>
      <c r="M519" s="8" t="s">
        <v>1581</v>
      </c>
      <c r="N519" s="8">
        <v>102</v>
      </c>
      <c r="O519" s="8" t="s">
        <v>2975</v>
      </c>
      <c r="P519" s="8" t="s">
        <v>1612</v>
      </c>
      <c r="Q519" s="8" t="s">
        <v>1610</v>
      </c>
      <c r="R519" s="8" t="s">
        <v>1611</v>
      </c>
      <c r="S519" s="8">
        <v>36.224316999999999</v>
      </c>
      <c r="T519" s="8">
        <v>36.560285999999998</v>
      </c>
      <c r="U519" s="8" t="s">
        <v>1448</v>
      </c>
      <c r="V519" s="8" t="s">
        <v>1448</v>
      </c>
      <c r="W519" s="8">
        <v>200</v>
      </c>
      <c r="X519" s="8" t="s">
        <v>1449</v>
      </c>
      <c r="Y519" s="8">
        <v>0</v>
      </c>
      <c r="Z519" s="8">
        <v>0</v>
      </c>
      <c r="AA519" s="8">
        <v>0</v>
      </c>
      <c r="AB519" s="8" t="s">
        <v>2786</v>
      </c>
      <c r="AC519" s="8">
        <v>0</v>
      </c>
      <c r="AD519" s="8" t="s">
        <v>1449</v>
      </c>
    </row>
    <row r="520" spans="1:30" hidden="1" x14ac:dyDescent="0.25">
      <c r="A520" s="8" t="s">
        <v>2976</v>
      </c>
      <c r="B520" s="8">
        <v>752</v>
      </c>
      <c r="C520" s="8" t="s">
        <v>1426</v>
      </c>
      <c r="D520" s="8" t="s">
        <v>1427</v>
      </c>
      <c r="E520" s="8" t="s">
        <v>1428</v>
      </c>
      <c r="F520" s="8">
        <v>4</v>
      </c>
      <c r="G520" s="8" t="s">
        <v>1429</v>
      </c>
      <c r="H520" s="8" t="s">
        <v>1430</v>
      </c>
      <c r="I520" s="8" t="s">
        <v>1431</v>
      </c>
      <c r="J520" s="8">
        <v>20</v>
      </c>
      <c r="K520" s="8" t="s">
        <v>1579</v>
      </c>
      <c r="L520" s="8" t="s">
        <v>1580</v>
      </c>
      <c r="M520" s="8" t="s">
        <v>1581</v>
      </c>
      <c r="N520" s="8">
        <v>102</v>
      </c>
      <c r="O520" s="8" t="s">
        <v>2977</v>
      </c>
      <c r="P520" s="8" t="s">
        <v>1612</v>
      </c>
      <c r="Q520" s="8" t="s">
        <v>1610</v>
      </c>
      <c r="R520" s="8" t="s">
        <v>1611</v>
      </c>
      <c r="S520" s="8">
        <v>36.222257999999997</v>
      </c>
      <c r="T520" s="8">
        <v>36.529043999999999</v>
      </c>
      <c r="U520" s="8" t="s">
        <v>1448</v>
      </c>
      <c r="V520" s="8" t="s">
        <v>1448</v>
      </c>
      <c r="W520" s="8">
        <v>2239</v>
      </c>
      <c r="X520" s="8" t="s">
        <v>1449</v>
      </c>
      <c r="Y520" s="8">
        <v>0</v>
      </c>
      <c r="Z520" s="8">
        <v>0</v>
      </c>
      <c r="AA520" s="8">
        <v>0</v>
      </c>
      <c r="AB520" s="8" t="s">
        <v>2786</v>
      </c>
      <c r="AC520" s="8">
        <v>0</v>
      </c>
      <c r="AD520" s="8" t="s">
        <v>1449</v>
      </c>
    </row>
    <row r="521" spans="1:30" hidden="1" x14ac:dyDescent="0.25">
      <c r="A521" s="8" t="s">
        <v>2978</v>
      </c>
      <c r="B521" s="8">
        <v>753</v>
      </c>
      <c r="C521" s="8" t="s">
        <v>1426</v>
      </c>
      <c r="D521" s="8" t="s">
        <v>1427</v>
      </c>
      <c r="E521" s="8" t="s">
        <v>1428</v>
      </c>
      <c r="F521" s="8">
        <v>4</v>
      </c>
      <c r="G521" s="8" t="s">
        <v>1429</v>
      </c>
      <c r="H521" s="8" t="s">
        <v>1430</v>
      </c>
      <c r="I521" s="8" t="s">
        <v>1431</v>
      </c>
      <c r="J521" s="8">
        <v>20</v>
      </c>
      <c r="K521" s="8" t="s">
        <v>1579</v>
      </c>
      <c r="L521" s="8" t="s">
        <v>1580</v>
      </c>
      <c r="M521" s="8" t="s">
        <v>1581</v>
      </c>
      <c r="N521" s="8">
        <v>102</v>
      </c>
      <c r="O521" s="8" t="s">
        <v>2979</v>
      </c>
      <c r="P521" s="8" t="s">
        <v>1612</v>
      </c>
      <c r="Q521" s="8" t="s">
        <v>1610</v>
      </c>
      <c r="R521" s="8" t="s">
        <v>1611</v>
      </c>
      <c r="S521" s="8">
        <v>36.230946000000003</v>
      </c>
      <c r="T521" s="8">
        <v>36.563519999999997</v>
      </c>
      <c r="U521" s="8" t="s">
        <v>1448</v>
      </c>
      <c r="V521" s="8" t="s">
        <v>1448</v>
      </c>
      <c r="W521" s="8">
        <v>300</v>
      </c>
      <c r="X521" s="8" t="s">
        <v>1449</v>
      </c>
      <c r="Y521" s="8">
        <v>0</v>
      </c>
      <c r="Z521" s="8">
        <v>0</v>
      </c>
      <c r="AA521" s="8">
        <v>0</v>
      </c>
      <c r="AB521" s="8" t="s">
        <v>2786</v>
      </c>
      <c r="AC521" s="8">
        <v>0</v>
      </c>
      <c r="AD521" s="8" t="s">
        <v>1449</v>
      </c>
    </row>
    <row r="522" spans="1:30" hidden="1" x14ac:dyDescent="0.25">
      <c r="A522" s="8" t="s">
        <v>2980</v>
      </c>
      <c r="B522" s="8">
        <v>754</v>
      </c>
      <c r="C522" s="8" t="s">
        <v>1426</v>
      </c>
      <c r="D522" s="8" t="s">
        <v>1427</v>
      </c>
      <c r="E522" s="8" t="s">
        <v>1428</v>
      </c>
      <c r="F522" s="8">
        <v>4</v>
      </c>
      <c r="G522" s="8" t="s">
        <v>1429</v>
      </c>
      <c r="H522" s="8" t="s">
        <v>1430</v>
      </c>
      <c r="I522" s="8" t="s">
        <v>1431</v>
      </c>
      <c r="J522" s="8">
        <v>20</v>
      </c>
      <c r="K522" s="8" t="s">
        <v>1579</v>
      </c>
      <c r="L522" s="8" t="s">
        <v>1580</v>
      </c>
      <c r="M522" s="8" t="s">
        <v>1581</v>
      </c>
      <c r="N522" s="8">
        <v>102</v>
      </c>
      <c r="O522" s="8" t="s">
        <v>2981</v>
      </c>
      <c r="P522" s="8" t="s">
        <v>1612</v>
      </c>
      <c r="Q522" s="8" t="s">
        <v>1610</v>
      </c>
      <c r="R522" s="8" t="s">
        <v>1611</v>
      </c>
      <c r="S522" s="8">
        <v>36.226903999999998</v>
      </c>
      <c r="T522" s="8">
        <v>36.560194000000003</v>
      </c>
      <c r="U522" s="8" t="s">
        <v>1448</v>
      </c>
      <c r="V522" s="8" t="s">
        <v>1448</v>
      </c>
      <c r="W522" s="8">
        <v>200</v>
      </c>
      <c r="X522" s="8" t="s">
        <v>1449</v>
      </c>
      <c r="Y522" s="8">
        <v>0</v>
      </c>
      <c r="Z522" s="8">
        <v>0</v>
      </c>
      <c r="AA522" s="8">
        <v>0</v>
      </c>
      <c r="AB522" s="8" t="s">
        <v>2786</v>
      </c>
      <c r="AC522" s="8">
        <v>0</v>
      </c>
      <c r="AD522" s="8" t="s">
        <v>1449</v>
      </c>
    </row>
    <row r="523" spans="1:30" hidden="1" x14ac:dyDescent="0.25">
      <c r="A523" s="8" t="s">
        <v>2982</v>
      </c>
      <c r="B523" s="8">
        <v>755</v>
      </c>
      <c r="C523" s="8" t="s">
        <v>1426</v>
      </c>
      <c r="D523" s="8" t="s">
        <v>1427</v>
      </c>
      <c r="E523" s="8" t="s">
        <v>1428</v>
      </c>
      <c r="F523" s="8">
        <v>4</v>
      </c>
      <c r="G523" s="8" t="s">
        <v>1429</v>
      </c>
      <c r="H523" s="8" t="s">
        <v>1430</v>
      </c>
      <c r="I523" s="8" t="s">
        <v>1431</v>
      </c>
      <c r="J523" s="8">
        <v>20</v>
      </c>
      <c r="K523" s="8" t="s">
        <v>1579</v>
      </c>
      <c r="L523" s="8" t="s">
        <v>1580</v>
      </c>
      <c r="M523" s="8" t="s">
        <v>1581</v>
      </c>
      <c r="N523" s="8">
        <v>102</v>
      </c>
      <c r="O523" s="8" t="s">
        <v>2983</v>
      </c>
      <c r="P523" s="8" t="s">
        <v>1612</v>
      </c>
      <c r="Q523" s="8" t="s">
        <v>1610</v>
      </c>
      <c r="R523" s="8" t="s">
        <v>1611</v>
      </c>
      <c r="S523" s="8">
        <v>36.223461</v>
      </c>
      <c r="T523" s="8">
        <v>36.538271000000002</v>
      </c>
      <c r="U523" s="8" t="s">
        <v>1448</v>
      </c>
      <c r="V523" s="8" t="s">
        <v>1448</v>
      </c>
      <c r="W523" s="8">
        <v>1300</v>
      </c>
      <c r="X523" s="8" t="s">
        <v>1449</v>
      </c>
      <c r="Y523" s="8">
        <v>0</v>
      </c>
      <c r="Z523" s="8">
        <v>0</v>
      </c>
      <c r="AA523" s="8">
        <v>0</v>
      </c>
      <c r="AB523" s="8" t="s">
        <v>2786</v>
      </c>
      <c r="AC523" s="8">
        <v>0</v>
      </c>
      <c r="AD523" s="8" t="s">
        <v>1449</v>
      </c>
    </row>
    <row r="524" spans="1:30" hidden="1" x14ac:dyDescent="0.25">
      <c r="A524" s="8" t="s">
        <v>2984</v>
      </c>
      <c r="B524" s="8">
        <v>756</v>
      </c>
      <c r="C524" s="8" t="s">
        <v>1426</v>
      </c>
      <c r="D524" s="8" t="s">
        <v>1427</v>
      </c>
      <c r="E524" s="8" t="s">
        <v>1428</v>
      </c>
      <c r="F524" s="8">
        <v>4</v>
      </c>
      <c r="G524" s="8" t="s">
        <v>1934</v>
      </c>
      <c r="H524" s="8" t="s">
        <v>1935</v>
      </c>
      <c r="I524" s="8" t="s">
        <v>1936</v>
      </c>
      <c r="J524" s="8">
        <v>21</v>
      </c>
      <c r="K524" s="8" t="s">
        <v>1979</v>
      </c>
      <c r="L524" s="8" t="s">
        <v>1980</v>
      </c>
      <c r="M524" s="8" t="s">
        <v>1981</v>
      </c>
      <c r="N524" s="8">
        <v>106</v>
      </c>
      <c r="O524" s="8" t="s">
        <v>2985</v>
      </c>
      <c r="P524" s="8" t="s">
        <v>2021</v>
      </c>
      <c r="Q524" s="8" t="s">
        <v>331</v>
      </c>
      <c r="R524" s="8" t="s">
        <v>2881</v>
      </c>
      <c r="S524" s="8">
        <v>35.988214999999997</v>
      </c>
      <c r="T524" s="8">
        <v>36.434384999999999</v>
      </c>
      <c r="U524" s="8" t="s">
        <v>1448</v>
      </c>
      <c r="V524" s="8" t="s">
        <v>1448</v>
      </c>
      <c r="W524" s="8">
        <v>100</v>
      </c>
      <c r="X524" s="8" t="s">
        <v>1449</v>
      </c>
      <c r="Y524" s="8">
        <v>0</v>
      </c>
      <c r="Z524" s="8">
        <v>0</v>
      </c>
      <c r="AA524" s="8">
        <v>0</v>
      </c>
      <c r="AB524" s="8" t="s">
        <v>1449</v>
      </c>
      <c r="AC524" s="8">
        <v>0</v>
      </c>
      <c r="AD524" s="8" t="s">
        <v>1449</v>
      </c>
    </row>
    <row r="525" spans="1:30" hidden="1" x14ac:dyDescent="0.25">
      <c r="A525" s="8" t="s">
        <v>2986</v>
      </c>
      <c r="B525" s="8">
        <v>757</v>
      </c>
      <c r="C525" s="8" t="s">
        <v>1426</v>
      </c>
      <c r="D525" s="8" t="s">
        <v>1427</v>
      </c>
      <c r="E525" s="8" t="s">
        <v>1428</v>
      </c>
      <c r="F525" s="8">
        <v>4</v>
      </c>
      <c r="G525" s="8" t="s">
        <v>1429</v>
      </c>
      <c r="H525" s="8" t="s">
        <v>1430</v>
      </c>
      <c r="I525" s="8" t="s">
        <v>1431</v>
      </c>
      <c r="J525" s="8">
        <v>20</v>
      </c>
      <c r="K525" s="8" t="s">
        <v>1425</v>
      </c>
      <c r="L525" s="8" t="s">
        <v>1432</v>
      </c>
      <c r="M525" s="8" t="s">
        <v>1433</v>
      </c>
      <c r="N525" s="8">
        <v>103</v>
      </c>
      <c r="O525" s="8" t="s">
        <v>2987</v>
      </c>
      <c r="P525" s="8" t="s">
        <v>1434</v>
      </c>
      <c r="Q525" s="8" t="s">
        <v>1425</v>
      </c>
      <c r="R525" s="8" t="s">
        <v>2988</v>
      </c>
      <c r="S525" s="8">
        <v>36.030797</v>
      </c>
      <c r="T525" s="8">
        <v>36.487605000000002</v>
      </c>
      <c r="U525" s="8" t="s">
        <v>1448</v>
      </c>
      <c r="V525" s="8" t="s">
        <v>1448</v>
      </c>
      <c r="W525" s="8">
        <v>1200</v>
      </c>
      <c r="X525" s="8" t="s">
        <v>1449</v>
      </c>
      <c r="Y525" s="8">
        <v>0</v>
      </c>
      <c r="Z525" s="8">
        <v>0</v>
      </c>
      <c r="AA525" s="8">
        <v>1</v>
      </c>
      <c r="AB525" s="8" t="s">
        <v>1449</v>
      </c>
      <c r="AC525" s="8">
        <v>0</v>
      </c>
      <c r="AD525" s="8" t="s">
        <v>1449</v>
      </c>
    </row>
    <row r="526" spans="1:30" hidden="1" x14ac:dyDescent="0.25">
      <c r="A526" s="8" t="s">
        <v>2418</v>
      </c>
      <c r="B526" s="8">
        <v>758</v>
      </c>
      <c r="C526" s="8" t="s">
        <v>1426</v>
      </c>
      <c r="D526" s="8" t="s">
        <v>1427</v>
      </c>
      <c r="E526" s="8" t="s">
        <v>1428</v>
      </c>
      <c r="F526" s="8">
        <v>4</v>
      </c>
      <c r="G526" s="8" t="s">
        <v>2415</v>
      </c>
      <c r="H526" s="8" t="s">
        <v>2416</v>
      </c>
      <c r="I526" s="8" t="s">
        <v>2417</v>
      </c>
      <c r="J526" s="8">
        <v>19</v>
      </c>
      <c r="K526" s="8" t="s">
        <v>2418</v>
      </c>
      <c r="L526" s="8" t="s">
        <v>2419</v>
      </c>
      <c r="M526" s="8" t="s">
        <v>2420</v>
      </c>
      <c r="N526" s="8">
        <v>97</v>
      </c>
      <c r="O526" s="8" t="s">
        <v>2419</v>
      </c>
      <c r="P526" s="8" t="s">
        <v>2989</v>
      </c>
      <c r="Q526" s="8" t="s">
        <v>2418</v>
      </c>
      <c r="R526" s="8" t="s">
        <v>2419</v>
      </c>
      <c r="S526" s="8">
        <v>35.547500999999997</v>
      </c>
      <c r="T526" s="8">
        <v>36.644047</v>
      </c>
      <c r="U526" s="8" t="s">
        <v>1448</v>
      </c>
      <c r="W526" s="8" t="s">
        <v>1449</v>
      </c>
      <c r="X526" s="8" t="s">
        <v>1449</v>
      </c>
      <c r="Y526" s="8">
        <v>0</v>
      </c>
      <c r="Z526" s="8">
        <v>0</v>
      </c>
      <c r="AA526" s="8">
        <v>0</v>
      </c>
      <c r="AB526" s="8" t="s">
        <v>1449</v>
      </c>
      <c r="AC526" s="8">
        <v>0</v>
      </c>
      <c r="AD526" s="8" t="s">
        <v>1449</v>
      </c>
    </row>
    <row r="527" spans="1:30" hidden="1" x14ac:dyDescent="0.25">
      <c r="A527" s="8" t="s">
        <v>2990</v>
      </c>
      <c r="B527" s="8">
        <v>759</v>
      </c>
      <c r="C527" s="8" t="s">
        <v>2484</v>
      </c>
      <c r="D527" s="8" t="s">
        <v>2485</v>
      </c>
      <c r="E527" s="8" t="s">
        <v>2486</v>
      </c>
      <c r="F527" s="8">
        <v>2</v>
      </c>
      <c r="G527" s="8" t="s">
        <v>2485</v>
      </c>
      <c r="H527" s="8" t="s">
        <v>2991</v>
      </c>
      <c r="I527" s="8" t="s">
        <v>2992</v>
      </c>
      <c r="J527" s="8">
        <v>9</v>
      </c>
      <c r="K527" s="8" t="s">
        <v>2798</v>
      </c>
      <c r="L527" s="8" t="s">
        <v>2799</v>
      </c>
      <c r="M527" s="8" t="s">
        <v>2993</v>
      </c>
      <c r="N527" s="8">
        <v>42</v>
      </c>
      <c r="O527" s="8" t="s">
        <v>2994</v>
      </c>
      <c r="P527" s="8" t="s">
        <v>2995</v>
      </c>
      <c r="Q527" s="8" t="s">
        <v>2990</v>
      </c>
      <c r="R527" s="8" t="s">
        <v>2994</v>
      </c>
      <c r="S527" s="8">
        <v>35.373927000000002</v>
      </c>
      <c r="T527" s="8">
        <v>36.689318</v>
      </c>
      <c r="U527" s="8" t="s">
        <v>1495</v>
      </c>
      <c r="W527" s="8" t="s">
        <v>1449</v>
      </c>
      <c r="X527" s="8" t="s">
        <v>1496</v>
      </c>
      <c r="Y527" s="8">
        <v>1372</v>
      </c>
      <c r="Z527" s="8">
        <v>0</v>
      </c>
      <c r="AA527" s="8">
        <v>0</v>
      </c>
      <c r="AB527" s="8" t="s">
        <v>1449</v>
      </c>
      <c r="AC527" s="8">
        <v>0</v>
      </c>
      <c r="AD527" s="8" t="s">
        <v>1449</v>
      </c>
    </row>
    <row r="528" spans="1:30" hidden="1" x14ac:dyDescent="0.25">
      <c r="A528" s="8" t="s">
        <v>2996</v>
      </c>
      <c r="B528" s="8">
        <v>760</v>
      </c>
      <c r="C528" s="8" t="s">
        <v>2334</v>
      </c>
      <c r="D528" s="8" t="s">
        <v>2335</v>
      </c>
      <c r="E528" s="8" t="s">
        <v>2336</v>
      </c>
      <c r="F528" s="8">
        <v>1</v>
      </c>
      <c r="G528" s="8" t="s">
        <v>2997</v>
      </c>
      <c r="H528" s="8" t="s">
        <v>2998</v>
      </c>
      <c r="I528" s="8" t="s">
        <v>2999</v>
      </c>
      <c r="J528" s="8">
        <v>3</v>
      </c>
      <c r="K528" s="8" t="s">
        <v>3000</v>
      </c>
      <c r="L528" s="8" t="s">
        <v>3001</v>
      </c>
      <c r="M528" s="8" t="s">
        <v>3002</v>
      </c>
      <c r="N528" s="8">
        <v>17</v>
      </c>
      <c r="O528" s="8" t="s">
        <v>3003</v>
      </c>
      <c r="P528" s="8" t="s">
        <v>3004</v>
      </c>
      <c r="Q528" s="8" t="s">
        <v>2996</v>
      </c>
      <c r="R528" s="8" t="s">
        <v>3003</v>
      </c>
      <c r="S528" s="8">
        <v>36.357143999999998</v>
      </c>
      <c r="T528" s="8">
        <v>36.770046999999998</v>
      </c>
      <c r="U528" s="8" t="s">
        <v>1495</v>
      </c>
      <c r="W528" s="8" t="s">
        <v>1449</v>
      </c>
      <c r="X528" s="8" t="s">
        <v>1496</v>
      </c>
      <c r="Y528" s="8">
        <v>13584</v>
      </c>
      <c r="Z528" s="8">
        <v>0</v>
      </c>
      <c r="AA528" s="8">
        <v>0</v>
      </c>
      <c r="AB528" s="8" t="s">
        <v>1449</v>
      </c>
      <c r="AC528" s="8">
        <v>0</v>
      </c>
      <c r="AD528" s="8" t="s">
        <v>1449</v>
      </c>
    </row>
    <row r="529" spans="1:30" hidden="1" x14ac:dyDescent="0.25">
      <c r="A529" s="8" t="s">
        <v>3000</v>
      </c>
      <c r="B529" s="8">
        <v>761</v>
      </c>
      <c r="C529" s="8" t="s">
        <v>2334</v>
      </c>
      <c r="D529" s="8" t="s">
        <v>2335</v>
      </c>
      <c r="E529" s="8" t="s">
        <v>2336</v>
      </c>
      <c r="F529" s="8">
        <v>1</v>
      </c>
      <c r="G529" s="8" t="s">
        <v>2997</v>
      </c>
      <c r="H529" s="8" t="s">
        <v>2998</v>
      </c>
      <c r="I529" s="8" t="s">
        <v>2999</v>
      </c>
      <c r="J529" s="8">
        <v>3</v>
      </c>
      <c r="K529" s="8" t="s">
        <v>3000</v>
      </c>
      <c r="L529" s="8" t="s">
        <v>3001</v>
      </c>
      <c r="M529" s="8" t="s">
        <v>3002</v>
      </c>
      <c r="N529" s="8">
        <v>17</v>
      </c>
      <c r="O529" s="8" t="s">
        <v>3001</v>
      </c>
      <c r="P529" s="8" t="s">
        <v>3005</v>
      </c>
      <c r="Q529" s="8" t="s">
        <v>3000</v>
      </c>
      <c r="R529" s="8" t="s">
        <v>3001</v>
      </c>
      <c r="S529" s="8">
        <v>36.392488</v>
      </c>
      <c r="T529" s="8">
        <v>36.689563</v>
      </c>
      <c r="U529" s="8" t="s">
        <v>1495</v>
      </c>
      <c r="W529" s="8" t="s">
        <v>1449</v>
      </c>
      <c r="X529" s="8" t="s">
        <v>1496</v>
      </c>
      <c r="Y529" s="8">
        <v>49544</v>
      </c>
      <c r="Z529" s="8">
        <v>0</v>
      </c>
      <c r="AA529" s="8">
        <v>0</v>
      </c>
      <c r="AB529" s="8" t="s">
        <v>1449</v>
      </c>
      <c r="AC529" s="8">
        <v>0</v>
      </c>
      <c r="AD529" s="8" t="s">
        <v>1449</v>
      </c>
    </row>
    <row r="530" spans="1:30" hidden="1" x14ac:dyDescent="0.25">
      <c r="A530" s="8" t="s">
        <v>3006</v>
      </c>
      <c r="B530" s="8">
        <v>762</v>
      </c>
      <c r="C530" s="8" t="s">
        <v>1426</v>
      </c>
      <c r="D530" s="8" t="s">
        <v>1427</v>
      </c>
      <c r="E530" s="8" t="s">
        <v>1428</v>
      </c>
      <c r="F530" s="8">
        <v>4</v>
      </c>
      <c r="G530" s="8" t="s">
        <v>2415</v>
      </c>
      <c r="H530" s="8" t="s">
        <v>2416</v>
      </c>
      <c r="I530" s="8" t="s">
        <v>2417</v>
      </c>
      <c r="J530" s="8">
        <v>19</v>
      </c>
      <c r="K530" s="8" t="s">
        <v>2567</v>
      </c>
      <c r="L530" s="8" t="s">
        <v>2568</v>
      </c>
      <c r="M530" s="8" t="s">
        <v>2569</v>
      </c>
      <c r="N530" s="8">
        <v>94</v>
      </c>
      <c r="O530" s="8" t="s">
        <v>3007</v>
      </c>
      <c r="P530" s="8" t="s">
        <v>3008</v>
      </c>
      <c r="Q530" s="8" t="s">
        <v>3006</v>
      </c>
      <c r="R530" s="8" t="s">
        <v>3007</v>
      </c>
      <c r="S530" s="8">
        <v>35.584719999999997</v>
      </c>
      <c r="T530" s="8">
        <v>36.884061000000003</v>
      </c>
      <c r="U530" s="8" t="s">
        <v>1763</v>
      </c>
      <c r="W530" s="8" t="s">
        <v>1449</v>
      </c>
      <c r="X530" s="8" t="s">
        <v>2071</v>
      </c>
      <c r="Y530" s="8">
        <v>0</v>
      </c>
      <c r="Z530" s="8">
        <v>0</v>
      </c>
      <c r="AA530" s="8">
        <v>0</v>
      </c>
      <c r="AB530" s="8" t="s">
        <v>1449</v>
      </c>
      <c r="AC530" s="8">
        <v>0</v>
      </c>
      <c r="AD530" s="8" t="s">
        <v>1449</v>
      </c>
    </row>
    <row r="531" spans="1:30" hidden="1" x14ac:dyDescent="0.25">
      <c r="A531" s="8" t="s">
        <v>3009</v>
      </c>
      <c r="B531" s="8">
        <v>763</v>
      </c>
      <c r="C531" s="8" t="s">
        <v>1426</v>
      </c>
      <c r="D531" s="8" t="s">
        <v>1427</v>
      </c>
      <c r="E531" s="8" t="s">
        <v>1428</v>
      </c>
      <c r="F531" s="8">
        <v>4</v>
      </c>
      <c r="G531" s="8" t="s">
        <v>2415</v>
      </c>
      <c r="H531" s="8" t="s">
        <v>2416</v>
      </c>
      <c r="I531" s="8" t="s">
        <v>2417</v>
      </c>
      <c r="J531" s="8">
        <v>19</v>
      </c>
      <c r="K531" s="8" t="s">
        <v>2567</v>
      </c>
      <c r="L531" s="8" t="s">
        <v>2568</v>
      </c>
      <c r="M531" s="8" t="s">
        <v>2569</v>
      </c>
      <c r="N531" s="8">
        <v>94</v>
      </c>
      <c r="O531" s="8" t="s">
        <v>3010</v>
      </c>
      <c r="P531" s="8" t="s">
        <v>3011</v>
      </c>
      <c r="Q531" s="8" t="s">
        <v>3009</v>
      </c>
      <c r="R531" s="8" t="s">
        <v>3010</v>
      </c>
      <c r="S531" s="8">
        <v>35.528599999999997</v>
      </c>
      <c r="T531" s="8">
        <v>37.111472999999997</v>
      </c>
      <c r="U531" s="8" t="s">
        <v>1763</v>
      </c>
      <c r="W531" s="8" t="s">
        <v>1449</v>
      </c>
      <c r="X531" s="8" t="s">
        <v>2071</v>
      </c>
      <c r="Y531" s="8">
        <v>63</v>
      </c>
      <c r="Z531" s="8">
        <v>0</v>
      </c>
      <c r="AA531" s="8">
        <v>0</v>
      </c>
      <c r="AB531" s="8" t="s">
        <v>1449</v>
      </c>
      <c r="AC531" s="8">
        <v>0</v>
      </c>
      <c r="AD531" s="8" t="s">
        <v>1449</v>
      </c>
    </row>
    <row r="532" spans="1:30" hidden="1" x14ac:dyDescent="0.25">
      <c r="A532" s="8" t="s">
        <v>3012</v>
      </c>
      <c r="B532" s="8">
        <v>764</v>
      </c>
      <c r="C532" s="8" t="s">
        <v>3013</v>
      </c>
      <c r="D532" s="8" t="s">
        <v>3014</v>
      </c>
      <c r="E532" s="8" t="s">
        <v>3015</v>
      </c>
      <c r="F532" s="8">
        <v>3</v>
      </c>
      <c r="G532" s="8" t="s">
        <v>3016</v>
      </c>
      <c r="H532" s="8" t="s">
        <v>3017</v>
      </c>
      <c r="I532" s="8" t="s">
        <v>3018</v>
      </c>
      <c r="J532" s="8">
        <v>16</v>
      </c>
      <c r="K532" s="8" t="s">
        <v>3019</v>
      </c>
      <c r="L532" s="8" t="s">
        <v>3020</v>
      </c>
      <c r="M532" s="8" t="s">
        <v>3021</v>
      </c>
      <c r="N532" s="8">
        <v>79</v>
      </c>
      <c r="O532" s="8" t="s">
        <v>3022</v>
      </c>
      <c r="P532" s="8" t="s">
        <v>3023</v>
      </c>
      <c r="Q532" s="8" t="s">
        <v>3012</v>
      </c>
      <c r="R532" s="8" t="s">
        <v>3022</v>
      </c>
      <c r="S532" s="8">
        <v>35.710168000000003</v>
      </c>
      <c r="T532" s="8">
        <v>36.219132000000002</v>
      </c>
      <c r="U532" s="8" t="s">
        <v>1763</v>
      </c>
      <c r="W532" s="8" t="s">
        <v>1449</v>
      </c>
      <c r="X532" s="8" t="s">
        <v>2071</v>
      </c>
      <c r="Y532" s="8">
        <v>0</v>
      </c>
      <c r="Z532" s="8">
        <v>0</v>
      </c>
      <c r="AA532" s="8">
        <v>0</v>
      </c>
      <c r="AB532" s="8" t="s">
        <v>1449</v>
      </c>
      <c r="AC532" s="8">
        <v>0</v>
      </c>
      <c r="AD532" s="8" t="s">
        <v>1449</v>
      </c>
    </row>
    <row r="533" spans="1:30" hidden="1" x14ac:dyDescent="0.25">
      <c r="A533" s="8" t="s">
        <v>3024</v>
      </c>
      <c r="B533" s="8">
        <v>765</v>
      </c>
      <c r="C533" s="8" t="s">
        <v>3013</v>
      </c>
      <c r="D533" s="8" t="s">
        <v>3014</v>
      </c>
      <c r="E533" s="8" t="s">
        <v>3015</v>
      </c>
      <c r="F533" s="8">
        <v>3</v>
      </c>
      <c r="G533" s="8" t="s">
        <v>3014</v>
      </c>
      <c r="H533" s="8" t="s">
        <v>3025</v>
      </c>
      <c r="I533" s="8" t="s">
        <v>3026</v>
      </c>
      <c r="J533" s="8">
        <v>14</v>
      </c>
      <c r="K533" s="8" t="s">
        <v>3027</v>
      </c>
      <c r="L533" s="8" t="s">
        <v>3028</v>
      </c>
      <c r="M533" s="8" t="s">
        <v>3029</v>
      </c>
      <c r="N533" s="8">
        <v>65</v>
      </c>
      <c r="O533" s="8" t="s">
        <v>3030</v>
      </c>
      <c r="P533" s="8" t="s">
        <v>3031</v>
      </c>
      <c r="Q533" s="8" t="s">
        <v>3024</v>
      </c>
      <c r="R533" s="8" t="s">
        <v>3030</v>
      </c>
      <c r="S533" s="8">
        <v>35.793618000000002</v>
      </c>
      <c r="T533" s="8">
        <v>36.052196000000002</v>
      </c>
      <c r="U533" s="8" t="s">
        <v>1763</v>
      </c>
      <c r="W533" s="8" t="s">
        <v>1449</v>
      </c>
      <c r="X533" s="8" t="s">
        <v>2071</v>
      </c>
      <c r="Y533" s="8">
        <v>0</v>
      </c>
      <c r="Z533" s="8">
        <v>0</v>
      </c>
      <c r="AA533" s="8">
        <v>0</v>
      </c>
      <c r="AB533" s="8" t="s">
        <v>1449</v>
      </c>
      <c r="AC533" s="8">
        <v>0</v>
      </c>
      <c r="AD533" s="8" t="s">
        <v>1449</v>
      </c>
    </row>
    <row r="534" spans="1:30" hidden="1" x14ac:dyDescent="0.25">
      <c r="A534" s="8" t="s">
        <v>3032</v>
      </c>
      <c r="B534" s="8">
        <v>766</v>
      </c>
      <c r="C534" s="8" t="s">
        <v>1426</v>
      </c>
      <c r="D534" s="8" t="s">
        <v>1427</v>
      </c>
      <c r="E534" s="8" t="s">
        <v>1428</v>
      </c>
      <c r="F534" s="8">
        <v>4</v>
      </c>
      <c r="G534" s="8" t="s">
        <v>2415</v>
      </c>
      <c r="H534" s="8" t="s">
        <v>2416</v>
      </c>
      <c r="I534" s="8" t="s">
        <v>2417</v>
      </c>
      <c r="J534" s="8">
        <v>19</v>
      </c>
      <c r="K534" s="8" t="s">
        <v>2418</v>
      </c>
      <c r="L534" s="8" t="s">
        <v>2419</v>
      </c>
      <c r="M534" s="8" t="s">
        <v>2420</v>
      </c>
      <c r="N534" s="8">
        <v>97</v>
      </c>
      <c r="O534" s="8" t="s">
        <v>2824</v>
      </c>
      <c r="P534" s="8" t="s">
        <v>3033</v>
      </c>
      <c r="Q534" s="8" t="s">
        <v>3034</v>
      </c>
      <c r="R534" s="8" t="s">
        <v>3035</v>
      </c>
      <c r="S534" s="8">
        <v>35.553044999999997</v>
      </c>
      <c r="T534" s="8">
        <v>36.665629000000003</v>
      </c>
      <c r="U534" s="8" t="s">
        <v>1763</v>
      </c>
      <c r="W534" s="8" t="s">
        <v>1449</v>
      </c>
      <c r="X534" s="8" t="s">
        <v>2071</v>
      </c>
      <c r="Y534" s="8">
        <v>0</v>
      </c>
      <c r="Z534" s="8">
        <v>0</v>
      </c>
      <c r="AA534" s="8">
        <v>0</v>
      </c>
      <c r="AB534" s="8" t="s">
        <v>1449</v>
      </c>
      <c r="AC534" s="8">
        <v>0</v>
      </c>
      <c r="AD534" s="8" t="s">
        <v>1449</v>
      </c>
    </row>
    <row r="535" spans="1:30" hidden="1" x14ac:dyDescent="0.25">
      <c r="A535" s="8" t="s">
        <v>3036</v>
      </c>
      <c r="B535" s="8">
        <v>767</v>
      </c>
      <c r="C535" s="8" t="s">
        <v>3013</v>
      </c>
      <c r="D535" s="8" t="s">
        <v>3014</v>
      </c>
      <c r="E535" s="8" t="s">
        <v>3015</v>
      </c>
      <c r="F535" s="8">
        <v>3</v>
      </c>
      <c r="G535" s="8" t="s">
        <v>3016</v>
      </c>
      <c r="H535" s="8" t="s">
        <v>3017</v>
      </c>
      <c r="I535" s="8" t="s">
        <v>3018</v>
      </c>
      <c r="J535" s="8">
        <v>16</v>
      </c>
      <c r="K535" s="8" t="s">
        <v>3019</v>
      </c>
      <c r="L535" s="8" t="s">
        <v>3020</v>
      </c>
      <c r="M535" s="8" t="s">
        <v>3021</v>
      </c>
      <c r="N535" s="8">
        <v>79</v>
      </c>
      <c r="O535" s="8" t="s">
        <v>3037</v>
      </c>
      <c r="P535" s="8" t="s">
        <v>3038</v>
      </c>
      <c r="Q535" s="8" t="s">
        <v>3036</v>
      </c>
      <c r="R535" s="8" t="s">
        <v>3037</v>
      </c>
      <c r="S535" s="8">
        <v>35.714863999999999</v>
      </c>
      <c r="T535" s="8">
        <v>36.149856999999997</v>
      </c>
      <c r="U535" s="8" t="s">
        <v>1763</v>
      </c>
      <c r="W535" s="8" t="s">
        <v>1449</v>
      </c>
      <c r="X535" s="8" t="s">
        <v>2071</v>
      </c>
      <c r="Y535" s="8">
        <v>0</v>
      </c>
      <c r="Z535" s="8">
        <v>0</v>
      </c>
      <c r="AA535" s="8">
        <v>0</v>
      </c>
      <c r="AB535" s="8" t="s">
        <v>1449</v>
      </c>
      <c r="AC535" s="8">
        <v>0</v>
      </c>
      <c r="AD535" s="8" t="s">
        <v>1449</v>
      </c>
    </row>
    <row r="536" spans="1:30" hidden="1" x14ac:dyDescent="0.25">
      <c r="A536" s="8" t="s">
        <v>3039</v>
      </c>
      <c r="B536" s="8">
        <v>768</v>
      </c>
      <c r="C536" s="8" t="s">
        <v>3013</v>
      </c>
      <c r="D536" s="8" t="s">
        <v>3014</v>
      </c>
      <c r="E536" s="8" t="s">
        <v>3015</v>
      </c>
      <c r="F536" s="8">
        <v>3</v>
      </c>
      <c r="G536" s="8" t="s">
        <v>3016</v>
      </c>
      <c r="H536" s="8" t="s">
        <v>3017</v>
      </c>
      <c r="I536" s="8" t="s">
        <v>3018</v>
      </c>
      <c r="J536" s="8">
        <v>16</v>
      </c>
      <c r="K536" s="8" t="s">
        <v>3019</v>
      </c>
      <c r="L536" s="8" t="s">
        <v>3020</v>
      </c>
      <c r="M536" s="8" t="s">
        <v>3021</v>
      </c>
      <c r="N536" s="8">
        <v>79</v>
      </c>
      <c r="O536" s="8" t="s">
        <v>3040</v>
      </c>
      <c r="P536" s="8" t="s">
        <v>3041</v>
      </c>
      <c r="Q536" s="8" t="s">
        <v>3039</v>
      </c>
      <c r="R536" s="8" t="s">
        <v>3040</v>
      </c>
      <c r="S536" s="8">
        <v>35.689343999999998</v>
      </c>
      <c r="T536" s="8">
        <v>36.212713000000001</v>
      </c>
      <c r="U536" s="8" t="s">
        <v>1763</v>
      </c>
      <c r="W536" s="8" t="s">
        <v>1449</v>
      </c>
      <c r="X536" s="8" t="s">
        <v>2071</v>
      </c>
      <c r="Y536" s="8">
        <v>0</v>
      </c>
      <c r="Z536" s="8">
        <v>0</v>
      </c>
      <c r="AA536" s="8">
        <v>0</v>
      </c>
      <c r="AB536" s="8" t="s">
        <v>1449</v>
      </c>
      <c r="AC536" s="8">
        <v>0</v>
      </c>
      <c r="AD536" s="8" t="s">
        <v>1449</v>
      </c>
    </row>
    <row r="537" spans="1:30" hidden="1" x14ac:dyDescent="0.25">
      <c r="A537" s="8" t="s">
        <v>3042</v>
      </c>
      <c r="B537" s="8">
        <v>769</v>
      </c>
      <c r="C537" s="8" t="s">
        <v>3013</v>
      </c>
      <c r="D537" s="8" t="s">
        <v>3014</v>
      </c>
      <c r="E537" s="8" t="s">
        <v>3015</v>
      </c>
      <c r="F537" s="8">
        <v>3</v>
      </c>
      <c r="G537" s="8" t="s">
        <v>3016</v>
      </c>
      <c r="H537" s="8" t="s">
        <v>3017</v>
      </c>
      <c r="I537" s="8" t="s">
        <v>3018</v>
      </c>
      <c r="J537" s="8">
        <v>16</v>
      </c>
      <c r="K537" s="8" t="s">
        <v>3019</v>
      </c>
      <c r="L537" s="8" t="s">
        <v>3020</v>
      </c>
      <c r="M537" s="8" t="s">
        <v>3021</v>
      </c>
      <c r="N537" s="8">
        <v>79</v>
      </c>
      <c r="O537" s="8" t="s">
        <v>3043</v>
      </c>
      <c r="P537" s="8" t="s">
        <v>3044</v>
      </c>
      <c r="Q537" s="8" t="s">
        <v>3042</v>
      </c>
      <c r="R537" s="8" t="s">
        <v>3043</v>
      </c>
      <c r="S537" s="8">
        <v>35.755409999999998</v>
      </c>
      <c r="T537" s="8">
        <v>36.169283999999998</v>
      </c>
      <c r="U537" s="8" t="s">
        <v>1763</v>
      </c>
      <c r="W537" s="8" t="s">
        <v>1449</v>
      </c>
      <c r="X537" s="8" t="s">
        <v>2071</v>
      </c>
      <c r="Y537" s="8">
        <v>0</v>
      </c>
      <c r="Z537" s="8">
        <v>0</v>
      </c>
      <c r="AA537" s="8">
        <v>0</v>
      </c>
      <c r="AB537" s="8" t="s">
        <v>1449</v>
      </c>
      <c r="AC537" s="8">
        <v>0</v>
      </c>
      <c r="AD537" s="8" t="s">
        <v>1449</v>
      </c>
    </row>
    <row r="538" spans="1:30" hidden="1" x14ac:dyDescent="0.25">
      <c r="A538" s="8" t="s">
        <v>3045</v>
      </c>
      <c r="B538" s="8">
        <v>770</v>
      </c>
      <c r="C538" s="8" t="s">
        <v>1426</v>
      </c>
      <c r="D538" s="8" t="s">
        <v>1427</v>
      </c>
      <c r="E538" s="8" t="s">
        <v>1428</v>
      </c>
      <c r="F538" s="8">
        <v>4</v>
      </c>
      <c r="G538" s="8" t="s">
        <v>2415</v>
      </c>
      <c r="H538" s="8" t="s">
        <v>2416</v>
      </c>
      <c r="I538" s="8" t="s">
        <v>2417</v>
      </c>
      <c r="J538" s="8">
        <v>19</v>
      </c>
      <c r="K538" s="8" t="s">
        <v>2550</v>
      </c>
      <c r="L538" s="8" t="s">
        <v>2551</v>
      </c>
      <c r="M538" s="8" t="s">
        <v>2552</v>
      </c>
      <c r="N538" s="8">
        <v>92</v>
      </c>
      <c r="O538" s="8" t="s">
        <v>3046</v>
      </c>
      <c r="P538" s="8" t="s">
        <v>3047</v>
      </c>
      <c r="Q538" s="8" t="s">
        <v>3045</v>
      </c>
      <c r="R538" s="8" t="s">
        <v>3046</v>
      </c>
      <c r="S538" s="8">
        <v>35.614345999999998</v>
      </c>
      <c r="T538" s="8">
        <v>36.696564000000002</v>
      </c>
      <c r="U538" s="8" t="s">
        <v>1763</v>
      </c>
      <c r="W538" s="8" t="s">
        <v>1449</v>
      </c>
      <c r="X538" s="8" t="s">
        <v>2071</v>
      </c>
      <c r="Y538" s="8">
        <v>0</v>
      </c>
      <c r="Z538" s="8">
        <v>0</v>
      </c>
      <c r="AA538" s="8">
        <v>0</v>
      </c>
      <c r="AB538" s="8" t="s">
        <v>1449</v>
      </c>
      <c r="AC538" s="8">
        <v>0</v>
      </c>
      <c r="AD538" s="8" t="s">
        <v>1449</v>
      </c>
    </row>
    <row r="539" spans="1:30" hidden="1" x14ac:dyDescent="0.25">
      <c r="A539" s="8" t="s">
        <v>3048</v>
      </c>
      <c r="B539" s="8">
        <v>771</v>
      </c>
      <c r="C539" s="8" t="s">
        <v>1426</v>
      </c>
      <c r="D539" s="8" t="s">
        <v>1427</v>
      </c>
      <c r="E539" s="8" t="s">
        <v>1428</v>
      </c>
      <c r="F539" s="8">
        <v>4</v>
      </c>
      <c r="G539" s="8" t="s">
        <v>2415</v>
      </c>
      <c r="H539" s="8" t="s">
        <v>2416</v>
      </c>
      <c r="I539" s="8" t="s">
        <v>2417</v>
      </c>
      <c r="J539" s="8">
        <v>19</v>
      </c>
      <c r="K539" s="8" t="s">
        <v>2550</v>
      </c>
      <c r="L539" s="8" t="s">
        <v>2551</v>
      </c>
      <c r="M539" s="8" t="s">
        <v>2552</v>
      </c>
      <c r="N539" s="8">
        <v>92</v>
      </c>
      <c r="O539" s="8" t="s">
        <v>3049</v>
      </c>
      <c r="P539" s="8" t="s">
        <v>3050</v>
      </c>
      <c r="Q539" s="8" t="s">
        <v>3048</v>
      </c>
      <c r="R539" s="8" t="s">
        <v>3049</v>
      </c>
      <c r="S539" s="8">
        <v>35.628788999999998</v>
      </c>
      <c r="T539" s="8">
        <v>36.682730999999997</v>
      </c>
      <c r="U539" s="8" t="s">
        <v>1763</v>
      </c>
      <c r="W539" s="8" t="s">
        <v>1449</v>
      </c>
      <c r="X539" s="8" t="s">
        <v>2071</v>
      </c>
      <c r="Y539" s="8">
        <v>0</v>
      </c>
      <c r="Z539" s="8">
        <v>0</v>
      </c>
      <c r="AA539" s="8">
        <v>0</v>
      </c>
      <c r="AB539" s="8" t="s">
        <v>1449</v>
      </c>
      <c r="AC539" s="8">
        <v>0</v>
      </c>
      <c r="AD539" s="8" t="s">
        <v>1449</v>
      </c>
    </row>
    <row r="540" spans="1:30" hidden="1" x14ac:dyDescent="0.25">
      <c r="A540" s="8" t="s">
        <v>3051</v>
      </c>
      <c r="B540" s="8">
        <v>772</v>
      </c>
      <c r="C540" s="8" t="s">
        <v>1426</v>
      </c>
      <c r="D540" s="8" t="s">
        <v>1427</v>
      </c>
      <c r="E540" s="8" t="s">
        <v>1428</v>
      </c>
      <c r="F540" s="8">
        <v>4</v>
      </c>
      <c r="G540" s="8" t="s">
        <v>2415</v>
      </c>
      <c r="H540" s="8" t="s">
        <v>2416</v>
      </c>
      <c r="I540" s="8" t="s">
        <v>2417</v>
      </c>
      <c r="J540" s="8">
        <v>19</v>
      </c>
      <c r="K540" s="8" t="s">
        <v>2418</v>
      </c>
      <c r="L540" s="8" t="s">
        <v>2419</v>
      </c>
      <c r="M540" s="8" t="s">
        <v>2420</v>
      </c>
      <c r="N540" s="8">
        <v>97</v>
      </c>
      <c r="O540" s="8" t="s">
        <v>3052</v>
      </c>
      <c r="P540" s="8" t="s">
        <v>3053</v>
      </c>
      <c r="Q540" s="8" t="s">
        <v>3051</v>
      </c>
      <c r="R540" s="8" t="s">
        <v>3052</v>
      </c>
      <c r="S540" s="8">
        <v>35.540131000000002</v>
      </c>
      <c r="T540" s="8">
        <v>36.678704000000003</v>
      </c>
      <c r="U540" s="8" t="s">
        <v>1763</v>
      </c>
      <c r="W540" s="8" t="s">
        <v>1449</v>
      </c>
      <c r="X540" s="8" t="s">
        <v>2071</v>
      </c>
      <c r="Y540" s="8">
        <v>0</v>
      </c>
      <c r="Z540" s="8">
        <v>0</v>
      </c>
      <c r="AA540" s="8">
        <v>0</v>
      </c>
      <c r="AB540" s="8" t="s">
        <v>1449</v>
      </c>
      <c r="AC540" s="8">
        <v>0</v>
      </c>
      <c r="AD540" s="8" t="s">
        <v>1449</v>
      </c>
    </row>
    <row r="541" spans="1:30" hidden="1" x14ac:dyDescent="0.25">
      <c r="A541" s="8" t="s">
        <v>3054</v>
      </c>
      <c r="B541" s="8">
        <v>773</v>
      </c>
      <c r="C541" s="8" t="s">
        <v>3013</v>
      </c>
      <c r="D541" s="8" t="s">
        <v>3014</v>
      </c>
      <c r="E541" s="8" t="s">
        <v>3015</v>
      </c>
      <c r="F541" s="8">
        <v>3</v>
      </c>
      <c r="G541" s="8" t="s">
        <v>3016</v>
      </c>
      <c r="H541" s="8" t="s">
        <v>3017</v>
      </c>
      <c r="I541" s="8" t="s">
        <v>3018</v>
      </c>
      <c r="J541" s="8">
        <v>16</v>
      </c>
      <c r="K541" s="8" t="s">
        <v>3019</v>
      </c>
      <c r="L541" s="8" t="s">
        <v>3020</v>
      </c>
      <c r="M541" s="8" t="s">
        <v>3021</v>
      </c>
      <c r="N541" s="8">
        <v>79</v>
      </c>
      <c r="O541" s="8" t="s">
        <v>3055</v>
      </c>
      <c r="P541" s="8" t="s">
        <v>3056</v>
      </c>
      <c r="Q541" s="8" t="s">
        <v>3054</v>
      </c>
      <c r="R541" s="8" t="s">
        <v>3057</v>
      </c>
      <c r="S541" s="8">
        <v>35.732626000000003</v>
      </c>
      <c r="T541" s="8">
        <v>36.145344000000001</v>
      </c>
      <c r="U541" s="8" t="s">
        <v>1763</v>
      </c>
      <c r="W541" s="8" t="s">
        <v>1449</v>
      </c>
      <c r="X541" s="8" t="s">
        <v>2071</v>
      </c>
      <c r="Y541" s="8">
        <v>0</v>
      </c>
      <c r="Z541" s="8">
        <v>0</v>
      </c>
      <c r="AA541" s="8">
        <v>0</v>
      </c>
      <c r="AB541" s="8" t="s">
        <v>1449</v>
      </c>
      <c r="AC541" s="8">
        <v>0</v>
      </c>
      <c r="AD541" s="8" t="s">
        <v>1449</v>
      </c>
    </row>
    <row r="542" spans="1:30" hidden="1" x14ac:dyDescent="0.25">
      <c r="A542" s="8" t="s">
        <v>3058</v>
      </c>
      <c r="B542" s="8">
        <v>774</v>
      </c>
      <c r="C542" s="8" t="s">
        <v>3013</v>
      </c>
      <c r="D542" s="8" t="s">
        <v>3014</v>
      </c>
      <c r="E542" s="8" t="s">
        <v>3015</v>
      </c>
      <c r="F542" s="8">
        <v>3</v>
      </c>
      <c r="G542" s="8" t="s">
        <v>3016</v>
      </c>
      <c r="H542" s="8" t="s">
        <v>3017</v>
      </c>
      <c r="I542" s="8" t="s">
        <v>3018</v>
      </c>
      <c r="J542" s="8">
        <v>16</v>
      </c>
      <c r="K542" s="8" t="s">
        <v>3019</v>
      </c>
      <c r="L542" s="8" t="s">
        <v>3020</v>
      </c>
      <c r="M542" s="8" t="s">
        <v>3021</v>
      </c>
      <c r="N542" s="8">
        <v>79</v>
      </c>
      <c r="O542" s="8" t="s">
        <v>3059</v>
      </c>
      <c r="P542" s="8" t="s">
        <v>3060</v>
      </c>
      <c r="Q542" s="8" t="s">
        <v>3058</v>
      </c>
      <c r="R542" s="8" t="s">
        <v>3059</v>
      </c>
      <c r="S542" s="8">
        <v>35.751573999999998</v>
      </c>
      <c r="T542" s="8">
        <v>36.103361</v>
      </c>
      <c r="U542" s="8" t="s">
        <v>1763</v>
      </c>
      <c r="W542" s="8" t="s">
        <v>1449</v>
      </c>
      <c r="X542" s="8" t="s">
        <v>2071</v>
      </c>
      <c r="Y542" s="8">
        <v>0</v>
      </c>
      <c r="Z542" s="8">
        <v>0</v>
      </c>
      <c r="AA542" s="8">
        <v>0</v>
      </c>
      <c r="AB542" s="8" t="s">
        <v>1449</v>
      </c>
      <c r="AC542" s="8">
        <v>0</v>
      </c>
      <c r="AD542" s="8" t="s">
        <v>1449</v>
      </c>
    </row>
    <row r="543" spans="1:30" hidden="1" x14ac:dyDescent="0.25">
      <c r="A543" s="8" t="s">
        <v>3061</v>
      </c>
      <c r="B543" s="8">
        <v>775</v>
      </c>
      <c r="C543" s="8" t="s">
        <v>3013</v>
      </c>
      <c r="D543" s="8" t="s">
        <v>3014</v>
      </c>
      <c r="E543" s="8" t="s">
        <v>3015</v>
      </c>
      <c r="F543" s="8">
        <v>3</v>
      </c>
      <c r="G543" s="8" t="s">
        <v>3014</v>
      </c>
      <c r="H543" s="8" t="s">
        <v>3025</v>
      </c>
      <c r="I543" s="8" t="s">
        <v>3026</v>
      </c>
      <c r="J543" s="8">
        <v>14</v>
      </c>
      <c r="K543" s="8" t="s">
        <v>3027</v>
      </c>
      <c r="L543" s="8" t="s">
        <v>3028</v>
      </c>
      <c r="M543" s="8" t="s">
        <v>3029</v>
      </c>
      <c r="N543" s="8">
        <v>65</v>
      </c>
      <c r="O543" s="8" t="s">
        <v>3062</v>
      </c>
      <c r="P543" s="8" t="s">
        <v>3063</v>
      </c>
      <c r="Q543" s="8" t="s">
        <v>3061</v>
      </c>
      <c r="R543" s="8" t="s">
        <v>3062</v>
      </c>
      <c r="S543" s="8">
        <v>35.804465999999998</v>
      </c>
      <c r="T543" s="8">
        <v>36.025523</v>
      </c>
      <c r="U543" s="8" t="s">
        <v>1763</v>
      </c>
      <c r="W543" s="8" t="s">
        <v>1449</v>
      </c>
      <c r="X543" s="8" t="s">
        <v>2071</v>
      </c>
      <c r="Y543" s="8">
        <v>0</v>
      </c>
      <c r="Z543" s="8">
        <v>0</v>
      </c>
      <c r="AA543" s="8">
        <v>0</v>
      </c>
      <c r="AB543" s="8" t="s">
        <v>1449</v>
      </c>
      <c r="AC543" s="8">
        <v>0</v>
      </c>
      <c r="AD543" s="8" t="s">
        <v>1449</v>
      </c>
    </row>
    <row r="544" spans="1:30" hidden="1" x14ac:dyDescent="0.25">
      <c r="A544" s="8" t="s">
        <v>3064</v>
      </c>
      <c r="B544" s="8">
        <v>776</v>
      </c>
      <c r="C544" s="8" t="s">
        <v>1426</v>
      </c>
      <c r="D544" s="8" t="s">
        <v>1427</v>
      </c>
      <c r="E544" s="8" t="s">
        <v>1428</v>
      </c>
      <c r="F544" s="8">
        <v>4</v>
      </c>
      <c r="G544" s="8" t="s">
        <v>2415</v>
      </c>
      <c r="H544" s="8" t="s">
        <v>2416</v>
      </c>
      <c r="I544" s="8" t="s">
        <v>2417</v>
      </c>
      <c r="J544" s="8">
        <v>19</v>
      </c>
      <c r="K544" s="8" t="s">
        <v>2567</v>
      </c>
      <c r="L544" s="8" t="s">
        <v>2568</v>
      </c>
      <c r="M544" s="8" t="s">
        <v>2569</v>
      </c>
      <c r="N544" s="8">
        <v>94</v>
      </c>
      <c r="O544" s="8" t="s">
        <v>3065</v>
      </c>
      <c r="P544" s="8" t="s">
        <v>3066</v>
      </c>
      <c r="Q544" s="8" t="s">
        <v>3067</v>
      </c>
      <c r="R544" s="8" t="s">
        <v>3068</v>
      </c>
      <c r="S544" s="8">
        <v>35.578431999999999</v>
      </c>
      <c r="T544" s="8">
        <v>36.851174999999998</v>
      </c>
      <c r="U544" s="8" t="s">
        <v>1763</v>
      </c>
      <c r="W544" s="8" t="s">
        <v>1449</v>
      </c>
      <c r="X544" s="8" t="s">
        <v>2071</v>
      </c>
      <c r="Y544" s="8">
        <v>0</v>
      </c>
      <c r="Z544" s="8">
        <v>0</v>
      </c>
      <c r="AA544" s="8">
        <v>0</v>
      </c>
      <c r="AB544" s="8" t="s">
        <v>1449</v>
      </c>
      <c r="AC544" s="8">
        <v>0</v>
      </c>
      <c r="AD544" s="8" t="s">
        <v>1449</v>
      </c>
    </row>
    <row r="545" spans="1:30" hidden="1" x14ac:dyDescent="0.25">
      <c r="A545" s="8" t="s">
        <v>3069</v>
      </c>
      <c r="B545" s="8">
        <v>777</v>
      </c>
      <c r="C545" s="8" t="s">
        <v>3013</v>
      </c>
      <c r="D545" s="8" t="s">
        <v>3014</v>
      </c>
      <c r="E545" s="8" t="s">
        <v>3015</v>
      </c>
      <c r="F545" s="8">
        <v>3</v>
      </c>
      <c r="G545" s="8" t="s">
        <v>3016</v>
      </c>
      <c r="H545" s="8" t="s">
        <v>3017</v>
      </c>
      <c r="I545" s="8" t="s">
        <v>3018</v>
      </c>
      <c r="J545" s="8">
        <v>16</v>
      </c>
      <c r="K545" s="8" t="s">
        <v>3019</v>
      </c>
      <c r="L545" s="8" t="s">
        <v>3020</v>
      </c>
      <c r="M545" s="8" t="s">
        <v>3021</v>
      </c>
      <c r="N545" s="8">
        <v>79</v>
      </c>
      <c r="O545" s="8" t="s">
        <v>3070</v>
      </c>
      <c r="P545" s="8" t="s">
        <v>3071</v>
      </c>
      <c r="Q545" s="8" t="s">
        <v>3072</v>
      </c>
      <c r="R545" s="8" t="s">
        <v>3073</v>
      </c>
      <c r="S545" s="8">
        <v>35.720424999999999</v>
      </c>
      <c r="T545" s="8">
        <v>36.153252999999999</v>
      </c>
      <c r="U545" s="8" t="s">
        <v>1763</v>
      </c>
      <c r="W545" s="8" t="s">
        <v>1449</v>
      </c>
      <c r="X545" s="8" t="s">
        <v>2071</v>
      </c>
      <c r="Y545" s="8">
        <v>0</v>
      </c>
      <c r="Z545" s="8">
        <v>0</v>
      </c>
      <c r="AA545" s="8">
        <v>0</v>
      </c>
      <c r="AB545" s="8" t="s">
        <v>1449</v>
      </c>
      <c r="AC545" s="8">
        <v>0</v>
      </c>
      <c r="AD545" s="8" t="s">
        <v>1449</v>
      </c>
    </row>
    <row r="546" spans="1:30" hidden="1" x14ac:dyDescent="0.25">
      <c r="A546" s="8" t="s">
        <v>3074</v>
      </c>
      <c r="B546" s="8">
        <v>778</v>
      </c>
      <c r="C546" s="8" t="s">
        <v>1426</v>
      </c>
      <c r="D546" s="8" t="s">
        <v>1427</v>
      </c>
      <c r="E546" s="8" t="s">
        <v>1428</v>
      </c>
      <c r="F546" s="8">
        <v>4</v>
      </c>
      <c r="G546" s="8" t="s">
        <v>2415</v>
      </c>
      <c r="H546" s="8" t="s">
        <v>2416</v>
      </c>
      <c r="I546" s="8" t="s">
        <v>2417</v>
      </c>
      <c r="J546" s="8">
        <v>19</v>
      </c>
      <c r="K546" s="8" t="s">
        <v>2550</v>
      </c>
      <c r="L546" s="8" t="s">
        <v>2551</v>
      </c>
      <c r="M546" s="8" t="s">
        <v>2552</v>
      </c>
      <c r="N546" s="8">
        <v>92</v>
      </c>
      <c r="O546" s="8" t="s">
        <v>3075</v>
      </c>
      <c r="P546" s="8" t="s">
        <v>3076</v>
      </c>
      <c r="Q546" s="8" t="s">
        <v>3074</v>
      </c>
      <c r="R546" s="8" t="s">
        <v>3075</v>
      </c>
      <c r="S546" s="8">
        <v>35.589258000000001</v>
      </c>
      <c r="T546" s="8">
        <v>36.652304000000001</v>
      </c>
      <c r="U546" s="8" t="s">
        <v>1763</v>
      </c>
      <c r="W546" s="8" t="s">
        <v>1449</v>
      </c>
      <c r="X546" s="8" t="s">
        <v>2071</v>
      </c>
      <c r="Y546" s="8">
        <v>0</v>
      </c>
      <c r="Z546" s="8">
        <v>0</v>
      </c>
      <c r="AA546" s="8">
        <v>0</v>
      </c>
      <c r="AB546" s="8" t="s">
        <v>1449</v>
      </c>
      <c r="AC546" s="8">
        <v>0</v>
      </c>
      <c r="AD546" s="8" t="s">
        <v>1449</v>
      </c>
    </row>
    <row r="547" spans="1:30" hidden="1" x14ac:dyDescent="0.25">
      <c r="A547" s="8" t="s">
        <v>3077</v>
      </c>
      <c r="B547" s="8">
        <v>779</v>
      </c>
      <c r="C547" s="8" t="s">
        <v>1426</v>
      </c>
      <c r="D547" s="8" t="s">
        <v>1427</v>
      </c>
      <c r="E547" s="8" t="s">
        <v>1428</v>
      </c>
      <c r="F547" s="8">
        <v>4</v>
      </c>
      <c r="G547" s="8" t="s">
        <v>2415</v>
      </c>
      <c r="H547" s="8" t="s">
        <v>2416</v>
      </c>
      <c r="I547" s="8" t="s">
        <v>2417</v>
      </c>
      <c r="J547" s="8">
        <v>19</v>
      </c>
      <c r="K547" s="8" t="s">
        <v>2567</v>
      </c>
      <c r="L547" s="8" t="s">
        <v>2568</v>
      </c>
      <c r="M547" s="8" t="s">
        <v>2569</v>
      </c>
      <c r="N547" s="8">
        <v>94</v>
      </c>
      <c r="O547" s="8" t="s">
        <v>3078</v>
      </c>
      <c r="P547" s="8" t="s">
        <v>3079</v>
      </c>
      <c r="Q547" s="8" t="s">
        <v>3077</v>
      </c>
      <c r="R547" s="8" t="s">
        <v>3078</v>
      </c>
      <c r="S547" s="8">
        <v>35.571896000000002</v>
      </c>
      <c r="T547" s="8">
        <v>37.117781999999998</v>
      </c>
      <c r="U547" s="8" t="s">
        <v>1763</v>
      </c>
      <c r="W547" s="8" t="s">
        <v>1449</v>
      </c>
      <c r="X547" s="8" t="s">
        <v>2071</v>
      </c>
      <c r="Y547" s="8">
        <v>68</v>
      </c>
      <c r="Z547" s="8">
        <v>0</v>
      </c>
      <c r="AA547" s="8">
        <v>0</v>
      </c>
      <c r="AB547" s="8" t="s">
        <v>1449</v>
      </c>
      <c r="AC547" s="8">
        <v>0</v>
      </c>
      <c r="AD547" s="8" t="s">
        <v>1449</v>
      </c>
    </row>
    <row r="548" spans="1:30" hidden="1" x14ac:dyDescent="0.25">
      <c r="A548" s="8" t="s">
        <v>3080</v>
      </c>
      <c r="B548" s="8">
        <v>780</v>
      </c>
      <c r="C548" s="8" t="s">
        <v>3013</v>
      </c>
      <c r="D548" s="8" t="s">
        <v>3014</v>
      </c>
      <c r="E548" s="8" t="s">
        <v>3015</v>
      </c>
      <c r="F548" s="8">
        <v>3</v>
      </c>
      <c r="G548" s="8" t="s">
        <v>3016</v>
      </c>
      <c r="H548" s="8" t="s">
        <v>3017</v>
      </c>
      <c r="I548" s="8" t="s">
        <v>3018</v>
      </c>
      <c r="J548" s="8">
        <v>16</v>
      </c>
      <c r="K548" s="8" t="s">
        <v>3019</v>
      </c>
      <c r="L548" s="8" t="s">
        <v>3020</v>
      </c>
      <c r="M548" s="8" t="s">
        <v>3021</v>
      </c>
      <c r="N548" s="8">
        <v>79</v>
      </c>
      <c r="O548" s="8" t="s">
        <v>3081</v>
      </c>
      <c r="P548" s="8" t="s">
        <v>3082</v>
      </c>
      <c r="Q548" s="8" t="s">
        <v>3080</v>
      </c>
      <c r="R548" s="8" t="s">
        <v>3081</v>
      </c>
      <c r="S548" s="8">
        <v>35.705182000000001</v>
      </c>
      <c r="T548" s="8">
        <v>36.159317000000001</v>
      </c>
      <c r="U548" s="8" t="s">
        <v>1763</v>
      </c>
      <c r="W548" s="8" t="s">
        <v>1449</v>
      </c>
      <c r="X548" s="8" t="s">
        <v>2071</v>
      </c>
      <c r="Y548" s="8">
        <v>0</v>
      </c>
      <c r="Z548" s="8">
        <v>0</v>
      </c>
      <c r="AA548" s="8">
        <v>0</v>
      </c>
      <c r="AB548" s="8" t="s">
        <v>1449</v>
      </c>
      <c r="AC548" s="8">
        <v>0</v>
      </c>
      <c r="AD548" s="8" t="s">
        <v>1449</v>
      </c>
    </row>
    <row r="549" spans="1:30" hidden="1" x14ac:dyDescent="0.25">
      <c r="A549" s="8" t="s">
        <v>3083</v>
      </c>
      <c r="B549" s="8">
        <v>781</v>
      </c>
      <c r="C549" s="8" t="s">
        <v>3013</v>
      </c>
      <c r="D549" s="8" t="s">
        <v>3014</v>
      </c>
      <c r="E549" s="8" t="s">
        <v>3015</v>
      </c>
      <c r="F549" s="8">
        <v>3</v>
      </c>
      <c r="G549" s="8" t="s">
        <v>3016</v>
      </c>
      <c r="H549" s="8" t="s">
        <v>3017</v>
      </c>
      <c r="I549" s="8" t="s">
        <v>3018</v>
      </c>
      <c r="J549" s="8">
        <v>16</v>
      </c>
      <c r="K549" s="8" t="s">
        <v>3019</v>
      </c>
      <c r="L549" s="8" t="s">
        <v>3020</v>
      </c>
      <c r="M549" s="8" t="s">
        <v>3021</v>
      </c>
      <c r="N549" s="8">
        <v>79</v>
      </c>
      <c r="O549" s="8" t="s">
        <v>3084</v>
      </c>
      <c r="P549" s="8" t="s">
        <v>3085</v>
      </c>
      <c r="Q549" s="8" t="s">
        <v>3083</v>
      </c>
      <c r="R549" s="8" t="s">
        <v>3084</v>
      </c>
      <c r="S549" s="8">
        <v>35.739818</v>
      </c>
      <c r="T549" s="8">
        <v>36.128667999999998</v>
      </c>
      <c r="U549" s="8" t="s">
        <v>1763</v>
      </c>
      <c r="W549" s="8" t="s">
        <v>1449</v>
      </c>
      <c r="X549" s="8" t="s">
        <v>2071</v>
      </c>
      <c r="Y549" s="8">
        <v>0</v>
      </c>
      <c r="Z549" s="8">
        <v>0</v>
      </c>
      <c r="AA549" s="8">
        <v>0</v>
      </c>
      <c r="AB549" s="8" t="s">
        <v>1449</v>
      </c>
      <c r="AC549" s="8">
        <v>0</v>
      </c>
      <c r="AD549" s="8" t="s">
        <v>1449</v>
      </c>
    </row>
    <row r="550" spans="1:30" hidden="1" x14ac:dyDescent="0.25">
      <c r="A550" s="8" t="s">
        <v>3086</v>
      </c>
      <c r="B550" s="8">
        <v>782</v>
      </c>
      <c r="C550" s="8" t="s">
        <v>3013</v>
      </c>
      <c r="D550" s="8" t="s">
        <v>3014</v>
      </c>
      <c r="E550" s="8" t="s">
        <v>3015</v>
      </c>
      <c r="F550" s="8">
        <v>3</v>
      </c>
      <c r="G550" s="8" t="s">
        <v>3014</v>
      </c>
      <c r="H550" s="8" t="s">
        <v>3025</v>
      </c>
      <c r="I550" s="8" t="s">
        <v>3026</v>
      </c>
      <c r="J550" s="8">
        <v>14</v>
      </c>
      <c r="K550" s="8" t="s">
        <v>1947</v>
      </c>
      <c r="L550" s="8" t="s">
        <v>1948</v>
      </c>
      <c r="M550" s="8" t="s">
        <v>3087</v>
      </c>
      <c r="N550" s="8">
        <v>66</v>
      </c>
      <c r="O550" s="8" t="s">
        <v>3088</v>
      </c>
      <c r="P550" s="8" t="s">
        <v>3089</v>
      </c>
      <c r="Q550" s="8" t="s">
        <v>3090</v>
      </c>
      <c r="R550" s="8" t="s">
        <v>3091</v>
      </c>
      <c r="S550" s="8">
        <v>35.654304000000003</v>
      </c>
      <c r="T550" s="8">
        <v>35.889994999999999</v>
      </c>
      <c r="U550" s="8" t="s">
        <v>1448</v>
      </c>
      <c r="W550" s="8" t="s">
        <v>1449</v>
      </c>
      <c r="X550" s="8" t="s">
        <v>1449</v>
      </c>
      <c r="Y550" s="8">
        <v>1586</v>
      </c>
      <c r="Z550" s="8">
        <v>0</v>
      </c>
      <c r="AA550" s="8">
        <v>0</v>
      </c>
      <c r="AB550" s="8" t="s">
        <v>1449</v>
      </c>
      <c r="AC550" s="8">
        <v>0</v>
      </c>
      <c r="AD550" s="8" t="s">
        <v>1449</v>
      </c>
    </row>
    <row r="551" spans="1:30" hidden="1" x14ac:dyDescent="0.25">
      <c r="A551" s="8" t="s">
        <v>3092</v>
      </c>
      <c r="B551" s="8">
        <v>783</v>
      </c>
      <c r="C551" s="8" t="s">
        <v>3013</v>
      </c>
      <c r="D551" s="8" t="s">
        <v>3014</v>
      </c>
      <c r="E551" s="8" t="s">
        <v>3015</v>
      </c>
      <c r="F551" s="8">
        <v>3</v>
      </c>
      <c r="G551" s="8" t="s">
        <v>3016</v>
      </c>
      <c r="H551" s="8" t="s">
        <v>3017</v>
      </c>
      <c r="I551" s="8" t="s">
        <v>3018</v>
      </c>
      <c r="J551" s="8">
        <v>16</v>
      </c>
      <c r="K551" s="8" t="s">
        <v>3019</v>
      </c>
      <c r="L551" s="8" t="s">
        <v>3020</v>
      </c>
      <c r="M551" s="8" t="s">
        <v>3021</v>
      </c>
      <c r="N551" s="8">
        <v>79</v>
      </c>
      <c r="O551" s="8" t="s">
        <v>3093</v>
      </c>
      <c r="P551" s="8" t="s">
        <v>3094</v>
      </c>
      <c r="Q551" s="8" t="s">
        <v>3092</v>
      </c>
      <c r="R551" s="8" t="s">
        <v>3093</v>
      </c>
      <c r="S551" s="8">
        <v>35.740290000000002</v>
      </c>
      <c r="T551" s="8">
        <v>36.180627999999999</v>
      </c>
      <c r="U551" s="8" t="s">
        <v>1763</v>
      </c>
      <c r="W551" s="8" t="s">
        <v>1449</v>
      </c>
      <c r="X551" s="8" t="s">
        <v>2071</v>
      </c>
      <c r="Y551" s="8">
        <v>0</v>
      </c>
      <c r="Z551" s="8">
        <v>0</v>
      </c>
      <c r="AA551" s="8">
        <v>0</v>
      </c>
      <c r="AB551" s="8" t="s">
        <v>1449</v>
      </c>
      <c r="AC551" s="8">
        <v>0</v>
      </c>
      <c r="AD551" s="8" t="s">
        <v>1449</v>
      </c>
    </row>
    <row r="552" spans="1:30" hidden="1" x14ac:dyDescent="0.25">
      <c r="A552" s="8" t="s">
        <v>3095</v>
      </c>
      <c r="B552" s="8">
        <v>784</v>
      </c>
      <c r="C552" s="8" t="s">
        <v>3013</v>
      </c>
      <c r="D552" s="8" t="s">
        <v>3014</v>
      </c>
      <c r="E552" s="8" t="s">
        <v>3015</v>
      </c>
      <c r="F552" s="8">
        <v>3</v>
      </c>
      <c r="G552" s="8" t="s">
        <v>3014</v>
      </c>
      <c r="H552" s="8" t="s">
        <v>3025</v>
      </c>
      <c r="I552" s="8" t="s">
        <v>3026</v>
      </c>
      <c r="J552" s="8">
        <v>14</v>
      </c>
      <c r="K552" s="8" t="s">
        <v>3027</v>
      </c>
      <c r="L552" s="8" t="s">
        <v>3028</v>
      </c>
      <c r="M552" s="8" t="s">
        <v>3029</v>
      </c>
      <c r="N552" s="8">
        <v>65</v>
      </c>
      <c r="O552" s="8" t="s">
        <v>3096</v>
      </c>
      <c r="P552" s="8" t="s">
        <v>3097</v>
      </c>
      <c r="Q552" s="8" t="s">
        <v>3095</v>
      </c>
      <c r="R552" s="8" t="s">
        <v>3096</v>
      </c>
      <c r="S552" s="8">
        <v>35.810093999999999</v>
      </c>
      <c r="T552" s="8">
        <v>36.109268999999998</v>
      </c>
      <c r="U552" s="8" t="s">
        <v>1763</v>
      </c>
      <c r="W552" s="8" t="s">
        <v>1449</v>
      </c>
      <c r="X552" s="8" t="s">
        <v>2071</v>
      </c>
      <c r="Y552" s="8">
        <v>0</v>
      </c>
      <c r="Z552" s="8">
        <v>0</v>
      </c>
      <c r="AA552" s="8">
        <v>0</v>
      </c>
      <c r="AB552" s="8" t="s">
        <v>1449</v>
      </c>
      <c r="AC552" s="8">
        <v>0</v>
      </c>
      <c r="AD552" s="8" t="s">
        <v>1449</v>
      </c>
    </row>
    <row r="553" spans="1:30" hidden="1" x14ac:dyDescent="0.25">
      <c r="A553" s="8" t="s">
        <v>3098</v>
      </c>
      <c r="B553" s="8">
        <v>785</v>
      </c>
      <c r="C553" s="8" t="s">
        <v>1426</v>
      </c>
      <c r="D553" s="8" t="s">
        <v>1427</v>
      </c>
      <c r="E553" s="8" t="s">
        <v>1428</v>
      </c>
      <c r="F553" s="8">
        <v>4</v>
      </c>
      <c r="G553" s="8" t="s">
        <v>2415</v>
      </c>
      <c r="H553" s="8" t="s">
        <v>2416</v>
      </c>
      <c r="I553" s="8" t="s">
        <v>2417</v>
      </c>
      <c r="J553" s="8">
        <v>19</v>
      </c>
      <c r="K553" s="8" t="s">
        <v>2567</v>
      </c>
      <c r="L553" s="8" t="s">
        <v>2568</v>
      </c>
      <c r="M553" s="8" t="s">
        <v>2569</v>
      </c>
      <c r="N553" s="8">
        <v>94</v>
      </c>
      <c r="O553" s="8" t="s">
        <v>3099</v>
      </c>
      <c r="P553" s="8" t="s">
        <v>3100</v>
      </c>
      <c r="Q553" s="8" t="s">
        <v>3098</v>
      </c>
      <c r="R553" s="8" t="s">
        <v>3099</v>
      </c>
      <c r="S553" s="8">
        <v>35.622292999999999</v>
      </c>
      <c r="T553" s="8">
        <v>36.931494999999998</v>
      </c>
      <c r="U553" s="8" t="s">
        <v>1763</v>
      </c>
      <c r="W553" s="8" t="s">
        <v>1449</v>
      </c>
      <c r="X553" s="8" t="s">
        <v>2071</v>
      </c>
      <c r="Y553" s="8">
        <v>0</v>
      </c>
      <c r="Z553" s="8">
        <v>0</v>
      </c>
      <c r="AA553" s="8">
        <v>0</v>
      </c>
      <c r="AB553" s="8" t="s">
        <v>1449</v>
      </c>
      <c r="AC553" s="8">
        <v>0</v>
      </c>
      <c r="AD553" s="8" t="s">
        <v>1449</v>
      </c>
    </row>
    <row r="554" spans="1:30" hidden="1" x14ac:dyDescent="0.25">
      <c r="A554" s="8" t="s">
        <v>3101</v>
      </c>
      <c r="B554" s="8">
        <v>786</v>
      </c>
      <c r="C554" s="8" t="s">
        <v>1426</v>
      </c>
      <c r="D554" s="8" t="s">
        <v>1427</v>
      </c>
      <c r="E554" s="8" t="s">
        <v>1428</v>
      </c>
      <c r="F554" s="8">
        <v>4</v>
      </c>
      <c r="G554" s="8" t="s">
        <v>2415</v>
      </c>
      <c r="H554" s="8" t="s">
        <v>2416</v>
      </c>
      <c r="I554" s="8" t="s">
        <v>2417</v>
      </c>
      <c r="J554" s="8">
        <v>19</v>
      </c>
      <c r="K554" s="8" t="s">
        <v>2567</v>
      </c>
      <c r="L554" s="8" t="s">
        <v>2568</v>
      </c>
      <c r="M554" s="8" t="s">
        <v>2569</v>
      </c>
      <c r="N554" s="8">
        <v>94</v>
      </c>
      <c r="O554" s="8" t="s">
        <v>3102</v>
      </c>
      <c r="P554" s="8" t="s">
        <v>3103</v>
      </c>
      <c r="Q554" s="8" t="s">
        <v>3101</v>
      </c>
      <c r="R554" s="8" t="s">
        <v>3102</v>
      </c>
      <c r="S554" s="8">
        <v>35.536499999999997</v>
      </c>
      <c r="T554" s="8">
        <v>36.96161</v>
      </c>
      <c r="U554" s="8" t="s">
        <v>1763</v>
      </c>
      <c r="W554" s="8" t="s">
        <v>1449</v>
      </c>
      <c r="X554" s="8" t="s">
        <v>2071</v>
      </c>
      <c r="Y554" s="8">
        <v>0</v>
      </c>
      <c r="Z554" s="8">
        <v>0</v>
      </c>
      <c r="AA554" s="8">
        <v>0</v>
      </c>
      <c r="AB554" s="8" t="s">
        <v>1449</v>
      </c>
      <c r="AC554" s="8">
        <v>0</v>
      </c>
      <c r="AD554" s="8" t="s">
        <v>1449</v>
      </c>
    </row>
    <row r="555" spans="1:30" hidden="1" x14ac:dyDescent="0.25">
      <c r="A555" s="8" t="s">
        <v>3104</v>
      </c>
      <c r="B555" s="8">
        <v>787</v>
      </c>
      <c r="C555" s="8" t="s">
        <v>1426</v>
      </c>
      <c r="D555" s="8" t="s">
        <v>1427</v>
      </c>
      <c r="E555" s="8" t="s">
        <v>1428</v>
      </c>
      <c r="F555" s="8">
        <v>4</v>
      </c>
      <c r="G555" s="8" t="s">
        <v>2415</v>
      </c>
      <c r="H555" s="8" t="s">
        <v>2416</v>
      </c>
      <c r="I555" s="8" t="s">
        <v>2417</v>
      </c>
      <c r="J555" s="8">
        <v>19</v>
      </c>
      <c r="K555" s="8" t="s">
        <v>2567</v>
      </c>
      <c r="L555" s="8" t="s">
        <v>2568</v>
      </c>
      <c r="M555" s="8" t="s">
        <v>2569</v>
      </c>
      <c r="N555" s="8">
        <v>94</v>
      </c>
      <c r="O555" s="8" t="s">
        <v>3105</v>
      </c>
      <c r="P555" s="8" t="s">
        <v>3106</v>
      </c>
      <c r="Q555" s="8" t="s">
        <v>3104</v>
      </c>
      <c r="R555" s="8" t="s">
        <v>3105</v>
      </c>
      <c r="S555" s="8">
        <v>35.675255999999997</v>
      </c>
      <c r="T555" s="8">
        <v>36.885049000000002</v>
      </c>
      <c r="U555" s="8" t="s">
        <v>1763</v>
      </c>
      <c r="W555" s="8" t="s">
        <v>1449</v>
      </c>
      <c r="X555" s="8" t="s">
        <v>2071</v>
      </c>
      <c r="Y555" s="8">
        <v>0</v>
      </c>
      <c r="Z555" s="8">
        <v>0</v>
      </c>
      <c r="AA555" s="8">
        <v>0</v>
      </c>
      <c r="AB555" s="8" t="s">
        <v>1449</v>
      </c>
      <c r="AC555" s="8">
        <v>0</v>
      </c>
      <c r="AD555" s="8" t="s">
        <v>1449</v>
      </c>
    </row>
    <row r="556" spans="1:30" hidden="1" x14ac:dyDescent="0.25">
      <c r="A556" s="8" t="s">
        <v>3107</v>
      </c>
      <c r="B556" s="8">
        <v>788</v>
      </c>
      <c r="C556" s="8" t="s">
        <v>1426</v>
      </c>
      <c r="D556" s="8" t="s">
        <v>1427</v>
      </c>
      <c r="E556" s="8" t="s">
        <v>1428</v>
      </c>
      <c r="F556" s="8">
        <v>4</v>
      </c>
      <c r="G556" s="8" t="s">
        <v>2415</v>
      </c>
      <c r="H556" s="8" t="s">
        <v>2416</v>
      </c>
      <c r="I556" s="8" t="s">
        <v>2417</v>
      </c>
      <c r="J556" s="8">
        <v>19</v>
      </c>
      <c r="K556" s="8" t="s">
        <v>2558</v>
      </c>
      <c r="L556" s="8" t="s">
        <v>2559</v>
      </c>
      <c r="M556" s="8" t="s">
        <v>2560</v>
      </c>
      <c r="N556" s="8">
        <v>95</v>
      </c>
      <c r="O556" s="8" t="s">
        <v>3108</v>
      </c>
      <c r="P556" s="8" t="s">
        <v>3109</v>
      </c>
      <c r="Q556" s="8" t="s">
        <v>3107</v>
      </c>
      <c r="R556" s="8" t="s">
        <v>3108</v>
      </c>
      <c r="S556" s="8">
        <v>35.609712999999999</v>
      </c>
      <c r="T556" s="8">
        <v>36.485312999999998</v>
      </c>
      <c r="U556" s="8" t="s">
        <v>1448</v>
      </c>
      <c r="W556" s="8" t="s">
        <v>1449</v>
      </c>
      <c r="X556" s="8" t="s">
        <v>1449</v>
      </c>
      <c r="Y556" s="8">
        <v>0</v>
      </c>
      <c r="Z556" s="8">
        <v>0</v>
      </c>
      <c r="AA556" s="8" t="s">
        <v>1449</v>
      </c>
      <c r="AB556" s="8" t="s">
        <v>1449</v>
      </c>
      <c r="AC556" s="8">
        <v>0</v>
      </c>
      <c r="AD556" s="8" t="s">
        <v>1449</v>
      </c>
    </row>
    <row r="557" spans="1:30" hidden="1" x14ac:dyDescent="0.25">
      <c r="A557" s="8" t="s">
        <v>3110</v>
      </c>
      <c r="B557" s="8">
        <v>789</v>
      </c>
      <c r="C557" s="8" t="s">
        <v>1426</v>
      </c>
      <c r="D557" s="8" t="s">
        <v>1427</v>
      </c>
      <c r="E557" s="8" t="s">
        <v>1428</v>
      </c>
      <c r="F557" s="8">
        <v>4</v>
      </c>
      <c r="G557" s="8" t="s">
        <v>2415</v>
      </c>
      <c r="H557" s="8" t="s">
        <v>2416</v>
      </c>
      <c r="I557" s="8" t="s">
        <v>2417</v>
      </c>
      <c r="J557" s="8">
        <v>19</v>
      </c>
      <c r="K557" s="8" t="s">
        <v>2567</v>
      </c>
      <c r="L557" s="8" t="s">
        <v>2568</v>
      </c>
      <c r="M557" s="8" t="s">
        <v>2569</v>
      </c>
      <c r="N557" s="8">
        <v>94</v>
      </c>
      <c r="O557" s="8" t="s">
        <v>3111</v>
      </c>
      <c r="P557" s="8" t="s">
        <v>3112</v>
      </c>
      <c r="Q557" s="8" t="s">
        <v>3113</v>
      </c>
      <c r="R557" s="8" t="s">
        <v>3114</v>
      </c>
      <c r="S557" s="8">
        <v>35.567466000000003</v>
      </c>
      <c r="T557" s="8">
        <v>37.146369999999997</v>
      </c>
      <c r="U557" s="8" t="s">
        <v>1763</v>
      </c>
      <c r="W557" s="8" t="s">
        <v>1449</v>
      </c>
      <c r="X557" s="8" t="s">
        <v>2071</v>
      </c>
      <c r="Y557" s="8">
        <v>76</v>
      </c>
      <c r="Z557" s="8">
        <v>0</v>
      </c>
      <c r="AA557" s="8">
        <v>0</v>
      </c>
      <c r="AB557" s="8" t="s">
        <v>1449</v>
      </c>
      <c r="AC557" s="8">
        <v>0</v>
      </c>
      <c r="AD557" s="8" t="s">
        <v>1449</v>
      </c>
    </row>
    <row r="558" spans="1:30" hidden="1" x14ac:dyDescent="0.25">
      <c r="A558" s="8" t="s">
        <v>3115</v>
      </c>
      <c r="B558" s="8">
        <v>790</v>
      </c>
      <c r="C558" s="8" t="s">
        <v>3013</v>
      </c>
      <c r="D558" s="8" t="s">
        <v>3014</v>
      </c>
      <c r="E558" s="8" t="s">
        <v>3015</v>
      </c>
      <c r="F558" s="8">
        <v>3</v>
      </c>
      <c r="G558" s="8" t="s">
        <v>3016</v>
      </c>
      <c r="H558" s="8" t="s">
        <v>3017</v>
      </c>
      <c r="I558" s="8" t="s">
        <v>3018</v>
      </c>
      <c r="J558" s="8">
        <v>16</v>
      </c>
      <c r="K558" s="8" t="s">
        <v>3019</v>
      </c>
      <c r="L558" s="8" t="s">
        <v>3020</v>
      </c>
      <c r="M558" s="8" t="s">
        <v>3021</v>
      </c>
      <c r="N558" s="8">
        <v>79</v>
      </c>
      <c r="O558" s="8" t="s">
        <v>3116</v>
      </c>
      <c r="P558" s="8" t="s">
        <v>3117</v>
      </c>
      <c r="Q558" s="8" t="s">
        <v>3115</v>
      </c>
      <c r="R558" s="8" t="s">
        <v>3116</v>
      </c>
      <c r="S558" s="8">
        <v>35.706870000000002</v>
      </c>
      <c r="T558" s="8">
        <v>36.101239999999997</v>
      </c>
      <c r="U558" s="8" t="s">
        <v>1763</v>
      </c>
      <c r="W558" s="8" t="s">
        <v>1449</v>
      </c>
      <c r="X558" s="8" t="s">
        <v>2071</v>
      </c>
      <c r="Y558" s="8">
        <v>0</v>
      </c>
      <c r="Z558" s="8">
        <v>0</v>
      </c>
      <c r="AA558" s="8">
        <v>0</v>
      </c>
      <c r="AB558" s="8" t="s">
        <v>1449</v>
      </c>
      <c r="AC558" s="8">
        <v>0</v>
      </c>
      <c r="AD558" s="8" t="s">
        <v>1449</v>
      </c>
    </row>
    <row r="559" spans="1:30" hidden="1" x14ac:dyDescent="0.25">
      <c r="A559" s="8" t="s">
        <v>3118</v>
      </c>
      <c r="B559" s="8">
        <v>791</v>
      </c>
      <c r="C559" s="8" t="s">
        <v>3013</v>
      </c>
      <c r="D559" s="8" t="s">
        <v>3014</v>
      </c>
      <c r="E559" s="8" t="s">
        <v>3015</v>
      </c>
      <c r="F559" s="8">
        <v>3</v>
      </c>
      <c r="G559" s="8" t="s">
        <v>3016</v>
      </c>
      <c r="H559" s="8" t="s">
        <v>3017</v>
      </c>
      <c r="I559" s="8" t="s">
        <v>3018</v>
      </c>
      <c r="J559" s="8">
        <v>16</v>
      </c>
      <c r="K559" s="8" t="s">
        <v>3019</v>
      </c>
      <c r="L559" s="8" t="s">
        <v>3020</v>
      </c>
      <c r="M559" s="8" t="s">
        <v>3021</v>
      </c>
      <c r="N559" s="8">
        <v>79</v>
      </c>
      <c r="O559" s="8" t="s">
        <v>3119</v>
      </c>
      <c r="P559" s="8" t="s">
        <v>3120</v>
      </c>
      <c r="Q559" s="8" t="s">
        <v>3121</v>
      </c>
      <c r="R559" s="8" t="s">
        <v>3122</v>
      </c>
      <c r="S559" s="8">
        <v>35.761243999999998</v>
      </c>
      <c r="T559" s="8">
        <v>36.179433000000003</v>
      </c>
      <c r="U559" s="8" t="s">
        <v>1763</v>
      </c>
      <c r="W559" s="8" t="s">
        <v>1449</v>
      </c>
      <c r="X559" s="8" t="s">
        <v>2071</v>
      </c>
      <c r="Y559" s="8">
        <v>0</v>
      </c>
      <c r="Z559" s="8">
        <v>0</v>
      </c>
      <c r="AA559" s="8">
        <v>0</v>
      </c>
      <c r="AB559" s="8" t="s">
        <v>1449</v>
      </c>
      <c r="AC559" s="8">
        <v>0</v>
      </c>
      <c r="AD559" s="8" t="s">
        <v>1449</v>
      </c>
    </row>
    <row r="560" spans="1:30" hidden="1" x14ac:dyDescent="0.25">
      <c r="A560" s="8" t="s">
        <v>3123</v>
      </c>
      <c r="B560" s="8">
        <v>792</v>
      </c>
      <c r="C560" s="8" t="s">
        <v>1426</v>
      </c>
      <c r="D560" s="8" t="s">
        <v>1427</v>
      </c>
      <c r="E560" s="8" t="s">
        <v>1428</v>
      </c>
      <c r="F560" s="8">
        <v>4</v>
      </c>
      <c r="G560" s="8" t="s">
        <v>2415</v>
      </c>
      <c r="H560" s="8" t="s">
        <v>2416</v>
      </c>
      <c r="I560" s="8" t="s">
        <v>2417</v>
      </c>
      <c r="J560" s="8">
        <v>19</v>
      </c>
      <c r="K560" s="8" t="s">
        <v>2567</v>
      </c>
      <c r="L560" s="8" t="s">
        <v>2568</v>
      </c>
      <c r="M560" s="8" t="s">
        <v>2569</v>
      </c>
      <c r="N560" s="8">
        <v>94</v>
      </c>
      <c r="O560" s="8" t="s">
        <v>3124</v>
      </c>
      <c r="P560" s="8" t="s">
        <v>3125</v>
      </c>
      <c r="Q560" s="8" t="s">
        <v>3126</v>
      </c>
      <c r="R560" s="8" t="s">
        <v>3127</v>
      </c>
      <c r="S560" s="8">
        <v>35.713577000000001</v>
      </c>
      <c r="T560" s="8">
        <v>36.948295999999999</v>
      </c>
      <c r="U560" s="8" t="s">
        <v>1763</v>
      </c>
      <c r="W560" s="8" t="s">
        <v>1449</v>
      </c>
      <c r="X560" s="8" t="s">
        <v>2071</v>
      </c>
      <c r="Y560" s="8">
        <v>0</v>
      </c>
      <c r="Z560" s="8">
        <v>0</v>
      </c>
      <c r="AA560" s="8">
        <v>0</v>
      </c>
      <c r="AB560" s="8" t="s">
        <v>1449</v>
      </c>
      <c r="AC560" s="8">
        <v>0</v>
      </c>
      <c r="AD560" s="8" t="s">
        <v>1449</v>
      </c>
    </row>
    <row r="561" spans="1:30" hidden="1" x14ac:dyDescent="0.25">
      <c r="A561" s="8" t="s">
        <v>3128</v>
      </c>
      <c r="B561" s="8">
        <v>793</v>
      </c>
      <c r="C561" s="8" t="s">
        <v>1426</v>
      </c>
      <c r="D561" s="8" t="s">
        <v>1427</v>
      </c>
      <c r="E561" s="8" t="s">
        <v>1428</v>
      </c>
      <c r="F561" s="8">
        <v>4</v>
      </c>
      <c r="G561" s="8" t="s">
        <v>2415</v>
      </c>
      <c r="H561" s="8" t="s">
        <v>2416</v>
      </c>
      <c r="I561" s="8" t="s">
        <v>2417</v>
      </c>
      <c r="J561" s="8">
        <v>19</v>
      </c>
      <c r="K561" s="8" t="s">
        <v>3129</v>
      </c>
      <c r="L561" s="8" t="s">
        <v>3130</v>
      </c>
      <c r="M561" s="8" t="s">
        <v>3131</v>
      </c>
      <c r="N561" s="8">
        <v>96</v>
      </c>
      <c r="O561" s="8" t="s">
        <v>3132</v>
      </c>
      <c r="P561" s="8" t="s">
        <v>3133</v>
      </c>
      <c r="Q561" s="8" t="s">
        <v>3134</v>
      </c>
      <c r="R561" s="8" t="s">
        <v>3135</v>
      </c>
      <c r="S561" s="8">
        <v>35.424543999999997</v>
      </c>
      <c r="T561" s="8">
        <v>36.853867999999999</v>
      </c>
      <c r="U561" s="8" t="s">
        <v>1763</v>
      </c>
      <c r="W561" s="8" t="s">
        <v>1449</v>
      </c>
      <c r="X561" s="8" t="s">
        <v>2071</v>
      </c>
      <c r="Y561" s="8">
        <v>0</v>
      </c>
      <c r="Z561" s="8">
        <v>0</v>
      </c>
      <c r="AA561" s="8">
        <v>0</v>
      </c>
      <c r="AB561" s="8" t="s">
        <v>1449</v>
      </c>
      <c r="AC561" s="8">
        <v>0</v>
      </c>
      <c r="AD561" s="8" t="s">
        <v>1449</v>
      </c>
    </row>
    <row r="562" spans="1:30" hidden="1" x14ac:dyDescent="0.25">
      <c r="A562" s="8" t="s">
        <v>3136</v>
      </c>
      <c r="B562" s="8">
        <v>794</v>
      </c>
      <c r="C562" s="8" t="s">
        <v>3013</v>
      </c>
      <c r="D562" s="8" t="s">
        <v>3014</v>
      </c>
      <c r="E562" s="8" t="s">
        <v>3015</v>
      </c>
      <c r="F562" s="8">
        <v>3</v>
      </c>
      <c r="G562" s="8" t="s">
        <v>3016</v>
      </c>
      <c r="H562" s="8" t="s">
        <v>3017</v>
      </c>
      <c r="I562" s="8" t="s">
        <v>3018</v>
      </c>
      <c r="J562" s="8">
        <v>16</v>
      </c>
      <c r="K562" s="8" t="s">
        <v>3019</v>
      </c>
      <c r="L562" s="8" t="s">
        <v>3020</v>
      </c>
      <c r="M562" s="8" t="s">
        <v>3021</v>
      </c>
      <c r="N562" s="8">
        <v>79</v>
      </c>
      <c r="O562" s="8" t="s">
        <v>3137</v>
      </c>
      <c r="P562" s="8" t="s">
        <v>3138</v>
      </c>
      <c r="Q562" s="8" t="s">
        <v>3139</v>
      </c>
      <c r="R562" s="8" t="s">
        <v>3140</v>
      </c>
      <c r="S562" s="8">
        <v>35.754674000000001</v>
      </c>
      <c r="T562" s="8">
        <v>36.154043999999999</v>
      </c>
      <c r="U562" s="8" t="s">
        <v>1763</v>
      </c>
      <c r="W562" s="8" t="s">
        <v>1449</v>
      </c>
      <c r="X562" s="8" t="s">
        <v>2071</v>
      </c>
      <c r="Y562" s="8">
        <v>0</v>
      </c>
      <c r="Z562" s="8">
        <v>0</v>
      </c>
      <c r="AA562" s="8">
        <v>0</v>
      </c>
      <c r="AB562" s="8" t="s">
        <v>1449</v>
      </c>
      <c r="AC562" s="8">
        <v>0</v>
      </c>
      <c r="AD562" s="8" t="s">
        <v>1449</v>
      </c>
    </row>
    <row r="563" spans="1:30" hidden="1" x14ac:dyDescent="0.25">
      <c r="A563" s="8" t="s">
        <v>3141</v>
      </c>
      <c r="B563" s="8">
        <v>795</v>
      </c>
      <c r="C563" s="8" t="s">
        <v>1426</v>
      </c>
      <c r="D563" s="8" t="s">
        <v>1427</v>
      </c>
      <c r="E563" s="8" t="s">
        <v>1428</v>
      </c>
      <c r="F563" s="8">
        <v>4</v>
      </c>
      <c r="G563" s="8" t="s">
        <v>2415</v>
      </c>
      <c r="H563" s="8" t="s">
        <v>2416</v>
      </c>
      <c r="I563" s="8" t="s">
        <v>2417</v>
      </c>
      <c r="J563" s="8">
        <v>19</v>
      </c>
      <c r="K563" s="8" t="s">
        <v>2567</v>
      </c>
      <c r="L563" s="8" t="s">
        <v>2568</v>
      </c>
      <c r="M563" s="8" t="s">
        <v>2569</v>
      </c>
      <c r="N563" s="8">
        <v>94</v>
      </c>
      <c r="O563" s="8" t="s">
        <v>3142</v>
      </c>
      <c r="P563" s="8" t="s">
        <v>3143</v>
      </c>
      <c r="Q563" s="8" t="s">
        <v>3144</v>
      </c>
      <c r="R563" s="8" t="s">
        <v>3145</v>
      </c>
      <c r="S563" s="8">
        <v>35.526733999999998</v>
      </c>
      <c r="T563" s="8">
        <v>37.040961000000003</v>
      </c>
      <c r="U563" s="8" t="s">
        <v>1763</v>
      </c>
      <c r="W563" s="8" t="s">
        <v>1449</v>
      </c>
      <c r="X563" s="8" t="s">
        <v>2071</v>
      </c>
      <c r="Y563" s="8">
        <v>2755</v>
      </c>
      <c r="Z563" s="8">
        <v>0</v>
      </c>
      <c r="AA563" s="8">
        <v>0</v>
      </c>
      <c r="AB563" s="8" t="s">
        <v>1449</v>
      </c>
      <c r="AC563" s="8">
        <v>0</v>
      </c>
      <c r="AD563" s="8" t="s">
        <v>1449</v>
      </c>
    </row>
    <row r="564" spans="1:30" hidden="1" x14ac:dyDescent="0.25">
      <c r="A564" s="8" t="s">
        <v>3146</v>
      </c>
      <c r="B564" s="8">
        <v>796</v>
      </c>
      <c r="C564" s="8" t="s">
        <v>3013</v>
      </c>
      <c r="D564" s="8" t="s">
        <v>3014</v>
      </c>
      <c r="E564" s="8" t="s">
        <v>3015</v>
      </c>
      <c r="F564" s="8">
        <v>3</v>
      </c>
      <c r="G564" s="8" t="s">
        <v>3014</v>
      </c>
      <c r="H564" s="8" t="s">
        <v>3025</v>
      </c>
      <c r="I564" s="8" t="s">
        <v>3026</v>
      </c>
      <c r="J564" s="8">
        <v>14</v>
      </c>
      <c r="K564" s="8" t="s">
        <v>3027</v>
      </c>
      <c r="L564" s="8" t="s">
        <v>3028</v>
      </c>
      <c r="M564" s="8" t="s">
        <v>3029</v>
      </c>
      <c r="N564" s="8">
        <v>65</v>
      </c>
      <c r="O564" s="8" t="s">
        <v>3147</v>
      </c>
      <c r="P564" s="8" t="s">
        <v>3148</v>
      </c>
      <c r="Q564" s="8" t="s">
        <v>3149</v>
      </c>
      <c r="R564" s="8" t="s">
        <v>3147</v>
      </c>
      <c r="S564" s="8">
        <v>35.835858999999999</v>
      </c>
      <c r="T564" s="8">
        <v>36.084043999999999</v>
      </c>
      <c r="U564" s="8" t="s">
        <v>1763</v>
      </c>
      <c r="W564" s="8" t="s">
        <v>1449</v>
      </c>
      <c r="X564" s="8" t="s">
        <v>2071</v>
      </c>
      <c r="Y564" s="8">
        <v>0</v>
      </c>
      <c r="Z564" s="8">
        <v>0</v>
      </c>
      <c r="AA564" s="8">
        <v>0</v>
      </c>
      <c r="AB564" s="8" t="s">
        <v>1449</v>
      </c>
      <c r="AC564" s="8">
        <v>0</v>
      </c>
      <c r="AD564" s="8" t="s">
        <v>1449</v>
      </c>
    </row>
    <row r="565" spans="1:30" hidden="1" x14ac:dyDescent="0.25">
      <c r="A565" s="8" t="s">
        <v>3150</v>
      </c>
      <c r="B565" s="8">
        <v>797</v>
      </c>
      <c r="C565" s="8" t="s">
        <v>1426</v>
      </c>
      <c r="D565" s="8" t="s">
        <v>1427</v>
      </c>
      <c r="E565" s="8" t="s">
        <v>1428</v>
      </c>
      <c r="F565" s="8">
        <v>4</v>
      </c>
      <c r="G565" s="8" t="s">
        <v>2415</v>
      </c>
      <c r="H565" s="8" t="s">
        <v>2416</v>
      </c>
      <c r="I565" s="8" t="s">
        <v>2417</v>
      </c>
      <c r="J565" s="8">
        <v>19</v>
      </c>
      <c r="K565" s="8" t="s">
        <v>2558</v>
      </c>
      <c r="L565" s="8" t="s">
        <v>2559</v>
      </c>
      <c r="M565" s="8" t="s">
        <v>2560</v>
      </c>
      <c r="N565" s="8">
        <v>95</v>
      </c>
      <c r="O565" s="8" t="s">
        <v>3151</v>
      </c>
      <c r="P565" s="8" t="s">
        <v>3152</v>
      </c>
      <c r="Q565" s="8" t="s">
        <v>3150</v>
      </c>
      <c r="R565" s="8" t="s">
        <v>3151</v>
      </c>
      <c r="S565" s="8">
        <v>35.570675000000001</v>
      </c>
      <c r="T565" s="8">
        <v>36.558790000000002</v>
      </c>
      <c r="U565" s="8" t="s">
        <v>1763</v>
      </c>
      <c r="W565" s="8" t="s">
        <v>1449</v>
      </c>
      <c r="X565" s="8" t="s">
        <v>2071</v>
      </c>
      <c r="Y565" s="8">
        <v>0</v>
      </c>
      <c r="Z565" s="8">
        <v>0</v>
      </c>
      <c r="AA565" s="8">
        <v>0</v>
      </c>
      <c r="AB565" s="8" t="s">
        <v>1449</v>
      </c>
      <c r="AC565" s="8">
        <v>0</v>
      </c>
      <c r="AD565" s="8" t="s">
        <v>1449</v>
      </c>
    </row>
    <row r="566" spans="1:30" hidden="1" x14ac:dyDescent="0.25">
      <c r="A566" s="8" t="s">
        <v>3153</v>
      </c>
      <c r="B566" s="8">
        <v>798</v>
      </c>
      <c r="C566" s="8" t="s">
        <v>1426</v>
      </c>
      <c r="D566" s="8" t="s">
        <v>1427</v>
      </c>
      <c r="E566" s="8" t="s">
        <v>1428</v>
      </c>
      <c r="F566" s="8">
        <v>4</v>
      </c>
      <c r="G566" s="8" t="s">
        <v>2415</v>
      </c>
      <c r="H566" s="8" t="s">
        <v>2416</v>
      </c>
      <c r="I566" s="8" t="s">
        <v>2417</v>
      </c>
      <c r="J566" s="8">
        <v>19</v>
      </c>
      <c r="K566" s="8" t="s">
        <v>2567</v>
      </c>
      <c r="L566" s="8" t="s">
        <v>2568</v>
      </c>
      <c r="M566" s="8" t="s">
        <v>2569</v>
      </c>
      <c r="N566" s="8">
        <v>94</v>
      </c>
      <c r="O566" s="8" t="s">
        <v>3154</v>
      </c>
      <c r="P566" s="8" t="s">
        <v>3155</v>
      </c>
      <c r="Q566" s="8" t="s">
        <v>3153</v>
      </c>
      <c r="R566" s="8" t="s">
        <v>3154</v>
      </c>
      <c r="S566" s="8">
        <v>35.515707999999997</v>
      </c>
      <c r="T566" s="8">
        <v>37.102581000000001</v>
      </c>
      <c r="U566" s="8" t="s">
        <v>1763</v>
      </c>
      <c r="W566" s="8" t="s">
        <v>1449</v>
      </c>
      <c r="X566" s="8" t="s">
        <v>2071</v>
      </c>
      <c r="Y566" s="8">
        <v>22</v>
      </c>
      <c r="Z566" s="8">
        <v>0</v>
      </c>
      <c r="AA566" s="8">
        <v>0</v>
      </c>
      <c r="AB566" s="8" t="s">
        <v>1449</v>
      </c>
      <c r="AC566" s="8">
        <v>0</v>
      </c>
      <c r="AD566" s="8" t="s">
        <v>1449</v>
      </c>
    </row>
    <row r="567" spans="1:30" hidden="1" x14ac:dyDescent="0.25">
      <c r="A567" s="8" t="s">
        <v>3156</v>
      </c>
      <c r="B567" s="8">
        <v>799</v>
      </c>
      <c r="C567" s="8" t="s">
        <v>3013</v>
      </c>
      <c r="D567" s="8" t="s">
        <v>3014</v>
      </c>
      <c r="E567" s="8" t="s">
        <v>3015</v>
      </c>
      <c r="F567" s="8">
        <v>3</v>
      </c>
      <c r="G567" s="8" t="s">
        <v>3014</v>
      </c>
      <c r="H567" s="8" t="s">
        <v>3025</v>
      </c>
      <c r="I567" s="8" t="s">
        <v>3026</v>
      </c>
      <c r="J567" s="8">
        <v>14</v>
      </c>
      <c r="K567" s="8" t="s">
        <v>3027</v>
      </c>
      <c r="L567" s="8" t="s">
        <v>3028</v>
      </c>
      <c r="M567" s="8" t="s">
        <v>3029</v>
      </c>
      <c r="N567" s="8">
        <v>65</v>
      </c>
      <c r="O567" s="8" t="s">
        <v>3157</v>
      </c>
      <c r="P567" s="8" t="s">
        <v>3158</v>
      </c>
      <c r="Q567" s="8" t="s">
        <v>3156</v>
      </c>
      <c r="R567" s="8" t="s">
        <v>3157</v>
      </c>
      <c r="S567" s="8">
        <v>35.841475000000003</v>
      </c>
      <c r="T567" s="8">
        <v>36.124720000000003</v>
      </c>
      <c r="U567" s="8" t="s">
        <v>1763</v>
      </c>
      <c r="W567" s="8" t="s">
        <v>1449</v>
      </c>
      <c r="X567" s="8" t="s">
        <v>2071</v>
      </c>
      <c r="Y567" s="8">
        <v>0</v>
      </c>
      <c r="Z567" s="8">
        <v>0</v>
      </c>
      <c r="AA567" s="8">
        <v>0</v>
      </c>
      <c r="AB567" s="8" t="s">
        <v>1449</v>
      </c>
      <c r="AC567" s="8">
        <v>0</v>
      </c>
      <c r="AD567" s="8" t="s">
        <v>1449</v>
      </c>
    </row>
    <row r="568" spans="1:30" hidden="1" x14ac:dyDescent="0.25">
      <c r="A568" s="8" t="s">
        <v>3159</v>
      </c>
      <c r="B568" s="8">
        <v>800</v>
      </c>
      <c r="C568" s="8" t="s">
        <v>3013</v>
      </c>
      <c r="D568" s="8" t="s">
        <v>3014</v>
      </c>
      <c r="E568" s="8" t="s">
        <v>3015</v>
      </c>
      <c r="F568" s="8">
        <v>3</v>
      </c>
      <c r="G568" s="8" t="s">
        <v>3016</v>
      </c>
      <c r="H568" s="8" t="s">
        <v>3017</v>
      </c>
      <c r="I568" s="8" t="s">
        <v>3018</v>
      </c>
      <c r="J568" s="8">
        <v>16</v>
      </c>
      <c r="K568" s="8" t="s">
        <v>3019</v>
      </c>
      <c r="L568" s="8" t="s">
        <v>3020</v>
      </c>
      <c r="M568" s="8" t="s">
        <v>3021</v>
      </c>
      <c r="N568" s="8">
        <v>79</v>
      </c>
      <c r="O568" s="8" t="s">
        <v>3160</v>
      </c>
      <c r="P568" s="8" t="s">
        <v>3161</v>
      </c>
      <c r="Q568" s="8" t="s">
        <v>3159</v>
      </c>
      <c r="R568" s="8" t="s">
        <v>3160</v>
      </c>
      <c r="S568" s="8">
        <v>35.718708999999997</v>
      </c>
      <c r="T568" s="8">
        <v>36.233139999999999</v>
      </c>
      <c r="U568" s="8" t="s">
        <v>1763</v>
      </c>
      <c r="W568" s="8" t="s">
        <v>1449</v>
      </c>
      <c r="X568" s="8" t="s">
        <v>2071</v>
      </c>
      <c r="Y568" s="8">
        <v>0</v>
      </c>
      <c r="Z568" s="8">
        <v>0</v>
      </c>
      <c r="AA568" s="8">
        <v>0</v>
      </c>
      <c r="AB568" s="8" t="s">
        <v>1449</v>
      </c>
      <c r="AC568" s="8">
        <v>0</v>
      </c>
      <c r="AD568" s="8" t="s">
        <v>1449</v>
      </c>
    </row>
    <row r="569" spans="1:30" hidden="1" x14ac:dyDescent="0.25">
      <c r="A569" s="8" t="s">
        <v>3162</v>
      </c>
      <c r="B569" s="8">
        <v>801</v>
      </c>
      <c r="C569" s="8" t="s">
        <v>1426</v>
      </c>
      <c r="D569" s="8" t="s">
        <v>1427</v>
      </c>
      <c r="E569" s="8" t="s">
        <v>1428</v>
      </c>
      <c r="F569" s="8">
        <v>4</v>
      </c>
      <c r="G569" s="8" t="s">
        <v>2415</v>
      </c>
      <c r="H569" s="8" t="s">
        <v>2416</v>
      </c>
      <c r="I569" s="8" t="s">
        <v>2417</v>
      </c>
      <c r="J569" s="8">
        <v>19</v>
      </c>
      <c r="K569" s="8" t="s">
        <v>2418</v>
      </c>
      <c r="L569" s="8" t="s">
        <v>2419</v>
      </c>
      <c r="M569" s="8" t="s">
        <v>2420</v>
      </c>
      <c r="N569" s="8">
        <v>97</v>
      </c>
      <c r="O569" s="8" t="s">
        <v>3163</v>
      </c>
      <c r="P569" s="8" t="s">
        <v>3164</v>
      </c>
      <c r="Q569" s="8" t="s">
        <v>3162</v>
      </c>
      <c r="R569" s="8" t="s">
        <v>3163</v>
      </c>
      <c r="S569" s="8">
        <v>35.558065999999997</v>
      </c>
      <c r="T569" s="8">
        <v>36.685670999999999</v>
      </c>
      <c r="U569" s="8" t="s">
        <v>1763</v>
      </c>
      <c r="W569" s="8" t="s">
        <v>1449</v>
      </c>
      <c r="X569" s="8" t="s">
        <v>2071</v>
      </c>
      <c r="Y569" s="8">
        <v>0</v>
      </c>
      <c r="Z569" s="8">
        <v>0</v>
      </c>
      <c r="AA569" s="8">
        <v>0</v>
      </c>
      <c r="AB569" s="8" t="s">
        <v>1449</v>
      </c>
      <c r="AC569" s="8">
        <v>0</v>
      </c>
      <c r="AD569" s="8" t="s">
        <v>1449</v>
      </c>
    </row>
    <row r="570" spans="1:30" hidden="1" x14ac:dyDescent="0.25">
      <c r="A570" s="8" t="s">
        <v>3165</v>
      </c>
      <c r="B570" s="8">
        <v>802</v>
      </c>
      <c r="C570" s="8" t="s">
        <v>3013</v>
      </c>
      <c r="D570" s="8" t="s">
        <v>3014</v>
      </c>
      <c r="E570" s="8" t="s">
        <v>3015</v>
      </c>
      <c r="F570" s="8">
        <v>3</v>
      </c>
      <c r="G570" s="8" t="s">
        <v>3016</v>
      </c>
      <c r="H570" s="8" t="s">
        <v>3017</v>
      </c>
      <c r="I570" s="8" t="s">
        <v>3018</v>
      </c>
      <c r="J570" s="8">
        <v>16</v>
      </c>
      <c r="K570" s="8" t="s">
        <v>3019</v>
      </c>
      <c r="L570" s="8" t="s">
        <v>3020</v>
      </c>
      <c r="M570" s="8" t="s">
        <v>3021</v>
      </c>
      <c r="N570" s="8">
        <v>79</v>
      </c>
      <c r="O570" s="8" t="s">
        <v>3166</v>
      </c>
      <c r="P570" s="8" t="s">
        <v>3167</v>
      </c>
      <c r="Q570" s="8" t="s">
        <v>3165</v>
      </c>
      <c r="R570" s="8" t="s">
        <v>3168</v>
      </c>
      <c r="S570" s="8">
        <v>35.670974999999999</v>
      </c>
      <c r="T570" s="8">
        <v>36.077416999999997</v>
      </c>
      <c r="U570" s="8" t="s">
        <v>1763</v>
      </c>
      <c r="W570" s="8" t="s">
        <v>1449</v>
      </c>
      <c r="X570" s="8" t="s">
        <v>2071</v>
      </c>
      <c r="Y570" s="8">
        <v>167</v>
      </c>
      <c r="Z570" s="8">
        <v>0</v>
      </c>
      <c r="AA570" s="8">
        <v>0</v>
      </c>
      <c r="AB570" s="8" t="s">
        <v>1449</v>
      </c>
      <c r="AC570" s="8">
        <v>0</v>
      </c>
      <c r="AD570" s="8" t="s">
        <v>1449</v>
      </c>
    </row>
    <row r="571" spans="1:30" hidden="1" x14ac:dyDescent="0.25">
      <c r="A571" s="8" t="s">
        <v>3169</v>
      </c>
      <c r="B571" s="8">
        <v>803</v>
      </c>
      <c r="C571" s="8" t="s">
        <v>1426</v>
      </c>
      <c r="D571" s="8" t="s">
        <v>1427</v>
      </c>
      <c r="E571" s="8" t="s">
        <v>1428</v>
      </c>
      <c r="F571" s="8">
        <v>4</v>
      </c>
      <c r="G571" s="8" t="s">
        <v>2415</v>
      </c>
      <c r="H571" s="8" t="s">
        <v>2416</v>
      </c>
      <c r="I571" s="8" t="s">
        <v>2417</v>
      </c>
      <c r="J571" s="8">
        <v>19</v>
      </c>
      <c r="K571" s="8" t="s">
        <v>2567</v>
      </c>
      <c r="L571" s="8" t="s">
        <v>2568</v>
      </c>
      <c r="M571" s="8" t="s">
        <v>2569</v>
      </c>
      <c r="N571" s="8">
        <v>94</v>
      </c>
      <c r="O571" s="8" t="s">
        <v>3170</v>
      </c>
      <c r="P571" s="8" t="s">
        <v>3171</v>
      </c>
      <c r="Q571" s="8" t="s">
        <v>3169</v>
      </c>
      <c r="R571" s="8" t="s">
        <v>3170</v>
      </c>
      <c r="S571" s="8">
        <v>35.599105999999999</v>
      </c>
      <c r="T571" s="8">
        <v>36.927173000000003</v>
      </c>
      <c r="U571" s="8" t="s">
        <v>1763</v>
      </c>
      <c r="W571" s="8" t="s">
        <v>1449</v>
      </c>
      <c r="X571" s="8" t="s">
        <v>2071</v>
      </c>
      <c r="Y571" s="8">
        <v>0</v>
      </c>
      <c r="Z571" s="8">
        <v>0</v>
      </c>
      <c r="AA571" s="8">
        <v>0</v>
      </c>
      <c r="AB571" s="8" t="s">
        <v>1449</v>
      </c>
      <c r="AC571" s="8">
        <v>0</v>
      </c>
      <c r="AD571" s="8" t="s">
        <v>1449</v>
      </c>
    </row>
    <row r="572" spans="1:30" hidden="1" x14ac:dyDescent="0.25">
      <c r="A572" s="8" t="s">
        <v>3019</v>
      </c>
      <c r="B572" s="8">
        <v>804</v>
      </c>
      <c r="C572" s="8" t="s">
        <v>3013</v>
      </c>
      <c r="D572" s="8" t="s">
        <v>3014</v>
      </c>
      <c r="E572" s="8" t="s">
        <v>3015</v>
      </c>
      <c r="F572" s="8">
        <v>3</v>
      </c>
      <c r="G572" s="8" t="s">
        <v>3016</v>
      </c>
      <c r="H572" s="8" t="s">
        <v>3017</v>
      </c>
      <c r="I572" s="8" t="s">
        <v>3018</v>
      </c>
      <c r="J572" s="8">
        <v>16</v>
      </c>
      <c r="K572" s="8" t="s">
        <v>3019</v>
      </c>
      <c r="L572" s="8" t="s">
        <v>3020</v>
      </c>
      <c r="M572" s="8" t="s">
        <v>3021</v>
      </c>
      <c r="N572" s="8">
        <v>79</v>
      </c>
      <c r="O572" s="8" t="s">
        <v>3020</v>
      </c>
      <c r="P572" s="8" t="s">
        <v>3172</v>
      </c>
      <c r="Q572" s="8" t="s">
        <v>3019</v>
      </c>
      <c r="R572" s="8" t="s">
        <v>3020</v>
      </c>
      <c r="S572" s="8">
        <v>35.743865</v>
      </c>
      <c r="T572" s="8">
        <v>36.163635999999997</v>
      </c>
      <c r="U572" s="8" t="s">
        <v>1763</v>
      </c>
      <c r="W572" s="8" t="s">
        <v>1449</v>
      </c>
      <c r="X572" s="8" t="s">
        <v>2071</v>
      </c>
      <c r="Y572" s="8">
        <v>0</v>
      </c>
      <c r="Z572" s="8">
        <v>0</v>
      </c>
      <c r="AA572" s="8">
        <v>0</v>
      </c>
      <c r="AB572" s="8" t="s">
        <v>1449</v>
      </c>
      <c r="AC572" s="8">
        <v>0</v>
      </c>
      <c r="AD572" s="8" t="s">
        <v>1449</v>
      </c>
    </row>
    <row r="573" spans="1:30" hidden="1" x14ac:dyDescent="0.25">
      <c r="A573" s="8" t="s">
        <v>3173</v>
      </c>
      <c r="B573" s="8">
        <v>805</v>
      </c>
      <c r="C573" s="8" t="s">
        <v>3013</v>
      </c>
      <c r="D573" s="8" t="s">
        <v>3014</v>
      </c>
      <c r="E573" s="8" t="s">
        <v>3015</v>
      </c>
      <c r="F573" s="8">
        <v>3</v>
      </c>
      <c r="G573" s="8" t="s">
        <v>3016</v>
      </c>
      <c r="H573" s="8" t="s">
        <v>3017</v>
      </c>
      <c r="I573" s="8" t="s">
        <v>3018</v>
      </c>
      <c r="J573" s="8">
        <v>16</v>
      </c>
      <c r="K573" s="8" t="s">
        <v>3019</v>
      </c>
      <c r="L573" s="8" t="s">
        <v>3020</v>
      </c>
      <c r="M573" s="8" t="s">
        <v>3021</v>
      </c>
      <c r="N573" s="8">
        <v>79</v>
      </c>
      <c r="O573" s="8" t="s">
        <v>3174</v>
      </c>
      <c r="P573" s="8" t="s">
        <v>3175</v>
      </c>
      <c r="Q573" s="8" t="s">
        <v>3173</v>
      </c>
      <c r="R573" s="8" t="s">
        <v>3174</v>
      </c>
      <c r="S573" s="8">
        <v>35.775669999999998</v>
      </c>
      <c r="T573" s="8">
        <v>36.146233000000002</v>
      </c>
      <c r="U573" s="8" t="s">
        <v>1763</v>
      </c>
      <c r="W573" s="8" t="s">
        <v>1449</v>
      </c>
      <c r="X573" s="8" t="s">
        <v>2071</v>
      </c>
      <c r="Y573" s="8">
        <v>0</v>
      </c>
      <c r="Z573" s="8">
        <v>0</v>
      </c>
      <c r="AA573" s="8">
        <v>0</v>
      </c>
      <c r="AB573" s="8" t="s">
        <v>1449</v>
      </c>
      <c r="AC573" s="8">
        <v>0</v>
      </c>
      <c r="AD573" s="8" t="s">
        <v>1449</v>
      </c>
    </row>
    <row r="574" spans="1:30" hidden="1" x14ac:dyDescent="0.25">
      <c r="A574" s="8" t="s">
        <v>3176</v>
      </c>
      <c r="B574" s="8">
        <v>806</v>
      </c>
      <c r="C574" s="8" t="s">
        <v>1426</v>
      </c>
      <c r="D574" s="8" t="s">
        <v>1427</v>
      </c>
      <c r="E574" s="8" t="s">
        <v>1428</v>
      </c>
      <c r="F574" s="8">
        <v>4</v>
      </c>
      <c r="G574" s="8" t="s">
        <v>2415</v>
      </c>
      <c r="H574" s="8" t="s">
        <v>2416</v>
      </c>
      <c r="I574" s="8" t="s">
        <v>2417</v>
      </c>
      <c r="J574" s="8">
        <v>19</v>
      </c>
      <c r="K574" s="8" t="s">
        <v>2567</v>
      </c>
      <c r="L574" s="8" t="s">
        <v>2568</v>
      </c>
      <c r="M574" s="8" t="s">
        <v>2569</v>
      </c>
      <c r="N574" s="8">
        <v>94</v>
      </c>
      <c r="O574" s="8" t="s">
        <v>3177</v>
      </c>
      <c r="P574" s="8" t="s">
        <v>3178</v>
      </c>
      <c r="Q574" s="8" t="s">
        <v>3176</v>
      </c>
      <c r="R574" s="8" t="s">
        <v>3177</v>
      </c>
      <c r="S574" s="8">
        <v>35.589115999999997</v>
      </c>
      <c r="T574" s="8">
        <v>36.855238999999997</v>
      </c>
      <c r="U574" s="8" t="s">
        <v>1763</v>
      </c>
      <c r="W574" s="8" t="s">
        <v>1449</v>
      </c>
      <c r="X574" s="8" t="s">
        <v>2071</v>
      </c>
      <c r="Y574" s="8">
        <v>0</v>
      </c>
      <c r="Z574" s="8">
        <v>0</v>
      </c>
      <c r="AA574" s="8">
        <v>0</v>
      </c>
      <c r="AB574" s="8" t="s">
        <v>1449</v>
      </c>
      <c r="AC574" s="8">
        <v>0</v>
      </c>
      <c r="AD574" s="8" t="s">
        <v>1449</v>
      </c>
    </row>
    <row r="575" spans="1:30" hidden="1" x14ac:dyDescent="0.25">
      <c r="A575" s="8" t="s">
        <v>3179</v>
      </c>
      <c r="B575" s="8">
        <v>807</v>
      </c>
      <c r="C575" s="8" t="s">
        <v>1426</v>
      </c>
      <c r="D575" s="8" t="s">
        <v>1427</v>
      </c>
      <c r="E575" s="8" t="s">
        <v>1428</v>
      </c>
      <c r="F575" s="8">
        <v>4</v>
      </c>
      <c r="G575" s="8" t="s">
        <v>2415</v>
      </c>
      <c r="H575" s="8" t="s">
        <v>2416</v>
      </c>
      <c r="I575" s="8" t="s">
        <v>2417</v>
      </c>
      <c r="J575" s="8">
        <v>19</v>
      </c>
      <c r="K575" s="8" t="s">
        <v>2567</v>
      </c>
      <c r="L575" s="8" t="s">
        <v>2568</v>
      </c>
      <c r="M575" s="8" t="s">
        <v>2569</v>
      </c>
      <c r="N575" s="8">
        <v>94</v>
      </c>
      <c r="O575" s="8" t="s">
        <v>3180</v>
      </c>
      <c r="P575" s="8" t="s">
        <v>3181</v>
      </c>
      <c r="Q575" s="8" t="s">
        <v>3179</v>
      </c>
      <c r="R575" s="8" t="s">
        <v>3180</v>
      </c>
      <c r="S575" s="8">
        <v>35.523699999999998</v>
      </c>
      <c r="T575" s="8">
        <v>37.156502000000003</v>
      </c>
      <c r="U575" s="8" t="s">
        <v>1763</v>
      </c>
      <c r="W575" s="8" t="s">
        <v>1449</v>
      </c>
      <c r="X575" s="8" t="s">
        <v>2071</v>
      </c>
      <c r="Y575" s="8">
        <v>17</v>
      </c>
      <c r="Z575" s="8">
        <v>0</v>
      </c>
      <c r="AA575" s="8">
        <v>0</v>
      </c>
      <c r="AB575" s="8" t="s">
        <v>1449</v>
      </c>
      <c r="AC575" s="8">
        <v>0</v>
      </c>
      <c r="AD575" s="8" t="s">
        <v>1449</v>
      </c>
    </row>
    <row r="576" spans="1:30" hidden="1" x14ac:dyDescent="0.25">
      <c r="A576" s="8" t="s">
        <v>3182</v>
      </c>
      <c r="B576" s="8">
        <v>808</v>
      </c>
      <c r="C576" s="8" t="s">
        <v>3013</v>
      </c>
      <c r="D576" s="8" t="s">
        <v>3014</v>
      </c>
      <c r="E576" s="8" t="s">
        <v>3015</v>
      </c>
      <c r="F576" s="8">
        <v>3</v>
      </c>
      <c r="G576" s="8" t="s">
        <v>3016</v>
      </c>
      <c r="H576" s="8" t="s">
        <v>3017</v>
      </c>
      <c r="I576" s="8" t="s">
        <v>3018</v>
      </c>
      <c r="J576" s="8">
        <v>16</v>
      </c>
      <c r="K576" s="8" t="s">
        <v>3019</v>
      </c>
      <c r="L576" s="8" t="s">
        <v>3020</v>
      </c>
      <c r="M576" s="8" t="s">
        <v>3021</v>
      </c>
      <c r="N576" s="8">
        <v>79</v>
      </c>
      <c r="O576" s="8" t="s">
        <v>3183</v>
      </c>
      <c r="P576" s="8" t="s">
        <v>3184</v>
      </c>
      <c r="Q576" s="8" t="s">
        <v>3182</v>
      </c>
      <c r="R576" s="8" t="s">
        <v>3183</v>
      </c>
      <c r="S576" s="8">
        <v>35.737394000000002</v>
      </c>
      <c r="T576" s="8">
        <v>36.112229999999997</v>
      </c>
      <c r="U576" s="8" t="s">
        <v>1763</v>
      </c>
      <c r="W576" s="8" t="s">
        <v>1449</v>
      </c>
      <c r="X576" s="8" t="s">
        <v>2071</v>
      </c>
      <c r="Y576" s="8">
        <v>0</v>
      </c>
      <c r="Z576" s="8">
        <v>0</v>
      </c>
      <c r="AA576" s="8">
        <v>0</v>
      </c>
      <c r="AB576" s="8" t="s">
        <v>1449</v>
      </c>
      <c r="AC576" s="8">
        <v>0</v>
      </c>
      <c r="AD576" s="8" t="s">
        <v>1449</v>
      </c>
    </row>
    <row r="577" spans="1:30" hidden="1" x14ac:dyDescent="0.25">
      <c r="A577" s="8" t="s">
        <v>3185</v>
      </c>
      <c r="B577" s="8">
        <v>809</v>
      </c>
      <c r="C577" s="8" t="s">
        <v>1426</v>
      </c>
      <c r="D577" s="8" t="s">
        <v>1427</v>
      </c>
      <c r="E577" s="8" t="s">
        <v>1428</v>
      </c>
      <c r="F577" s="8">
        <v>4</v>
      </c>
      <c r="G577" s="8" t="s">
        <v>2415</v>
      </c>
      <c r="H577" s="8" t="s">
        <v>2416</v>
      </c>
      <c r="I577" s="8" t="s">
        <v>2417</v>
      </c>
      <c r="J577" s="8">
        <v>19</v>
      </c>
      <c r="K577" s="8" t="s">
        <v>2418</v>
      </c>
      <c r="L577" s="8" t="s">
        <v>2419</v>
      </c>
      <c r="M577" s="8" t="s">
        <v>2420</v>
      </c>
      <c r="N577" s="8">
        <v>97</v>
      </c>
      <c r="O577" s="8" t="s">
        <v>3186</v>
      </c>
      <c r="P577" s="8" t="s">
        <v>3187</v>
      </c>
      <c r="Q577" s="8" t="s">
        <v>3185</v>
      </c>
      <c r="R577" s="8" t="s">
        <v>3186</v>
      </c>
      <c r="S577" s="8">
        <v>35.574275</v>
      </c>
      <c r="T577" s="8">
        <v>36.658087999999999</v>
      </c>
      <c r="U577" s="8" t="s">
        <v>1763</v>
      </c>
      <c r="W577" s="8" t="s">
        <v>1449</v>
      </c>
      <c r="X577" s="8" t="s">
        <v>2071</v>
      </c>
      <c r="Y577" s="8">
        <v>0</v>
      </c>
      <c r="Z577" s="8">
        <v>0</v>
      </c>
      <c r="AA577" s="8">
        <v>0</v>
      </c>
      <c r="AB577" s="8" t="s">
        <v>1449</v>
      </c>
      <c r="AC577" s="8">
        <v>0</v>
      </c>
      <c r="AD577" s="8" t="s">
        <v>1449</v>
      </c>
    </row>
    <row r="578" spans="1:30" hidden="1" x14ac:dyDescent="0.25">
      <c r="A578" s="8" t="s">
        <v>3188</v>
      </c>
      <c r="B578" s="8">
        <v>810</v>
      </c>
      <c r="C578" s="8" t="s">
        <v>1426</v>
      </c>
      <c r="D578" s="8" t="s">
        <v>1427</v>
      </c>
      <c r="E578" s="8" t="s">
        <v>1428</v>
      </c>
      <c r="F578" s="8">
        <v>4</v>
      </c>
      <c r="G578" s="8" t="s">
        <v>2415</v>
      </c>
      <c r="H578" s="8" t="s">
        <v>2416</v>
      </c>
      <c r="I578" s="8" t="s">
        <v>2417</v>
      </c>
      <c r="J578" s="8">
        <v>19</v>
      </c>
      <c r="K578" s="8" t="s">
        <v>2550</v>
      </c>
      <c r="L578" s="8" t="s">
        <v>2551</v>
      </c>
      <c r="M578" s="8" t="s">
        <v>2552</v>
      </c>
      <c r="N578" s="8">
        <v>92</v>
      </c>
      <c r="O578" s="8" t="s">
        <v>3189</v>
      </c>
      <c r="P578" s="8" t="s">
        <v>3190</v>
      </c>
      <c r="Q578" s="8" t="s">
        <v>3188</v>
      </c>
      <c r="R578" s="8" t="s">
        <v>3191</v>
      </c>
      <c r="S578" s="8">
        <v>35.612197000000002</v>
      </c>
      <c r="T578" s="8">
        <v>36.684752000000003</v>
      </c>
      <c r="U578" s="8" t="s">
        <v>1763</v>
      </c>
      <c r="V578" s="8" t="s">
        <v>2346</v>
      </c>
      <c r="W578" s="8" t="s">
        <v>1449</v>
      </c>
      <c r="X578" s="8" t="s">
        <v>2071</v>
      </c>
      <c r="Y578" s="8">
        <v>0</v>
      </c>
      <c r="Z578" s="8">
        <v>0</v>
      </c>
      <c r="AA578" s="8">
        <v>0</v>
      </c>
      <c r="AB578" s="8" t="s">
        <v>1449</v>
      </c>
      <c r="AC578" s="8">
        <v>0</v>
      </c>
      <c r="AD578" s="8" t="s">
        <v>1449</v>
      </c>
    </row>
    <row r="579" spans="1:30" hidden="1" x14ac:dyDescent="0.25">
      <c r="A579" s="8" t="s">
        <v>3192</v>
      </c>
      <c r="B579" s="8">
        <v>811</v>
      </c>
      <c r="C579" s="8" t="s">
        <v>3013</v>
      </c>
      <c r="D579" s="8" t="s">
        <v>3014</v>
      </c>
      <c r="E579" s="8" t="s">
        <v>3015</v>
      </c>
      <c r="F579" s="8">
        <v>3</v>
      </c>
      <c r="G579" s="8" t="s">
        <v>3016</v>
      </c>
      <c r="H579" s="8" t="s">
        <v>3017</v>
      </c>
      <c r="I579" s="8" t="s">
        <v>3018</v>
      </c>
      <c r="J579" s="8">
        <v>16</v>
      </c>
      <c r="K579" s="8" t="s">
        <v>3019</v>
      </c>
      <c r="L579" s="8" t="s">
        <v>3020</v>
      </c>
      <c r="M579" s="8" t="s">
        <v>3021</v>
      </c>
      <c r="N579" s="8">
        <v>79</v>
      </c>
      <c r="O579" s="8" t="s">
        <v>3193</v>
      </c>
      <c r="P579" s="8" t="s">
        <v>3194</v>
      </c>
      <c r="Q579" s="8" t="s">
        <v>3192</v>
      </c>
      <c r="R579" s="8" t="s">
        <v>3193</v>
      </c>
      <c r="S579" s="8">
        <v>35.716855000000002</v>
      </c>
      <c r="T579" s="8">
        <v>36.166012000000002</v>
      </c>
      <c r="U579" s="8" t="s">
        <v>1763</v>
      </c>
      <c r="W579" s="8" t="s">
        <v>1449</v>
      </c>
      <c r="X579" s="8" t="s">
        <v>2071</v>
      </c>
      <c r="Y579" s="8">
        <v>0</v>
      </c>
      <c r="Z579" s="8">
        <v>0</v>
      </c>
      <c r="AA579" s="8">
        <v>0</v>
      </c>
      <c r="AB579" s="8" t="s">
        <v>1449</v>
      </c>
      <c r="AC579" s="8">
        <v>0</v>
      </c>
      <c r="AD579" s="8" t="s">
        <v>1449</v>
      </c>
    </row>
    <row r="580" spans="1:30" hidden="1" x14ac:dyDescent="0.25">
      <c r="A580" s="8" t="s">
        <v>3195</v>
      </c>
      <c r="B580" s="8">
        <v>812</v>
      </c>
      <c r="C580" s="8" t="s">
        <v>1426</v>
      </c>
      <c r="D580" s="8" t="s">
        <v>1427</v>
      </c>
      <c r="E580" s="8" t="s">
        <v>1428</v>
      </c>
      <c r="F580" s="8">
        <v>4</v>
      </c>
      <c r="G580" s="8" t="s">
        <v>2415</v>
      </c>
      <c r="H580" s="8" t="s">
        <v>2416</v>
      </c>
      <c r="I580" s="8" t="s">
        <v>2417</v>
      </c>
      <c r="J580" s="8">
        <v>19</v>
      </c>
      <c r="K580" s="8" t="s">
        <v>2567</v>
      </c>
      <c r="L580" s="8" t="s">
        <v>2568</v>
      </c>
      <c r="M580" s="8" t="s">
        <v>2569</v>
      </c>
      <c r="N580" s="8">
        <v>94</v>
      </c>
      <c r="O580" s="8" t="s">
        <v>3196</v>
      </c>
      <c r="P580" s="8" t="s">
        <v>3197</v>
      </c>
      <c r="Q580" s="8" t="s">
        <v>3195</v>
      </c>
      <c r="R580" s="8" t="s">
        <v>3196</v>
      </c>
      <c r="S580" s="8">
        <v>35.475026</v>
      </c>
      <c r="T580" s="8">
        <v>37.088113</v>
      </c>
      <c r="U580" s="8" t="s">
        <v>1763</v>
      </c>
      <c r="W580" s="8" t="s">
        <v>1449</v>
      </c>
      <c r="X580" s="8" t="s">
        <v>2071</v>
      </c>
      <c r="Y580" s="8">
        <v>132</v>
      </c>
      <c r="Z580" s="8">
        <v>0</v>
      </c>
      <c r="AA580" s="8">
        <v>0</v>
      </c>
      <c r="AB580" s="8" t="s">
        <v>1449</v>
      </c>
      <c r="AC580" s="8">
        <v>0</v>
      </c>
      <c r="AD580" s="8" t="s">
        <v>1449</v>
      </c>
    </row>
    <row r="581" spans="1:30" hidden="1" x14ac:dyDescent="0.25">
      <c r="A581" s="8" t="s">
        <v>3198</v>
      </c>
      <c r="B581" s="8">
        <v>813</v>
      </c>
      <c r="C581" s="8" t="s">
        <v>3013</v>
      </c>
      <c r="D581" s="8" t="s">
        <v>3014</v>
      </c>
      <c r="E581" s="8" t="s">
        <v>3015</v>
      </c>
      <c r="F581" s="8">
        <v>3</v>
      </c>
      <c r="G581" s="8" t="s">
        <v>3016</v>
      </c>
      <c r="H581" s="8" t="s">
        <v>3017</v>
      </c>
      <c r="I581" s="8" t="s">
        <v>3018</v>
      </c>
      <c r="J581" s="8">
        <v>16</v>
      </c>
      <c r="K581" s="8" t="s">
        <v>3019</v>
      </c>
      <c r="L581" s="8" t="s">
        <v>3020</v>
      </c>
      <c r="M581" s="8" t="s">
        <v>3021</v>
      </c>
      <c r="N581" s="8">
        <v>79</v>
      </c>
      <c r="O581" s="8" t="s">
        <v>3199</v>
      </c>
      <c r="P581" s="8" t="s">
        <v>3200</v>
      </c>
      <c r="Q581" s="8" t="s">
        <v>3198</v>
      </c>
      <c r="R581" s="8" t="s">
        <v>3199</v>
      </c>
      <c r="S581" s="8">
        <v>35.754837999999999</v>
      </c>
      <c r="T581" s="8">
        <v>36.127462000000001</v>
      </c>
      <c r="U581" s="8" t="s">
        <v>1763</v>
      </c>
      <c r="W581" s="8" t="s">
        <v>1449</v>
      </c>
      <c r="X581" s="8" t="s">
        <v>2071</v>
      </c>
      <c r="Y581" s="8">
        <v>0</v>
      </c>
      <c r="Z581" s="8">
        <v>0</v>
      </c>
      <c r="AA581" s="8">
        <v>0</v>
      </c>
      <c r="AB581" s="8" t="s">
        <v>1449</v>
      </c>
      <c r="AC581" s="8">
        <v>0</v>
      </c>
      <c r="AD581" s="8" t="s">
        <v>1449</v>
      </c>
    </row>
    <row r="582" spans="1:30" hidden="1" x14ac:dyDescent="0.25">
      <c r="A582" s="8" t="s">
        <v>3201</v>
      </c>
      <c r="B582" s="8">
        <v>814</v>
      </c>
      <c r="C582" s="8" t="s">
        <v>3013</v>
      </c>
      <c r="D582" s="8" t="s">
        <v>3014</v>
      </c>
      <c r="E582" s="8" t="s">
        <v>3015</v>
      </c>
      <c r="F582" s="8">
        <v>3</v>
      </c>
      <c r="G582" s="8" t="s">
        <v>3016</v>
      </c>
      <c r="H582" s="8" t="s">
        <v>3017</v>
      </c>
      <c r="I582" s="8" t="s">
        <v>3018</v>
      </c>
      <c r="J582" s="8">
        <v>16</v>
      </c>
      <c r="K582" s="8" t="s">
        <v>3019</v>
      </c>
      <c r="L582" s="8" t="s">
        <v>3020</v>
      </c>
      <c r="M582" s="8" t="s">
        <v>3021</v>
      </c>
      <c r="N582" s="8">
        <v>79</v>
      </c>
      <c r="O582" s="8" t="s">
        <v>3202</v>
      </c>
      <c r="P582" s="8" t="s">
        <v>3203</v>
      </c>
      <c r="Q582" s="8" t="s">
        <v>3201</v>
      </c>
      <c r="R582" s="8" t="s">
        <v>3202</v>
      </c>
      <c r="S582" s="8">
        <v>35.76437</v>
      </c>
      <c r="T582" s="8">
        <v>36.172910999999999</v>
      </c>
      <c r="U582" s="8" t="s">
        <v>1763</v>
      </c>
      <c r="W582" s="8" t="s">
        <v>1449</v>
      </c>
      <c r="X582" s="8" t="s">
        <v>2071</v>
      </c>
      <c r="Y582" s="8">
        <v>0</v>
      </c>
      <c r="Z582" s="8">
        <v>0</v>
      </c>
      <c r="AA582" s="8">
        <v>0</v>
      </c>
      <c r="AB582" s="8" t="s">
        <v>1449</v>
      </c>
      <c r="AC582" s="8">
        <v>0</v>
      </c>
      <c r="AD582" s="8" t="s">
        <v>1449</v>
      </c>
    </row>
    <row r="583" spans="1:30" hidden="1" x14ac:dyDescent="0.25">
      <c r="A583" s="8" t="s">
        <v>3204</v>
      </c>
      <c r="B583" s="8">
        <v>815</v>
      </c>
      <c r="C583" s="8" t="s">
        <v>3013</v>
      </c>
      <c r="D583" s="8" t="s">
        <v>3014</v>
      </c>
      <c r="E583" s="8" t="s">
        <v>3015</v>
      </c>
      <c r="F583" s="8">
        <v>3</v>
      </c>
      <c r="G583" s="8" t="s">
        <v>3016</v>
      </c>
      <c r="H583" s="8" t="s">
        <v>3017</v>
      </c>
      <c r="I583" s="8" t="s">
        <v>3018</v>
      </c>
      <c r="J583" s="8">
        <v>16</v>
      </c>
      <c r="K583" s="8" t="s">
        <v>3019</v>
      </c>
      <c r="L583" s="8" t="s">
        <v>3020</v>
      </c>
      <c r="M583" s="8" t="s">
        <v>3021</v>
      </c>
      <c r="N583" s="8">
        <v>79</v>
      </c>
      <c r="O583" s="8" t="s">
        <v>3205</v>
      </c>
      <c r="P583" s="8" t="s">
        <v>3206</v>
      </c>
      <c r="Q583" s="8" t="s">
        <v>3204</v>
      </c>
      <c r="R583" s="8" t="s">
        <v>3205</v>
      </c>
      <c r="S583" s="8">
        <v>35.727491999999998</v>
      </c>
      <c r="T583" s="8">
        <v>36.112310999999998</v>
      </c>
      <c r="U583" s="8" t="s">
        <v>1763</v>
      </c>
      <c r="W583" s="8" t="s">
        <v>1449</v>
      </c>
      <c r="X583" s="8" t="s">
        <v>2071</v>
      </c>
      <c r="Y583" s="8">
        <v>0</v>
      </c>
      <c r="Z583" s="8">
        <v>0</v>
      </c>
      <c r="AA583" s="8">
        <v>0</v>
      </c>
      <c r="AB583" s="8" t="s">
        <v>1449</v>
      </c>
      <c r="AC583" s="8">
        <v>0</v>
      </c>
      <c r="AD583" s="8" t="s">
        <v>1449</v>
      </c>
    </row>
    <row r="584" spans="1:30" hidden="1" x14ac:dyDescent="0.25">
      <c r="A584" s="8" t="s">
        <v>3207</v>
      </c>
      <c r="B584" s="8">
        <v>816</v>
      </c>
      <c r="C584" s="8" t="s">
        <v>1426</v>
      </c>
      <c r="D584" s="8" t="s">
        <v>1427</v>
      </c>
      <c r="E584" s="8" t="s">
        <v>1428</v>
      </c>
      <c r="F584" s="8">
        <v>4</v>
      </c>
      <c r="G584" s="8" t="s">
        <v>2415</v>
      </c>
      <c r="H584" s="8" t="s">
        <v>2416</v>
      </c>
      <c r="I584" s="8" t="s">
        <v>2417</v>
      </c>
      <c r="J584" s="8">
        <v>19</v>
      </c>
      <c r="K584" s="8" t="s">
        <v>2418</v>
      </c>
      <c r="L584" s="8" t="s">
        <v>2419</v>
      </c>
      <c r="M584" s="8" t="s">
        <v>2420</v>
      </c>
      <c r="N584" s="8">
        <v>97</v>
      </c>
      <c r="O584" s="8" t="s">
        <v>3208</v>
      </c>
      <c r="P584" s="8" t="s">
        <v>3209</v>
      </c>
      <c r="Q584" s="8" t="s">
        <v>3207</v>
      </c>
      <c r="R584" s="8" t="s">
        <v>3208</v>
      </c>
      <c r="S584" s="8">
        <v>35.498857999999998</v>
      </c>
      <c r="T584" s="8">
        <v>36.640124999999998</v>
      </c>
      <c r="U584" s="8" t="s">
        <v>1763</v>
      </c>
      <c r="W584" s="8" t="s">
        <v>1449</v>
      </c>
      <c r="X584" s="8" t="s">
        <v>2071</v>
      </c>
      <c r="Y584" s="8">
        <v>0</v>
      </c>
      <c r="Z584" s="8">
        <v>0</v>
      </c>
      <c r="AA584" s="8">
        <v>0</v>
      </c>
      <c r="AB584" s="8" t="s">
        <v>1449</v>
      </c>
      <c r="AC584" s="8">
        <v>0</v>
      </c>
      <c r="AD584" s="8" t="s">
        <v>1449</v>
      </c>
    </row>
    <row r="585" spans="1:30" hidden="1" x14ac:dyDescent="0.25">
      <c r="A585" s="8" t="s">
        <v>3210</v>
      </c>
      <c r="B585" s="8">
        <v>817</v>
      </c>
      <c r="C585" s="8" t="s">
        <v>1426</v>
      </c>
      <c r="D585" s="8" t="s">
        <v>1427</v>
      </c>
      <c r="E585" s="8" t="s">
        <v>1428</v>
      </c>
      <c r="F585" s="8">
        <v>4</v>
      </c>
      <c r="G585" s="8" t="s">
        <v>2415</v>
      </c>
      <c r="H585" s="8" t="s">
        <v>2416</v>
      </c>
      <c r="I585" s="8" t="s">
        <v>2417</v>
      </c>
      <c r="J585" s="8">
        <v>19</v>
      </c>
      <c r="K585" s="8" t="s">
        <v>2567</v>
      </c>
      <c r="L585" s="8" t="s">
        <v>2568</v>
      </c>
      <c r="M585" s="8" t="s">
        <v>2569</v>
      </c>
      <c r="N585" s="8">
        <v>94</v>
      </c>
      <c r="O585" s="8" t="s">
        <v>3211</v>
      </c>
      <c r="P585" s="8" t="s">
        <v>3212</v>
      </c>
      <c r="Q585" s="8" t="s">
        <v>3210</v>
      </c>
      <c r="R585" s="8" t="s">
        <v>3211</v>
      </c>
      <c r="S585" s="8">
        <v>35.548817</v>
      </c>
      <c r="T585" s="8">
        <v>37.157935999999999</v>
      </c>
      <c r="U585" s="8" t="s">
        <v>1763</v>
      </c>
      <c r="W585" s="8" t="s">
        <v>1449</v>
      </c>
      <c r="X585" s="8" t="s">
        <v>2071</v>
      </c>
      <c r="Y585" s="8">
        <v>87</v>
      </c>
      <c r="Z585" s="8">
        <v>0</v>
      </c>
      <c r="AA585" s="8">
        <v>0</v>
      </c>
      <c r="AB585" s="8" t="s">
        <v>1449</v>
      </c>
      <c r="AC585" s="8">
        <v>0</v>
      </c>
      <c r="AD585" s="8" t="s">
        <v>1449</v>
      </c>
    </row>
    <row r="586" spans="1:30" hidden="1" x14ac:dyDescent="0.25">
      <c r="A586" s="8" t="s">
        <v>3213</v>
      </c>
      <c r="B586" s="8">
        <v>818</v>
      </c>
      <c r="C586" s="8" t="s">
        <v>1426</v>
      </c>
      <c r="D586" s="8" t="s">
        <v>1427</v>
      </c>
      <c r="E586" s="8" t="s">
        <v>1428</v>
      </c>
      <c r="F586" s="8">
        <v>4</v>
      </c>
      <c r="G586" s="8" t="s">
        <v>2415</v>
      </c>
      <c r="H586" s="8" t="s">
        <v>2416</v>
      </c>
      <c r="I586" s="8" t="s">
        <v>2417</v>
      </c>
      <c r="J586" s="8">
        <v>19</v>
      </c>
      <c r="K586" s="8" t="s">
        <v>2567</v>
      </c>
      <c r="L586" s="8" t="s">
        <v>2568</v>
      </c>
      <c r="M586" s="8" t="s">
        <v>2569</v>
      </c>
      <c r="N586" s="8">
        <v>94</v>
      </c>
      <c r="O586" s="8" t="s">
        <v>3214</v>
      </c>
      <c r="P586" s="8" t="s">
        <v>3215</v>
      </c>
      <c r="Q586" s="8" t="s">
        <v>3216</v>
      </c>
      <c r="R586" s="8" t="s">
        <v>3217</v>
      </c>
      <c r="S586" s="8">
        <v>35.591234999999998</v>
      </c>
      <c r="T586" s="8">
        <v>36.980690000000003</v>
      </c>
      <c r="U586" s="8" t="s">
        <v>1763</v>
      </c>
      <c r="W586" s="8" t="s">
        <v>1449</v>
      </c>
      <c r="X586" s="8" t="s">
        <v>2071</v>
      </c>
      <c r="Y586" s="8">
        <v>0</v>
      </c>
      <c r="Z586" s="8">
        <v>0</v>
      </c>
      <c r="AA586" s="8">
        <v>0</v>
      </c>
      <c r="AB586" s="8" t="s">
        <v>1449</v>
      </c>
      <c r="AC586" s="8">
        <v>0</v>
      </c>
      <c r="AD586" s="8" t="s">
        <v>1449</v>
      </c>
    </row>
    <row r="587" spans="1:30" hidden="1" x14ac:dyDescent="0.25">
      <c r="A587" s="8" t="s">
        <v>3218</v>
      </c>
      <c r="B587" s="8">
        <v>819</v>
      </c>
      <c r="C587" s="8" t="s">
        <v>3013</v>
      </c>
      <c r="D587" s="8" t="s">
        <v>3014</v>
      </c>
      <c r="E587" s="8" t="s">
        <v>3015</v>
      </c>
      <c r="F587" s="8">
        <v>3</v>
      </c>
      <c r="G587" s="8" t="s">
        <v>3016</v>
      </c>
      <c r="H587" s="8" t="s">
        <v>3017</v>
      </c>
      <c r="I587" s="8" t="s">
        <v>3018</v>
      </c>
      <c r="J587" s="8">
        <v>16</v>
      </c>
      <c r="K587" s="8" t="s">
        <v>3218</v>
      </c>
      <c r="L587" s="8" t="s">
        <v>3219</v>
      </c>
      <c r="M587" s="8" t="s">
        <v>3220</v>
      </c>
      <c r="N587" s="8">
        <v>80</v>
      </c>
      <c r="O587" s="8" t="s">
        <v>3219</v>
      </c>
      <c r="P587" s="8" t="s">
        <v>3221</v>
      </c>
      <c r="Q587" s="8" t="s">
        <v>3218</v>
      </c>
      <c r="R587" s="8" t="s">
        <v>3219</v>
      </c>
      <c r="S587" s="8">
        <v>35.529567</v>
      </c>
      <c r="T587" s="8">
        <v>36.069614000000001</v>
      </c>
      <c r="U587" s="8" t="s">
        <v>1763</v>
      </c>
      <c r="W587" s="8" t="s">
        <v>1449</v>
      </c>
      <c r="X587" s="8" t="s">
        <v>2071</v>
      </c>
      <c r="Y587" s="8">
        <v>1595</v>
      </c>
      <c r="Z587" s="8">
        <v>0</v>
      </c>
      <c r="AA587" s="8">
        <v>0</v>
      </c>
      <c r="AB587" s="8" t="s">
        <v>1449</v>
      </c>
      <c r="AC587" s="8">
        <v>0</v>
      </c>
      <c r="AD587" s="8" t="s">
        <v>1449</v>
      </c>
    </row>
    <row r="588" spans="1:30" hidden="1" x14ac:dyDescent="0.25">
      <c r="A588" s="8" t="s">
        <v>3222</v>
      </c>
      <c r="B588" s="8">
        <v>820</v>
      </c>
      <c r="C588" s="8" t="s">
        <v>3013</v>
      </c>
      <c r="D588" s="8" t="s">
        <v>3014</v>
      </c>
      <c r="E588" s="8" t="s">
        <v>3015</v>
      </c>
      <c r="F588" s="8">
        <v>3</v>
      </c>
      <c r="G588" s="8" t="s">
        <v>3016</v>
      </c>
      <c r="H588" s="8" t="s">
        <v>3017</v>
      </c>
      <c r="I588" s="8" t="s">
        <v>3018</v>
      </c>
      <c r="J588" s="8">
        <v>16</v>
      </c>
      <c r="K588" s="8" t="s">
        <v>3019</v>
      </c>
      <c r="L588" s="8" t="s">
        <v>3020</v>
      </c>
      <c r="M588" s="8" t="s">
        <v>3021</v>
      </c>
      <c r="N588" s="8">
        <v>79</v>
      </c>
      <c r="O588" s="8" t="s">
        <v>3223</v>
      </c>
      <c r="P588" s="8" t="s">
        <v>3224</v>
      </c>
      <c r="Q588" s="8" t="s">
        <v>3222</v>
      </c>
      <c r="R588" s="8" t="s">
        <v>3223</v>
      </c>
      <c r="S588" s="8">
        <v>35.730697999999997</v>
      </c>
      <c r="T588" s="8">
        <v>36.199361000000003</v>
      </c>
      <c r="U588" s="8" t="s">
        <v>1763</v>
      </c>
      <c r="W588" s="8" t="s">
        <v>1449</v>
      </c>
      <c r="X588" s="8" t="s">
        <v>2071</v>
      </c>
      <c r="Y588" s="8">
        <v>0</v>
      </c>
      <c r="Z588" s="8">
        <v>0</v>
      </c>
      <c r="AA588" s="8">
        <v>0</v>
      </c>
      <c r="AB588" s="8" t="s">
        <v>1449</v>
      </c>
      <c r="AC588" s="8">
        <v>0</v>
      </c>
      <c r="AD588" s="8" t="s">
        <v>1449</v>
      </c>
    </row>
    <row r="589" spans="1:30" hidden="1" x14ac:dyDescent="0.25">
      <c r="A589" s="8" t="s">
        <v>3225</v>
      </c>
      <c r="B589" s="8">
        <v>821</v>
      </c>
      <c r="C589" s="8" t="s">
        <v>3013</v>
      </c>
      <c r="D589" s="8" t="s">
        <v>3014</v>
      </c>
      <c r="E589" s="8" t="s">
        <v>3015</v>
      </c>
      <c r="F589" s="8">
        <v>3</v>
      </c>
      <c r="G589" s="8" t="s">
        <v>3014</v>
      </c>
      <c r="H589" s="8" t="s">
        <v>3025</v>
      </c>
      <c r="I589" s="8" t="s">
        <v>3026</v>
      </c>
      <c r="J589" s="8">
        <v>14</v>
      </c>
      <c r="K589" s="8" t="s">
        <v>3027</v>
      </c>
      <c r="L589" s="8" t="s">
        <v>3028</v>
      </c>
      <c r="M589" s="8" t="s">
        <v>3029</v>
      </c>
      <c r="N589" s="8">
        <v>65</v>
      </c>
      <c r="O589" s="8" t="s">
        <v>3226</v>
      </c>
      <c r="P589" s="8" t="s">
        <v>3227</v>
      </c>
      <c r="Q589" s="8" t="s">
        <v>3225</v>
      </c>
      <c r="R589" s="8" t="s">
        <v>3226</v>
      </c>
      <c r="S589" s="8">
        <v>35.852983999999999</v>
      </c>
      <c r="T589" s="8">
        <v>36.078541000000001</v>
      </c>
      <c r="U589" s="8" t="s">
        <v>1763</v>
      </c>
      <c r="W589" s="8" t="s">
        <v>1449</v>
      </c>
      <c r="X589" s="8" t="s">
        <v>2071</v>
      </c>
      <c r="Y589" s="8">
        <v>0</v>
      </c>
      <c r="Z589" s="8">
        <v>0</v>
      </c>
      <c r="AA589" s="8">
        <v>0</v>
      </c>
      <c r="AB589" s="8" t="s">
        <v>1449</v>
      </c>
      <c r="AC589" s="8">
        <v>0</v>
      </c>
      <c r="AD589" s="8" t="s">
        <v>1449</v>
      </c>
    </row>
    <row r="590" spans="1:30" hidden="1" x14ac:dyDescent="0.25">
      <c r="A590" s="8" t="s">
        <v>3228</v>
      </c>
      <c r="B590" s="8">
        <v>822</v>
      </c>
      <c r="C590" s="8" t="s">
        <v>1426</v>
      </c>
      <c r="D590" s="8" t="s">
        <v>1427</v>
      </c>
      <c r="E590" s="8" t="s">
        <v>1428</v>
      </c>
      <c r="F590" s="8">
        <v>4</v>
      </c>
      <c r="G590" s="8" t="s">
        <v>2415</v>
      </c>
      <c r="H590" s="8" t="s">
        <v>2416</v>
      </c>
      <c r="I590" s="8" t="s">
        <v>2417</v>
      </c>
      <c r="J590" s="8">
        <v>19</v>
      </c>
      <c r="K590" s="8" t="s">
        <v>2567</v>
      </c>
      <c r="L590" s="8" t="s">
        <v>2568</v>
      </c>
      <c r="M590" s="8" t="s">
        <v>2569</v>
      </c>
      <c r="N590" s="8">
        <v>94</v>
      </c>
      <c r="O590" s="8" t="s">
        <v>3229</v>
      </c>
      <c r="P590" s="8" t="s">
        <v>3230</v>
      </c>
      <c r="Q590" s="8" t="s">
        <v>3228</v>
      </c>
      <c r="R590" s="8" t="s">
        <v>3229</v>
      </c>
      <c r="S590" s="8">
        <v>35.528241999999999</v>
      </c>
      <c r="T590" s="8">
        <v>37.071466999999998</v>
      </c>
      <c r="U590" s="8" t="s">
        <v>1763</v>
      </c>
      <c r="W590" s="8" t="s">
        <v>1449</v>
      </c>
      <c r="X590" s="8" t="s">
        <v>2071</v>
      </c>
      <c r="Y590" s="8">
        <v>38</v>
      </c>
      <c r="Z590" s="8">
        <v>0</v>
      </c>
      <c r="AA590" s="8">
        <v>0</v>
      </c>
      <c r="AB590" s="8" t="s">
        <v>1449</v>
      </c>
      <c r="AC590" s="8">
        <v>0</v>
      </c>
      <c r="AD590" s="8" t="s">
        <v>1449</v>
      </c>
    </row>
    <row r="591" spans="1:30" hidden="1" x14ac:dyDescent="0.25">
      <c r="A591" s="8" t="s">
        <v>3231</v>
      </c>
      <c r="B591" s="8">
        <v>823</v>
      </c>
      <c r="C591" s="8" t="s">
        <v>3013</v>
      </c>
      <c r="D591" s="8" t="s">
        <v>3014</v>
      </c>
      <c r="E591" s="8" t="s">
        <v>3015</v>
      </c>
      <c r="F591" s="8">
        <v>3</v>
      </c>
      <c r="G591" s="8" t="s">
        <v>3232</v>
      </c>
      <c r="H591" s="8" t="s">
        <v>3233</v>
      </c>
      <c r="I591" s="8" t="s">
        <v>3234</v>
      </c>
      <c r="J591" s="8">
        <v>15</v>
      </c>
      <c r="K591" s="8" t="s">
        <v>3235</v>
      </c>
      <c r="L591" s="8" t="s">
        <v>3236</v>
      </c>
      <c r="M591" s="8" t="s">
        <v>3237</v>
      </c>
      <c r="N591" s="8">
        <v>72</v>
      </c>
      <c r="O591" s="8" t="s">
        <v>3238</v>
      </c>
      <c r="P591" s="8" t="s">
        <v>3239</v>
      </c>
      <c r="Q591" s="8" t="s">
        <v>3231</v>
      </c>
      <c r="R591" s="8" t="s">
        <v>3238</v>
      </c>
      <c r="S591" s="8">
        <v>35.276497999999997</v>
      </c>
      <c r="T591" s="8">
        <v>36.000095000000002</v>
      </c>
      <c r="U591" s="8" t="s">
        <v>1763</v>
      </c>
      <c r="W591" s="8" t="s">
        <v>1449</v>
      </c>
      <c r="X591" s="8" t="s">
        <v>2071</v>
      </c>
      <c r="Y591" s="8">
        <v>1880</v>
      </c>
      <c r="Z591" s="8">
        <v>0</v>
      </c>
      <c r="AA591" s="8">
        <v>0</v>
      </c>
      <c r="AB591" s="8" t="s">
        <v>1449</v>
      </c>
      <c r="AC591" s="8">
        <v>0</v>
      </c>
      <c r="AD591" s="8" t="s">
        <v>1449</v>
      </c>
    </row>
    <row r="592" spans="1:30" hidden="1" x14ac:dyDescent="0.25">
      <c r="A592" s="8" t="s">
        <v>3240</v>
      </c>
      <c r="B592" s="8">
        <v>824</v>
      </c>
      <c r="C592" s="8" t="s">
        <v>3013</v>
      </c>
      <c r="D592" s="8" t="s">
        <v>3014</v>
      </c>
      <c r="E592" s="8" t="s">
        <v>3015</v>
      </c>
      <c r="F592" s="8">
        <v>3</v>
      </c>
      <c r="G592" s="8" t="s">
        <v>3016</v>
      </c>
      <c r="H592" s="8" t="s">
        <v>3017</v>
      </c>
      <c r="I592" s="8" t="s">
        <v>3018</v>
      </c>
      <c r="J592" s="8">
        <v>16</v>
      </c>
      <c r="K592" s="8" t="s">
        <v>3019</v>
      </c>
      <c r="L592" s="8" t="s">
        <v>3020</v>
      </c>
      <c r="M592" s="8" t="s">
        <v>3021</v>
      </c>
      <c r="N592" s="8">
        <v>79</v>
      </c>
      <c r="O592" s="8" t="s">
        <v>3241</v>
      </c>
      <c r="P592" s="8" t="s">
        <v>3242</v>
      </c>
      <c r="Q592" s="8" t="s">
        <v>3243</v>
      </c>
      <c r="R592" s="8" t="s">
        <v>3244</v>
      </c>
      <c r="S592" s="8">
        <v>35.721592000000001</v>
      </c>
      <c r="T592" s="8">
        <v>36.084826999999997</v>
      </c>
      <c r="U592" s="8" t="s">
        <v>1763</v>
      </c>
      <c r="W592" s="8" t="s">
        <v>1449</v>
      </c>
      <c r="X592" s="8" t="s">
        <v>2071</v>
      </c>
      <c r="Y592" s="8">
        <v>0</v>
      </c>
      <c r="Z592" s="8">
        <v>0</v>
      </c>
      <c r="AA592" s="8">
        <v>0</v>
      </c>
      <c r="AB592" s="8" t="s">
        <v>1449</v>
      </c>
      <c r="AC592" s="8">
        <v>0</v>
      </c>
      <c r="AD592" s="8" t="s">
        <v>1449</v>
      </c>
    </row>
    <row r="593" spans="1:30" hidden="1" x14ac:dyDescent="0.25">
      <c r="A593" s="8" t="s">
        <v>3245</v>
      </c>
      <c r="B593" s="8">
        <v>825</v>
      </c>
      <c r="C593" s="8" t="s">
        <v>3013</v>
      </c>
      <c r="D593" s="8" t="s">
        <v>3014</v>
      </c>
      <c r="E593" s="8" t="s">
        <v>3015</v>
      </c>
      <c r="F593" s="8">
        <v>3</v>
      </c>
      <c r="G593" s="8" t="s">
        <v>3016</v>
      </c>
      <c r="H593" s="8" t="s">
        <v>3017</v>
      </c>
      <c r="I593" s="8" t="s">
        <v>3018</v>
      </c>
      <c r="J593" s="8">
        <v>16</v>
      </c>
      <c r="K593" s="8" t="s">
        <v>3019</v>
      </c>
      <c r="L593" s="8" t="s">
        <v>3020</v>
      </c>
      <c r="M593" s="8" t="s">
        <v>3021</v>
      </c>
      <c r="N593" s="8">
        <v>79</v>
      </c>
      <c r="O593" s="8" t="s">
        <v>3246</v>
      </c>
      <c r="P593" s="8" t="s">
        <v>3247</v>
      </c>
      <c r="Q593" s="8" t="s">
        <v>3245</v>
      </c>
      <c r="R593" s="8" t="s">
        <v>3246</v>
      </c>
      <c r="S593" s="8">
        <v>35.742724000000003</v>
      </c>
      <c r="T593" s="8">
        <v>36.117398999999999</v>
      </c>
      <c r="U593" s="8" t="s">
        <v>1763</v>
      </c>
      <c r="W593" s="8" t="s">
        <v>1449</v>
      </c>
      <c r="X593" s="8" t="s">
        <v>2071</v>
      </c>
      <c r="Y593" s="8">
        <v>0</v>
      </c>
      <c r="Z593" s="8">
        <v>0</v>
      </c>
      <c r="AA593" s="8">
        <v>0</v>
      </c>
      <c r="AB593" s="8" t="s">
        <v>1449</v>
      </c>
      <c r="AC593" s="8">
        <v>0</v>
      </c>
      <c r="AD593" s="8" t="s">
        <v>1449</v>
      </c>
    </row>
    <row r="594" spans="1:30" hidden="1" x14ac:dyDescent="0.25">
      <c r="A594" s="8" t="s">
        <v>3248</v>
      </c>
      <c r="B594" s="8">
        <v>826</v>
      </c>
      <c r="C594" s="8" t="s">
        <v>1426</v>
      </c>
      <c r="D594" s="8" t="s">
        <v>1427</v>
      </c>
      <c r="E594" s="8" t="s">
        <v>1428</v>
      </c>
      <c r="F594" s="8">
        <v>4</v>
      </c>
      <c r="G594" s="8" t="s">
        <v>2415</v>
      </c>
      <c r="H594" s="8" t="s">
        <v>2416</v>
      </c>
      <c r="I594" s="8" t="s">
        <v>2417</v>
      </c>
      <c r="J594" s="8">
        <v>19</v>
      </c>
      <c r="K594" s="8" t="s">
        <v>2567</v>
      </c>
      <c r="L594" s="8" t="s">
        <v>2568</v>
      </c>
      <c r="M594" s="8" t="s">
        <v>2569</v>
      </c>
      <c r="N594" s="8">
        <v>94</v>
      </c>
      <c r="O594" s="8" t="s">
        <v>3249</v>
      </c>
      <c r="P594" s="8" t="s">
        <v>3250</v>
      </c>
      <c r="Q594" s="8" t="s">
        <v>3248</v>
      </c>
      <c r="R594" s="8" t="s">
        <v>3249</v>
      </c>
      <c r="S594" s="8">
        <v>35.649065999999998</v>
      </c>
      <c r="T594" s="8">
        <v>36.886203000000002</v>
      </c>
      <c r="U594" s="8" t="s">
        <v>1763</v>
      </c>
      <c r="W594" s="8" t="s">
        <v>1449</v>
      </c>
      <c r="X594" s="8" t="s">
        <v>2071</v>
      </c>
      <c r="Y594" s="8">
        <v>0</v>
      </c>
      <c r="Z594" s="8">
        <v>0</v>
      </c>
      <c r="AA594" s="8">
        <v>0</v>
      </c>
      <c r="AB594" s="8" t="s">
        <v>1449</v>
      </c>
      <c r="AC594" s="8">
        <v>0</v>
      </c>
      <c r="AD594" s="8" t="s">
        <v>1449</v>
      </c>
    </row>
    <row r="595" spans="1:30" hidden="1" x14ac:dyDescent="0.25">
      <c r="A595" s="8" t="s">
        <v>3027</v>
      </c>
      <c r="B595" s="8">
        <v>827</v>
      </c>
      <c r="C595" s="8" t="s">
        <v>3013</v>
      </c>
      <c r="D595" s="8" t="s">
        <v>3014</v>
      </c>
      <c r="E595" s="8" t="s">
        <v>3015</v>
      </c>
      <c r="F595" s="8">
        <v>3</v>
      </c>
      <c r="G595" s="8" t="s">
        <v>3014</v>
      </c>
      <c r="H595" s="8" t="s">
        <v>3025</v>
      </c>
      <c r="I595" s="8" t="s">
        <v>3026</v>
      </c>
      <c r="J595" s="8">
        <v>14</v>
      </c>
      <c r="K595" s="8" t="s">
        <v>3027</v>
      </c>
      <c r="L595" s="8" t="s">
        <v>3028</v>
      </c>
      <c r="M595" s="8" t="s">
        <v>3029</v>
      </c>
      <c r="N595" s="8">
        <v>65</v>
      </c>
      <c r="O595" s="8" t="s">
        <v>3028</v>
      </c>
      <c r="P595" s="8" t="s">
        <v>3251</v>
      </c>
      <c r="Q595" s="8" t="s">
        <v>3252</v>
      </c>
      <c r="R595" s="8" t="s">
        <v>3253</v>
      </c>
      <c r="S595" s="8">
        <v>35.785797000000002</v>
      </c>
      <c r="T595" s="8">
        <v>36.036569999999998</v>
      </c>
      <c r="U595" s="8" t="s">
        <v>1763</v>
      </c>
      <c r="W595" s="8" t="s">
        <v>1449</v>
      </c>
      <c r="X595" s="8" t="s">
        <v>2071</v>
      </c>
      <c r="Y595" s="8">
        <v>875</v>
      </c>
      <c r="Z595" s="8">
        <v>0</v>
      </c>
      <c r="AA595" s="8">
        <v>0</v>
      </c>
      <c r="AB595" s="8" t="s">
        <v>1449</v>
      </c>
      <c r="AC595" s="8">
        <v>0</v>
      </c>
      <c r="AD595" s="8" t="s">
        <v>1449</v>
      </c>
    </row>
    <row r="596" spans="1:30" hidden="1" x14ac:dyDescent="0.25">
      <c r="A596" s="8" t="s">
        <v>3254</v>
      </c>
      <c r="B596" s="8">
        <v>828</v>
      </c>
      <c r="C596" s="8" t="s">
        <v>3013</v>
      </c>
      <c r="D596" s="8" t="s">
        <v>3014</v>
      </c>
      <c r="E596" s="8" t="s">
        <v>3015</v>
      </c>
      <c r="F596" s="8">
        <v>3</v>
      </c>
      <c r="G596" s="8" t="s">
        <v>3016</v>
      </c>
      <c r="H596" s="8" t="s">
        <v>3017</v>
      </c>
      <c r="I596" s="8" t="s">
        <v>3018</v>
      </c>
      <c r="J596" s="8">
        <v>16</v>
      </c>
      <c r="K596" s="8" t="s">
        <v>3019</v>
      </c>
      <c r="L596" s="8" t="s">
        <v>3020</v>
      </c>
      <c r="M596" s="8" t="s">
        <v>3021</v>
      </c>
      <c r="N596" s="8">
        <v>79</v>
      </c>
      <c r="O596" s="8" t="s">
        <v>3255</v>
      </c>
      <c r="P596" s="8" t="s">
        <v>3256</v>
      </c>
      <c r="Q596" s="8" t="s">
        <v>3254</v>
      </c>
      <c r="R596" s="8" t="s">
        <v>3255</v>
      </c>
      <c r="S596" s="8">
        <v>35.740591000000002</v>
      </c>
      <c r="T596" s="8">
        <v>36.191729000000002</v>
      </c>
      <c r="U596" s="8" t="s">
        <v>1763</v>
      </c>
      <c r="W596" s="8" t="s">
        <v>1449</v>
      </c>
      <c r="X596" s="8" t="s">
        <v>2071</v>
      </c>
      <c r="Y596" s="8">
        <v>0</v>
      </c>
      <c r="Z596" s="8">
        <v>0</v>
      </c>
      <c r="AA596" s="8">
        <v>0</v>
      </c>
      <c r="AB596" s="8" t="s">
        <v>1449</v>
      </c>
      <c r="AC596" s="8">
        <v>0</v>
      </c>
      <c r="AD596" s="8" t="s">
        <v>1449</v>
      </c>
    </row>
    <row r="597" spans="1:30" hidden="1" x14ac:dyDescent="0.25">
      <c r="A597" s="8" t="s">
        <v>3257</v>
      </c>
      <c r="B597" s="8">
        <v>829</v>
      </c>
      <c r="C597" s="8" t="s">
        <v>1426</v>
      </c>
      <c r="D597" s="8" t="s">
        <v>1427</v>
      </c>
      <c r="E597" s="8" t="s">
        <v>1428</v>
      </c>
      <c r="F597" s="8">
        <v>4</v>
      </c>
      <c r="G597" s="8" t="s">
        <v>1427</v>
      </c>
      <c r="H597" s="8" t="s">
        <v>1516</v>
      </c>
      <c r="I597" s="8" t="s">
        <v>1517</v>
      </c>
      <c r="J597" s="8">
        <v>18</v>
      </c>
      <c r="K597" s="8" t="s">
        <v>1669</v>
      </c>
      <c r="L597" s="8" t="s">
        <v>1670</v>
      </c>
      <c r="M597" s="8" t="s">
        <v>1671</v>
      </c>
      <c r="N597" s="8">
        <v>86</v>
      </c>
      <c r="O597" s="8" t="s">
        <v>3258</v>
      </c>
      <c r="P597" s="8" t="s">
        <v>3259</v>
      </c>
      <c r="Q597" s="8" t="s">
        <v>3257</v>
      </c>
      <c r="R597" s="8" t="s">
        <v>3258</v>
      </c>
      <c r="S597" s="8">
        <v>35.708810999999997</v>
      </c>
      <c r="T597" s="8">
        <v>37.100524</v>
      </c>
      <c r="U597" s="8" t="s">
        <v>1763</v>
      </c>
      <c r="W597" s="8" t="s">
        <v>1449</v>
      </c>
      <c r="X597" s="8" t="s">
        <v>2071</v>
      </c>
      <c r="Y597" s="8">
        <v>0</v>
      </c>
      <c r="Z597" s="8">
        <v>0</v>
      </c>
      <c r="AA597" s="8">
        <v>0</v>
      </c>
      <c r="AB597" s="8" t="s">
        <v>1449</v>
      </c>
      <c r="AC597" s="8">
        <v>0</v>
      </c>
      <c r="AD597" s="8" t="s">
        <v>1449</v>
      </c>
    </row>
    <row r="598" spans="1:30" hidden="1" x14ac:dyDescent="0.25">
      <c r="A598" s="8" t="s">
        <v>3260</v>
      </c>
      <c r="B598" s="8">
        <v>830</v>
      </c>
      <c r="C598" s="8" t="s">
        <v>1426</v>
      </c>
      <c r="D598" s="8" t="s">
        <v>1427</v>
      </c>
      <c r="E598" s="8" t="s">
        <v>1428</v>
      </c>
      <c r="F598" s="8">
        <v>4</v>
      </c>
      <c r="G598" s="8" t="s">
        <v>2415</v>
      </c>
      <c r="H598" s="8" t="s">
        <v>2416</v>
      </c>
      <c r="I598" s="8" t="s">
        <v>2417</v>
      </c>
      <c r="J598" s="8">
        <v>19</v>
      </c>
      <c r="K598" s="8" t="s">
        <v>2418</v>
      </c>
      <c r="L598" s="8" t="s">
        <v>2419</v>
      </c>
      <c r="M598" s="8" t="s">
        <v>2420</v>
      </c>
      <c r="N598" s="8">
        <v>97</v>
      </c>
      <c r="O598" s="8" t="s">
        <v>3261</v>
      </c>
      <c r="P598" s="8" t="s">
        <v>3262</v>
      </c>
      <c r="Q598" s="8" t="s">
        <v>3260</v>
      </c>
      <c r="R598" s="8" t="s">
        <v>3261</v>
      </c>
      <c r="S598" s="8">
        <v>35.525230000000001</v>
      </c>
      <c r="T598" s="8">
        <v>36.662578000000003</v>
      </c>
      <c r="U598" s="8" t="s">
        <v>1763</v>
      </c>
      <c r="W598" s="8" t="s">
        <v>1449</v>
      </c>
      <c r="X598" s="8" t="s">
        <v>2071</v>
      </c>
      <c r="Y598" s="8">
        <v>0</v>
      </c>
      <c r="Z598" s="8">
        <v>0</v>
      </c>
      <c r="AA598" s="8">
        <v>0</v>
      </c>
      <c r="AB598" s="8" t="s">
        <v>1449</v>
      </c>
      <c r="AC598" s="8">
        <v>0</v>
      </c>
      <c r="AD598" s="8" t="s">
        <v>1449</v>
      </c>
    </row>
    <row r="599" spans="1:30" hidden="1" x14ac:dyDescent="0.25">
      <c r="A599" s="8" t="s">
        <v>3263</v>
      </c>
      <c r="B599" s="8">
        <v>831</v>
      </c>
      <c r="C599" s="8" t="s">
        <v>1426</v>
      </c>
      <c r="D599" s="8" t="s">
        <v>1427</v>
      </c>
      <c r="E599" s="8" t="s">
        <v>1428</v>
      </c>
      <c r="F599" s="8">
        <v>4</v>
      </c>
      <c r="G599" s="8" t="s">
        <v>1934</v>
      </c>
      <c r="H599" s="8" t="s">
        <v>1935</v>
      </c>
      <c r="I599" s="8" t="s">
        <v>1936</v>
      </c>
      <c r="J599" s="8">
        <v>21</v>
      </c>
      <c r="K599" s="8" t="s">
        <v>1934</v>
      </c>
      <c r="L599" s="8" t="s">
        <v>2076</v>
      </c>
      <c r="M599" s="8" t="s">
        <v>2077</v>
      </c>
      <c r="N599" s="8">
        <v>104</v>
      </c>
      <c r="O599" s="8" t="s">
        <v>3264</v>
      </c>
      <c r="P599" s="8" t="s">
        <v>3265</v>
      </c>
      <c r="Q599" s="8" t="s">
        <v>3266</v>
      </c>
      <c r="R599" s="8" t="s">
        <v>3267</v>
      </c>
      <c r="S599" s="8">
        <v>35.799143999999998</v>
      </c>
      <c r="T599" s="8">
        <v>36.306446000000001</v>
      </c>
      <c r="U599" s="8" t="s">
        <v>1763</v>
      </c>
      <c r="W599" s="8" t="s">
        <v>1449</v>
      </c>
      <c r="X599" s="8" t="s">
        <v>2071</v>
      </c>
      <c r="Y599" s="8">
        <v>206</v>
      </c>
      <c r="Z599" s="8">
        <v>0</v>
      </c>
      <c r="AA599" s="8">
        <v>0</v>
      </c>
      <c r="AB599" s="8" t="s">
        <v>1449</v>
      </c>
      <c r="AC599" s="8">
        <v>0</v>
      </c>
      <c r="AD599" s="8" t="s">
        <v>1449</v>
      </c>
    </row>
    <row r="600" spans="1:30" hidden="1" x14ac:dyDescent="0.25">
      <c r="A600" s="8" t="s">
        <v>3268</v>
      </c>
      <c r="B600" s="8">
        <v>832</v>
      </c>
      <c r="C600" s="8" t="s">
        <v>3013</v>
      </c>
      <c r="D600" s="8" t="s">
        <v>3014</v>
      </c>
      <c r="E600" s="8" t="s">
        <v>3015</v>
      </c>
      <c r="F600" s="8">
        <v>3</v>
      </c>
      <c r="G600" s="8" t="s">
        <v>3016</v>
      </c>
      <c r="H600" s="8" t="s">
        <v>3017</v>
      </c>
      <c r="I600" s="8" t="s">
        <v>3018</v>
      </c>
      <c r="J600" s="8">
        <v>16</v>
      </c>
      <c r="K600" s="8" t="s">
        <v>3269</v>
      </c>
      <c r="L600" s="8" t="s">
        <v>3270</v>
      </c>
      <c r="M600" s="8" t="s">
        <v>3271</v>
      </c>
      <c r="N600" s="8">
        <v>77</v>
      </c>
      <c r="O600" s="8" t="s">
        <v>3272</v>
      </c>
      <c r="P600" s="8" t="s">
        <v>3273</v>
      </c>
      <c r="Q600" s="8" t="s">
        <v>3268</v>
      </c>
      <c r="R600" s="8" t="s">
        <v>3272</v>
      </c>
      <c r="S600" s="8">
        <v>35.688009000000001</v>
      </c>
      <c r="T600" s="8">
        <v>36.139572999999999</v>
      </c>
      <c r="U600" s="8" t="s">
        <v>1763</v>
      </c>
      <c r="W600" s="8" t="s">
        <v>1449</v>
      </c>
      <c r="X600" s="8" t="s">
        <v>2071</v>
      </c>
      <c r="Y600" s="8">
        <v>0</v>
      </c>
      <c r="Z600" s="8">
        <v>0</v>
      </c>
      <c r="AA600" s="8">
        <v>0</v>
      </c>
      <c r="AB600" s="8" t="s">
        <v>1449</v>
      </c>
      <c r="AC600" s="8">
        <v>0</v>
      </c>
      <c r="AD600" s="8" t="s">
        <v>1449</v>
      </c>
    </row>
    <row r="601" spans="1:30" hidden="1" x14ac:dyDescent="0.25">
      <c r="A601" s="8" t="s">
        <v>2567</v>
      </c>
      <c r="B601" s="8">
        <v>833</v>
      </c>
      <c r="C601" s="8" t="s">
        <v>1426</v>
      </c>
      <c r="D601" s="8" t="s">
        <v>1427</v>
      </c>
      <c r="E601" s="8" t="s">
        <v>1428</v>
      </c>
      <c r="F601" s="8">
        <v>4</v>
      </c>
      <c r="G601" s="8" t="s">
        <v>2415</v>
      </c>
      <c r="H601" s="8" t="s">
        <v>2416</v>
      </c>
      <c r="I601" s="8" t="s">
        <v>2417</v>
      </c>
      <c r="J601" s="8">
        <v>19</v>
      </c>
      <c r="K601" s="8" t="s">
        <v>2567</v>
      </c>
      <c r="L601" s="8" t="s">
        <v>2568</v>
      </c>
      <c r="M601" s="8" t="s">
        <v>2569</v>
      </c>
      <c r="N601" s="8">
        <v>94</v>
      </c>
      <c r="O601" s="8" t="s">
        <v>2568</v>
      </c>
      <c r="P601" s="8" t="s">
        <v>3274</v>
      </c>
      <c r="Q601" s="8" t="s">
        <v>2567</v>
      </c>
      <c r="R601" s="8" t="s">
        <v>2568</v>
      </c>
      <c r="S601" s="8">
        <v>35.590615999999997</v>
      </c>
      <c r="T601" s="8">
        <v>37.005636000000003</v>
      </c>
      <c r="U601" s="8" t="s">
        <v>1763</v>
      </c>
      <c r="W601" s="8" t="s">
        <v>1449</v>
      </c>
      <c r="X601" s="8" t="s">
        <v>2071</v>
      </c>
      <c r="Y601" s="8">
        <v>2370</v>
      </c>
      <c r="Z601" s="8">
        <v>0</v>
      </c>
      <c r="AA601" s="8">
        <v>0</v>
      </c>
      <c r="AB601" s="8" t="s">
        <v>1449</v>
      </c>
      <c r="AC601" s="8">
        <v>0</v>
      </c>
      <c r="AD601" s="8" t="s">
        <v>1449</v>
      </c>
    </row>
    <row r="602" spans="1:30" hidden="1" x14ac:dyDescent="0.25">
      <c r="A602" s="8" t="s">
        <v>3275</v>
      </c>
      <c r="B602" s="8">
        <v>834</v>
      </c>
      <c r="C602" s="8" t="s">
        <v>3013</v>
      </c>
      <c r="D602" s="8" t="s">
        <v>3014</v>
      </c>
      <c r="E602" s="8" t="s">
        <v>3015</v>
      </c>
      <c r="F602" s="8">
        <v>3</v>
      </c>
      <c r="G602" s="8" t="s">
        <v>3014</v>
      </c>
      <c r="H602" s="8" t="s">
        <v>3025</v>
      </c>
      <c r="I602" s="8" t="s">
        <v>3026</v>
      </c>
      <c r="J602" s="8">
        <v>14</v>
      </c>
      <c r="K602" s="8" t="s">
        <v>3027</v>
      </c>
      <c r="L602" s="8" t="s">
        <v>3028</v>
      </c>
      <c r="M602" s="8" t="s">
        <v>3029</v>
      </c>
      <c r="N602" s="8">
        <v>65</v>
      </c>
      <c r="O602" s="8" t="s">
        <v>3276</v>
      </c>
      <c r="P602" s="8" t="s">
        <v>3277</v>
      </c>
      <c r="Q602" s="8" t="s">
        <v>3275</v>
      </c>
      <c r="R602" s="8" t="s">
        <v>3276</v>
      </c>
      <c r="S602" s="8">
        <v>35.823416999999999</v>
      </c>
      <c r="T602" s="8">
        <v>36.059551999999996</v>
      </c>
      <c r="U602" s="8" t="s">
        <v>1763</v>
      </c>
      <c r="W602" s="8" t="s">
        <v>1449</v>
      </c>
      <c r="X602" s="8" t="s">
        <v>2071</v>
      </c>
      <c r="Y602" s="8">
        <v>0</v>
      </c>
      <c r="Z602" s="8">
        <v>0</v>
      </c>
      <c r="AA602" s="8">
        <v>0</v>
      </c>
      <c r="AB602" s="8" t="s">
        <v>1449</v>
      </c>
      <c r="AC602" s="8">
        <v>0</v>
      </c>
      <c r="AD602" s="8" t="s">
        <v>1449</v>
      </c>
    </row>
    <row r="603" spans="1:30" hidden="1" x14ac:dyDescent="0.25">
      <c r="A603" s="8" t="s">
        <v>3278</v>
      </c>
      <c r="B603" s="8">
        <v>835</v>
      </c>
      <c r="C603" s="8" t="s">
        <v>1426</v>
      </c>
      <c r="D603" s="8" t="s">
        <v>1427</v>
      </c>
      <c r="E603" s="8" t="s">
        <v>1428</v>
      </c>
      <c r="F603" s="8">
        <v>4</v>
      </c>
      <c r="G603" s="8" t="s">
        <v>2415</v>
      </c>
      <c r="H603" s="8" t="s">
        <v>2416</v>
      </c>
      <c r="I603" s="8" t="s">
        <v>2417</v>
      </c>
      <c r="J603" s="8">
        <v>19</v>
      </c>
      <c r="K603" s="8" t="s">
        <v>2567</v>
      </c>
      <c r="L603" s="8" t="s">
        <v>2568</v>
      </c>
      <c r="M603" s="8" t="s">
        <v>2569</v>
      </c>
      <c r="N603" s="8">
        <v>94</v>
      </c>
      <c r="O603" s="8" t="s">
        <v>3279</v>
      </c>
      <c r="P603" s="8" t="s">
        <v>3280</v>
      </c>
      <c r="Q603" s="8" t="s">
        <v>3278</v>
      </c>
      <c r="R603" s="8" t="s">
        <v>3279</v>
      </c>
      <c r="S603" s="8">
        <v>35.612447000000003</v>
      </c>
      <c r="T603" s="8">
        <v>36.895257999999998</v>
      </c>
      <c r="U603" s="8" t="s">
        <v>1763</v>
      </c>
      <c r="W603" s="8" t="s">
        <v>1449</v>
      </c>
      <c r="X603" s="8" t="s">
        <v>2071</v>
      </c>
      <c r="Y603" s="8">
        <v>0</v>
      </c>
      <c r="Z603" s="8">
        <v>0</v>
      </c>
      <c r="AA603" s="8">
        <v>0</v>
      </c>
      <c r="AB603" s="8" t="s">
        <v>1449</v>
      </c>
      <c r="AC603" s="8">
        <v>0</v>
      </c>
      <c r="AD603" s="8" t="s">
        <v>1449</v>
      </c>
    </row>
    <row r="604" spans="1:30" hidden="1" x14ac:dyDescent="0.25">
      <c r="A604" s="8" t="s">
        <v>3281</v>
      </c>
      <c r="B604" s="8">
        <v>836</v>
      </c>
      <c r="C604" s="8" t="s">
        <v>1426</v>
      </c>
      <c r="D604" s="8" t="s">
        <v>1427</v>
      </c>
      <c r="E604" s="8" t="s">
        <v>1428</v>
      </c>
      <c r="F604" s="8">
        <v>4</v>
      </c>
      <c r="G604" s="8" t="s">
        <v>2415</v>
      </c>
      <c r="H604" s="8" t="s">
        <v>2416</v>
      </c>
      <c r="I604" s="8" t="s">
        <v>2417</v>
      </c>
      <c r="J604" s="8">
        <v>19</v>
      </c>
      <c r="K604" s="8" t="s">
        <v>2567</v>
      </c>
      <c r="L604" s="8" t="s">
        <v>2568</v>
      </c>
      <c r="M604" s="8" t="s">
        <v>2569</v>
      </c>
      <c r="N604" s="8">
        <v>94</v>
      </c>
      <c r="O604" s="8" t="s">
        <v>3282</v>
      </c>
      <c r="P604" s="8" t="s">
        <v>3283</v>
      </c>
      <c r="Q604" s="8" t="s">
        <v>3281</v>
      </c>
      <c r="R604" s="8" t="s">
        <v>3282</v>
      </c>
      <c r="S604" s="8">
        <v>35.572902999999997</v>
      </c>
      <c r="T604" s="8">
        <v>37.050060999999999</v>
      </c>
      <c r="U604" s="8" t="s">
        <v>1763</v>
      </c>
      <c r="W604" s="8" t="s">
        <v>1449</v>
      </c>
      <c r="X604" s="8" t="s">
        <v>2071</v>
      </c>
      <c r="Y604" s="8">
        <v>2395</v>
      </c>
      <c r="Z604" s="8">
        <v>0</v>
      </c>
      <c r="AA604" s="8">
        <v>0</v>
      </c>
      <c r="AB604" s="8" t="s">
        <v>1449</v>
      </c>
      <c r="AC604" s="8">
        <v>0</v>
      </c>
      <c r="AD604" s="8" t="s">
        <v>1449</v>
      </c>
    </row>
    <row r="605" spans="1:30" hidden="1" x14ac:dyDescent="0.25">
      <c r="A605" s="8" t="s">
        <v>3284</v>
      </c>
      <c r="B605" s="8">
        <v>837</v>
      </c>
      <c r="C605" s="8" t="s">
        <v>3013</v>
      </c>
      <c r="D605" s="8" t="s">
        <v>3014</v>
      </c>
      <c r="E605" s="8" t="s">
        <v>3015</v>
      </c>
      <c r="F605" s="8">
        <v>3</v>
      </c>
      <c r="G605" s="8" t="s">
        <v>3014</v>
      </c>
      <c r="H605" s="8" t="s">
        <v>3025</v>
      </c>
      <c r="I605" s="8" t="s">
        <v>3026</v>
      </c>
      <c r="J605" s="8">
        <v>14</v>
      </c>
      <c r="K605" s="8" t="s">
        <v>3027</v>
      </c>
      <c r="L605" s="8" t="s">
        <v>3028</v>
      </c>
      <c r="M605" s="8" t="s">
        <v>3029</v>
      </c>
      <c r="N605" s="8">
        <v>65</v>
      </c>
      <c r="O605" s="8" t="s">
        <v>3285</v>
      </c>
      <c r="P605" s="8" t="s">
        <v>3286</v>
      </c>
      <c r="Q605" s="8" t="s">
        <v>3284</v>
      </c>
      <c r="R605" s="8" t="s">
        <v>3285</v>
      </c>
      <c r="S605" s="8">
        <v>35.822631999999999</v>
      </c>
      <c r="T605" s="8">
        <v>36.105108999999999</v>
      </c>
      <c r="U605" s="8" t="s">
        <v>1763</v>
      </c>
      <c r="W605" s="8" t="s">
        <v>1449</v>
      </c>
      <c r="X605" s="8" t="s">
        <v>2071</v>
      </c>
      <c r="Y605" s="8">
        <v>0</v>
      </c>
      <c r="Z605" s="8">
        <v>0</v>
      </c>
      <c r="AA605" s="8">
        <v>0</v>
      </c>
      <c r="AB605" s="8" t="s">
        <v>1449</v>
      </c>
      <c r="AC605" s="8">
        <v>0</v>
      </c>
      <c r="AD605" s="8" t="s">
        <v>1449</v>
      </c>
    </row>
    <row r="606" spans="1:30" hidden="1" x14ac:dyDescent="0.25">
      <c r="A606" s="8" t="s">
        <v>3287</v>
      </c>
      <c r="B606" s="8">
        <v>838</v>
      </c>
      <c r="C606" s="8" t="s">
        <v>3013</v>
      </c>
      <c r="D606" s="8" t="s">
        <v>3014</v>
      </c>
      <c r="E606" s="8" t="s">
        <v>3015</v>
      </c>
      <c r="F606" s="8">
        <v>3</v>
      </c>
      <c r="G606" s="8" t="s">
        <v>3016</v>
      </c>
      <c r="H606" s="8" t="s">
        <v>3017</v>
      </c>
      <c r="I606" s="8" t="s">
        <v>3018</v>
      </c>
      <c r="J606" s="8">
        <v>16</v>
      </c>
      <c r="K606" s="8" t="s">
        <v>3019</v>
      </c>
      <c r="L606" s="8" t="s">
        <v>3020</v>
      </c>
      <c r="M606" s="8" t="s">
        <v>3021</v>
      </c>
      <c r="N606" s="8">
        <v>79</v>
      </c>
      <c r="O606" s="8" t="s">
        <v>3288</v>
      </c>
      <c r="P606" s="8" t="s">
        <v>3289</v>
      </c>
      <c r="Q606" s="8" t="s">
        <v>3287</v>
      </c>
      <c r="R606" s="8" t="s">
        <v>3288</v>
      </c>
      <c r="S606" s="8">
        <v>35.729799999999997</v>
      </c>
      <c r="T606" s="8">
        <v>36.170053000000003</v>
      </c>
      <c r="U606" s="8" t="s">
        <v>1763</v>
      </c>
      <c r="W606" s="8" t="s">
        <v>1449</v>
      </c>
      <c r="X606" s="8" t="s">
        <v>2071</v>
      </c>
      <c r="Y606" s="8">
        <v>0</v>
      </c>
      <c r="Z606" s="8">
        <v>0</v>
      </c>
      <c r="AA606" s="8">
        <v>0</v>
      </c>
      <c r="AB606" s="8" t="s">
        <v>1449</v>
      </c>
      <c r="AC606" s="8">
        <v>0</v>
      </c>
      <c r="AD606" s="8" t="s">
        <v>1449</v>
      </c>
    </row>
    <row r="607" spans="1:30" hidden="1" x14ac:dyDescent="0.25">
      <c r="A607" s="8" t="s">
        <v>3290</v>
      </c>
      <c r="B607" s="8">
        <v>839</v>
      </c>
      <c r="C607" s="8" t="s">
        <v>1426</v>
      </c>
      <c r="D607" s="8" t="s">
        <v>1427</v>
      </c>
      <c r="E607" s="8" t="s">
        <v>1428</v>
      </c>
      <c r="F607" s="8">
        <v>4</v>
      </c>
      <c r="G607" s="8" t="s">
        <v>2415</v>
      </c>
      <c r="H607" s="8" t="s">
        <v>2416</v>
      </c>
      <c r="I607" s="8" t="s">
        <v>2417</v>
      </c>
      <c r="J607" s="8">
        <v>19</v>
      </c>
      <c r="K607" s="8" t="s">
        <v>2567</v>
      </c>
      <c r="L607" s="8" t="s">
        <v>2568</v>
      </c>
      <c r="M607" s="8" t="s">
        <v>2569</v>
      </c>
      <c r="N607" s="8">
        <v>94</v>
      </c>
      <c r="O607" s="8" t="s">
        <v>3291</v>
      </c>
      <c r="P607" s="8" t="s">
        <v>3292</v>
      </c>
      <c r="Q607" s="8" t="s">
        <v>3290</v>
      </c>
      <c r="R607" s="8" t="s">
        <v>3291</v>
      </c>
      <c r="S607" s="8">
        <v>35.644351999999998</v>
      </c>
      <c r="T607" s="8">
        <v>36.912571999999997</v>
      </c>
      <c r="U607" s="8" t="s">
        <v>1763</v>
      </c>
      <c r="W607" s="8" t="s">
        <v>1449</v>
      </c>
      <c r="X607" s="8" t="s">
        <v>2071</v>
      </c>
      <c r="Y607" s="8">
        <v>0</v>
      </c>
      <c r="Z607" s="8">
        <v>0</v>
      </c>
      <c r="AA607" s="8">
        <v>0</v>
      </c>
      <c r="AB607" s="8" t="s">
        <v>1449</v>
      </c>
      <c r="AC607" s="8">
        <v>0</v>
      </c>
      <c r="AD607" s="8" t="s">
        <v>1449</v>
      </c>
    </row>
    <row r="608" spans="1:30" hidden="1" x14ac:dyDescent="0.25">
      <c r="A608" s="8" t="s">
        <v>3293</v>
      </c>
      <c r="B608" s="8">
        <v>840</v>
      </c>
      <c r="C608" s="8" t="s">
        <v>1426</v>
      </c>
      <c r="D608" s="8" t="s">
        <v>1427</v>
      </c>
      <c r="E608" s="8" t="s">
        <v>1428</v>
      </c>
      <c r="F608" s="8">
        <v>4</v>
      </c>
      <c r="G608" s="8" t="s">
        <v>2415</v>
      </c>
      <c r="H608" s="8" t="s">
        <v>2416</v>
      </c>
      <c r="I608" s="8" t="s">
        <v>2417</v>
      </c>
      <c r="J608" s="8">
        <v>19</v>
      </c>
      <c r="K608" s="8" t="s">
        <v>2567</v>
      </c>
      <c r="L608" s="8" t="s">
        <v>2568</v>
      </c>
      <c r="M608" s="8" t="s">
        <v>2569</v>
      </c>
      <c r="N608" s="8">
        <v>94</v>
      </c>
      <c r="O608" s="8" t="s">
        <v>3294</v>
      </c>
      <c r="P608" s="8" t="s">
        <v>3295</v>
      </c>
      <c r="Q608" s="8" t="s">
        <v>3293</v>
      </c>
      <c r="R608" s="8" t="s">
        <v>3294</v>
      </c>
      <c r="S608" s="8">
        <v>35.559823000000002</v>
      </c>
      <c r="T608" s="8">
        <v>36.976031999999996</v>
      </c>
      <c r="U608" s="8" t="s">
        <v>1763</v>
      </c>
      <c r="W608" s="8" t="s">
        <v>1449</v>
      </c>
      <c r="X608" s="8" t="s">
        <v>2071</v>
      </c>
      <c r="Y608" s="8">
        <v>158</v>
      </c>
      <c r="Z608" s="8">
        <v>0</v>
      </c>
      <c r="AA608" s="8">
        <v>0</v>
      </c>
      <c r="AB608" s="8" t="s">
        <v>1449</v>
      </c>
      <c r="AC608" s="8">
        <v>0</v>
      </c>
      <c r="AD608" s="8" t="s">
        <v>1449</v>
      </c>
    </row>
    <row r="609" spans="1:30" hidden="1" x14ac:dyDescent="0.25">
      <c r="A609" s="8" t="s">
        <v>3296</v>
      </c>
      <c r="B609" s="8">
        <v>841</v>
      </c>
      <c r="C609" s="8" t="s">
        <v>1426</v>
      </c>
      <c r="D609" s="8" t="s">
        <v>1427</v>
      </c>
      <c r="E609" s="8" t="s">
        <v>1428</v>
      </c>
      <c r="F609" s="8">
        <v>4</v>
      </c>
      <c r="G609" s="8" t="s">
        <v>2415</v>
      </c>
      <c r="H609" s="8" t="s">
        <v>2416</v>
      </c>
      <c r="I609" s="8" t="s">
        <v>2417</v>
      </c>
      <c r="J609" s="8">
        <v>19</v>
      </c>
      <c r="K609" s="8" t="s">
        <v>2418</v>
      </c>
      <c r="L609" s="8" t="s">
        <v>2419</v>
      </c>
      <c r="M609" s="8" t="s">
        <v>2420</v>
      </c>
      <c r="N609" s="8">
        <v>97</v>
      </c>
      <c r="O609" s="8" t="s">
        <v>3297</v>
      </c>
      <c r="P609" s="8" t="s">
        <v>3298</v>
      </c>
      <c r="Q609" s="8" t="s">
        <v>3296</v>
      </c>
      <c r="R609" s="8" t="s">
        <v>3297</v>
      </c>
      <c r="S609" s="8">
        <v>35.546633999999997</v>
      </c>
      <c r="T609" s="8">
        <v>36.617027</v>
      </c>
      <c r="U609" s="8" t="s">
        <v>1763</v>
      </c>
      <c r="W609" s="8" t="s">
        <v>1449</v>
      </c>
      <c r="X609" s="8" t="s">
        <v>2071</v>
      </c>
      <c r="Y609" s="8">
        <v>0</v>
      </c>
      <c r="Z609" s="8">
        <v>0</v>
      </c>
      <c r="AA609" s="8">
        <v>0</v>
      </c>
      <c r="AB609" s="8" t="s">
        <v>1449</v>
      </c>
      <c r="AC609" s="8">
        <v>0</v>
      </c>
      <c r="AD609" s="8" t="s">
        <v>1449</v>
      </c>
    </row>
    <row r="610" spans="1:30" hidden="1" x14ac:dyDescent="0.25">
      <c r="A610" s="8" t="s">
        <v>3299</v>
      </c>
      <c r="B610" s="8">
        <v>842</v>
      </c>
      <c r="C610" s="8" t="s">
        <v>1426</v>
      </c>
      <c r="D610" s="8" t="s">
        <v>1427</v>
      </c>
      <c r="E610" s="8" t="s">
        <v>1428</v>
      </c>
      <c r="F610" s="8">
        <v>4</v>
      </c>
      <c r="G610" s="8" t="s">
        <v>2415</v>
      </c>
      <c r="H610" s="8" t="s">
        <v>2416</v>
      </c>
      <c r="I610" s="8" t="s">
        <v>2417</v>
      </c>
      <c r="J610" s="8">
        <v>19</v>
      </c>
      <c r="K610" s="8" t="s">
        <v>2558</v>
      </c>
      <c r="L610" s="8" t="s">
        <v>2559</v>
      </c>
      <c r="M610" s="8" t="s">
        <v>2560</v>
      </c>
      <c r="N610" s="8">
        <v>95</v>
      </c>
      <c r="O610" s="8" t="s">
        <v>3300</v>
      </c>
      <c r="P610" s="8" t="s">
        <v>3301</v>
      </c>
      <c r="Q610" s="8" t="s">
        <v>3299</v>
      </c>
      <c r="R610" s="8" t="s">
        <v>3300</v>
      </c>
      <c r="S610" s="8">
        <v>35.518419999999999</v>
      </c>
      <c r="T610" s="8">
        <v>36.552943999999997</v>
      </c>
      <c r="U610" s="8" t="s">
        <v>1763</v>
      </c>
      <c r="W610" s="8" t="s">
        <v>1449</v>
      </c>
      <c r="X610" s="8" t="s">
        <v>2071</v>
      </c>
      <c r="Y610" s="8">
        <v>0</v>
      </c>
      <c r="Z610" s="8">
        <v>0</v>
      </c>
      <c r="AA610" s="8">
        <v>0</v>
      </c>
      <c r="AB610" s="8" t="s">
        <v>1449</v>
      </c>
      <c r="AC610" s="8">
        <v>0</v>
      </c>
      <c r="AD610" s="8" t="s">
        <v>1449</v>
      </c>
    </row>
    <row r="611" spans="1:30" hidden="1" x14ac:dyDescent="0.25">
      <c r="A611" s="8" t="s">
        <v>3302</v>
      </c>
      <c r="B611" s="8">
        <v>843</v>
      </c>
      <c r="C611" s="8" t="s">
        <v>1426</v>
      </c>
      <c r="D611" s="8" t="s">
        <v>1427</v>
      </c>
      <c r="E611" s="8" t="s">
        <v>1428</v>
      </c>
      <c r="F611" s="8">
        <v>4</v>
      </c>
      <c r="G611" s="8" t="s">
        <v>2415</v>
      </c>
      <c r="H611" s="8" t="s">
        <v>2416</v>
      </c>
      <c r="I611" s="8" t="s">
        <v>2417</v>
      </c>
      <c r="J611" s="8">
        <v>19</v>
      </c>
      <c r="K611" s="8" t="s">
        <v>3129</v>
      </c>
      <c r="L611" s="8" t="s">
        <v>3130</v>
      </c>
      <c r="M611" s="8" t="s">
        <v>3131</v>
      </c>
      <c r="N611" s="8">
        <v>96</v>
      </c>
      <c r="O611" s="8" t="s">
        <v>3303</v>
      </c>
      <c r="P611" s="8" t="s">
        <v>3304</v>
      </c>
      <c r="Q611" s="8" t="s">
        <v>3302</v>
      </c>
      <c r="R611" s="8" t="s">
        <v>3303</v>
      </c>
      <c r="S611" s="8">
        <v>35.479742999999999</v>
      </c>
      <c r="T611" s="8">
        <v>36.776381000000001</v>
      </c>
      <c r="U611" s="8" t="s">
        <v>1763</v>
      </c>
      <c r="W611" s="8" t="s">
        <v>1449</v>
      </c>
      <c r="X611" s="8" t="s">
        <v>2071</v>
      </c>
      <c r="Y611" s="8">
        <v>0</v>
      </c>
      <c r="Z611" s="8">
        <v>0</v>
      </c>
      <c r="AA611" s="8">
        <v>0</v>
      </c>
      <c r="AB611" s="8" t="s">
        <v>1449</v>
      </c>
      <c r="AC611" s="8">
        <v>0</v>
      </c>
      <c r="AD611" s="8" t="s">
        <v>1449</v>
      </c>
    </row>
    <row r="612" spans="1:30" hidden="1" x14ac:dyDescent="0.25">
      <c r="A612" s="8" t="s">
        <v>3305</v>
      </c>
      <c r="B612" s="8">
        <v>844</v>
      </c>
      <c r="C612" s="8" t="s">
        <v>1426</v>
      </c>
      <c r="D612" s="8" t="s">
        <v>1427</v>
      </c>
      <c r="E612" s="8" t="s">
        <v>1428</v>
      </c>
      <c r="F612" s="8">
        <v>4</v>
      </c>
      <c r="G612" s="8" t="s">
        <v>2415</v>
      </c>
      <c r="H612" s="8" t="s">
        <v>2416</v>
      </c>
      <c r="I612" s="8" t="s">
        <v>2417</v>
      </c>
      <c r="J612" s="8">
        <v>19</v>
      </c>
      <c r="K612" s="8" t="s">
        <v>2567</v>
      </c>
      <c r="L612" s="8" t="s">
        <v>2568</v>
      </c>
      <c r="M612" s="8" t="s">
        <v>2569</v>
      </c>
      <c r="N612" s="8">
        <v>94</v>
      </c>
      <c r="O612" s="8" t="s">
        <v>3306</v>
      </c>
      <c r="P612" s="8" t="s">
        <v>3307</v>
      </c>
      <c r="Q612" s="8" t="s">
        <v>3305</v>
      </c>
      <c r="R612" s="8" t="s">
        <v>3306</v>
      </c>
      <c r="S612" s="8">
        <v>35.615285</v>
      </c>
      <c r="T612" s="8">
        <v>36.869230000000002</v>
      </c>
      <c r="U612" s="8" t="s">
        <v>1763</v>
      </c>
      <c r="W612" s="8" t="s">
        <v>1449</v>
      </c>
      <c r="X612" s="8" t="s">
        <v>2071</v>
      </c>
      <c r="Y612" s="8">
        <v>0</v>
      </c>
      <c r="Z612" s="8">
        <v>0</v>
      </c>
      <c r="AA612" s="8">
        <v>0</v>
      </c>
      <c r="AB612" s="8" t="s">
        <v>1449</v>
      </c>
      <c r="AC612" s="8">
        <v>0</v>
      </c>
      <c r="AD612" s="8" t="s">
        <v>1449</v>
      </c>
    </row>
    <row r="613" spans="1:30" hidden="1" x14ac:dyDescent="0.25">
      <c r="A613" s="8" t="s">
        <v>3308</v>
      </c>
      <c r="B613" s="8">
        <v>845</v>
      </c>
      <c r="C613" s="8" t="s">
        <v>1426</v>
      </c>
      <c r="D613" s="8" t="s">
        <v>1427</v>
      </c>
      <c r="E613" s="8" t="s">
        <v>1428</v>
      </c>
      <c r="F613" s="8">
        <v>4</v>
      </c>
      <c r="G613" s="8" t="s">
        <v>2415</v>
      </c>
      <c r="H613" s="8" t="s">
        <v>2416</v>
      </c>
      <c r="I613" s="8" t="s">
        <v>2417</v>
      </c>
      <c r="J613" s="8">
        <v>19</v>
      </c>
      <c r="K613" s="8" t="s">
        <v>2418</v>
      </c>
      <c r="L613" s="8" t="s">
        <v>2419</v>
      </c>
      <c r="M613" s="8" t="s">
        <v>2420</v>
      </c>
      <c r="N613" s="8">
        <v>97</v>
      </c>
      <c r="O613" s="8" t="s">
        <v>3309</v>
      </c>
      <c r="P613" s="8" t="s">
        <v>3310</v>
      </c>
      <c r="Q613" s="8" t="s">
        <v>3308</v>
      </c>
      <c r="R613" s="8" t="s">
        <v>3309</v>
      </c>
      <c r="S613" s="8">
        <v>35.540655000000001</v>
      </c>
      <c r="T613" s="8">
        <v>36.726413999999998</v>
      </c>
      <c r="U613" s="8" t="s">
        <v>1763</v>
      </c>
      <c r="W613" s="8" t="s">
        <v>1449</v>
      </c>
      <c r="X613" s="8" t="s">
        <v>2071</v>
      </c>
      <c r="Y613" s="8">
        <v>0</v>
      </c>
      <c r="Z613" s="8">
        <v>0</v>
      </c>
      <c r="AA613" s="8">
        <v>0</v>
      </c>
      <c r="AB613" s="8" t="s">
        <v>1449</v>
      </c>
      <c r="AC613" s="8">
        <v>0</v>
      </c>
      <c r="AD613" s="8" t="s">
        <v>1449</v>
      </c>
    </row>
    <row r="614" spans="1:30" hidden="1" x14ac:dyDescent="0.25">
      <c r="A614" s="8" t="s">
        <v>3311</v>
      </c>
      <c r="B614" s="8">
        <v>846</v>
      </c>
      <c r="C614" s="8" t="s">
        <v>1426</v>
      </c>
      <c r="D614" s="8" t="s">
        <v>1427</v>
      </c>
      <c r="E614" s="8" t="s">
        <v>1428</v>
      </c>
      <c r="F614" s="8">
        <v>4</v>
      </c>
      <c r="G614" s="8" t="s">
        <v>2415</v>
      </c>
      <c r="H614" s="8" t="s">
        <v>2416</v>
      </c>
      <c r="I614" s="8" t="s">
        <v>2417</v>
      </c>
      <c r="J614" s="8">
        <v>19</v>
      </c>
      <c r="K614" s="8" t="s">
        <v>2418</v>
      </c>
      <c r="L614" s="8" t="s">
        <v>2419</v>
      </c>
      <c r="M614" s="8" t="s">
        <v>2420</v>
      </c>
      <c r="N614" s="8">
        <v>97</v>
      </c>
      <c r="O614" s="8" t="s">
        <v>3312</v>
      </c>
      <c r="P614" s="8" t="s">
        <v>3313</v>
      </c>
      <c r="Q614" s="8" t="s">
        <v>3311</v>
      </c>
      <c r="R614" s="8" t="s">
        <v>3312</v>
      </c>
      <c r="S614" s="8">
        <v>35.510295999999997</v>
      </c>
      <c r="T614" s="8">
        <v>36.713326000000002</v>
      </c>
      <c r="U614" s="8" t="s">
        <v>1763</v>
      </c>
      <c r="W614" s="8" t="s">
        <v>1449</v>
      </c>
      <c r="X614" s="8" t="s">
        <v>2071</v>
      </c>
      <c r="Y614" s="8">
        <v>0</v>
      </c>
      <c r="Z614" s="8">
        <v>0</v>
      </c>
      <c r="AA614" s="8">
        <v>0</v>
      </c>
      <c r="AB614" s="8" t="s">
        <v>1449</v>
      </c>
      <c r="AC614" s="8">
        <v>0</v>
      </c>
      <c r="AD614" s="8" t="s">
        <v>1449</v>
      </c>
    </row>
    <row r="615" spans="1:30" hidden="1" x14ac:dyDescent="0.25">
      <c r="A615" s="8" t="s">
        <v>3314</v>
      </c>
      <c r="B615" s="8">
        <v>847</v>
      </c>
      <c r="C615" s="8" t="s">
        <v>1426</v>
      </c>
      <c r="D615" s="8" t="s">
        <v>1427</v>
      </c>
      <c r="E615" s="8" t="s">
        <v>1428</v>
      </c>
      <c r="F615" s="8">
        <v>4</v>
      </c>
      <c r="G615" s="8" t="s">
        <v>2415</v>
      </c>
      <c r="H615" s="8" t="s">
        <v>2416</v>
      </c>
      <c r="I615" s="8" t="s">
        <v>2417</v>
      </c>
      <c r="J615" s="8">
        <v>19</v>
      </c>
      <c r="K615" s="8" t="s">
        <v>2567</v>
      </c>
      <c r="L615" s="8" t="s">
        <v>2568</v>
      </c>
      <c r="M615" s="8" t="s">
        <v>2569</v>
      </c>
      <c r="N615" s="8">
        <v>94</v>
      </c>
      <c r="O615" s="8" t="s">
        <v>3315</v>
      </c>
      <c r="P615" s="8" t="s">
        <v>3316</v>
      </c>
      <c r="Q615" s="8" t="s">
        <v>3314</v>
      </c>
      <c r="R615" s="8" t="s">
        <v>3315</v>
      </c>
      <c r="S615" s="8">
        <v>35.572505999999997</v>
      </c>
      <c r="T615" s="8">
        <v>36.894438000000001</v>
      </c>
      <c r="U615" s="8" t="s">
        <v>1763</v>
      </c>
      <c r="W615" s="8" t="s">
        <v>1449</v>
      </c>
      <c r="X615" s="8" t="s">
        <v>2071</v>
      </c>
      <c r="Y615" s="8">
        <v>0</v>
      </c>
      <c r="Z615" s="8">
        <v>0</v>
      </c>
      <c r="AA615" s="8">
        <v>0</v>
      </c>
      <c r="AB615" s="8" t="s">
        <v>1449</v>
      </c>
      <c r="AC615" s="8">
        <v>0</v>
      </c>
      <c r="AD615" s="8" t="s">
        <v>1449</v>
      </c>
    </row>
    <row r="616" spans="1:30" hidden="1" x14ac:dyDescent="0.25">
      <c r="A616" s="8" t="s">
        <v>3317</v>
      </c>
      <c r="B616" s="8">
        <v>848</v>
      </c>
      <c r="C616" s="8" t="s">
        <v>1426</v>
      </c>
      <c r="D616" s="8" t="s">
        <v>1427</v>
      </c>
      <c r="E616" s="8" t="s">
        <v>1428</v>
      </c>
      <c r="F616" s="8">
        <v>4</v>
      </c>
      <c r="G616" s="8" t="s">
        <v>2415</v>
      </c>
      <c r="H616" s="8" t="s">
        <v>2416</v>
      </c>
      <c r="I616" s="8" t="s">
        <v>2417</v>
      </c>
      <c r="J616" s="8">
        <v>19</v>
      </c>
      <c r="K616" s="8" t="s">
        <v>2567</v>
      </c>
      <c r="L616" s="8" t="s">
        <v>2568</v>
      </c>
      <c r="M616" s="8" t="s">
        <v>2569</v>
      </c>
      <c r="N616" s="8">
        <v>94</v>
      </c>
      <c r="O616" s="8" t="s">
        <v>3318</v>
      </c>
      <c r="P616" s="8" t="s">
        <v>3319</v>
      </c>
      <c r="Q616" s="8" t="s">
        <v>3317</v>
      </c>
      <c r="R616" s="8" t="s">
        <v>3318</v>
      </c>
      <c r="S616" s="8">
        <v>35.650444999999998</v>
      </c>
      <c r="T616" s="8">
        <v>37.056820000000002</v>
      </c>
      <c r="U616" s="8" t="s">
        <v>1763</v>
      </c>
      <c r="W616" s="8" t="s">
        <v>1449</v>
      </c>
      <c r="X616" s="8" t="s">
        <v>2071</v>
      </c>
      <c r="Y616" s="8">
        <v>22</v>
      </c>
      <c r="Z616" s="8">
        <v>0</v>
      </c>
      <c r="AA616" s="8">
        <v>0</v>
      </c>
      <c r="AB616" s="8" t="s">
        <v>1449</v>
      </c>
      <c r="AC616" s="8">
        <v>0</v>
      </c>
      <c r="AD616" s="8" t="s">
        <v>1449</v>
      </c>
    </row>
    <row r="617" spans="1:30" hidden="1" x14ac:dyDescent="0.25">
      <c r="A617" s="8" t="s">
        <v>3320</v>
      </c>
      <c r="B617" s="8">
        <v>849</v>
      </c>
      <c r="C617" s="8" t="s">
        <v>1426</v>
      </c>
      <c r="D617" s="8" t="s">
        <v>1427</v>
      </c>
      <c r="E617" s="8" t="s">
        <v>1428</v>
      </c>
      <c r="F617" s="8">
        <v>4</v>
      </c>
      <c r="G617" s="8" t="s">
        <v>2415</v>
      </c>
      <c r="H617" s="8" t="s">
        <v>2416</v>
      </c>
      <c r="I617" s="8" t="s">
        <v>2417</v>
      </c>
      <c r="J617" s="8">
        <v>19</v>
      </c>
      <c r="K617" s="8" t="s">
        <v>3129</v>
      </c>
      <c r="L617" s="8" t="s">
        <v>3130</v>
      </c>
      <c r="M617" s="8" t="s">
        <v>3131</v>
      </c>
      <c r="N617" s="8">
        <v>96</v>
      </c>
      <c r="O617" s="8" t="s">
        <v>3321</v>
      </c>
      <c r="P617" s="8" t="s">
        <v>3322</v>
      </c>
      <c r="Q617" s="8" t="s">
        <v>3323</v>
      </c>
      <c r="R617" s="8" t="s">
        <v>3324</v>
      </c>
      <c r="S617" s="8">
        <v>35.432245999999999</v>
      </c>
      <c r="T617" s="8">
        <v>36.981869000000003</v>
      </c>
      <c r="U617" s="8" t="s">
        <v>1763</v>
      </c>
      <c r="W617" s="8" t="s">
        <v>1449</v>
      </c>
      <c r="X617" s="8" t="s">
        <v>2071</v>
      </c>
      <c r="Y617" s="8">
        <v>2382</v>
      </c>
      <c r="Z617" s="8">
        <v>0</v>
      </c>
      <c r="AA617" s="8">
        <v>0</v>
      </c>
      <c r="AB617" s="8" t="s">
        <v>1449</v>
      </c>
      <c r="AC617" s="8">
        <v>0</v>
      </c>
      <c r="AD617" s="8" t="s">
        <v>1449</v>
      </c>
    </row>
    <row r="618" spans="1:30" hidden="1" x14ac:dyDescent="0.25">
      <c r="A618" s="8" t="s">
        <v>3325</v>
      </c>
      <c r="B618" s="8">
        <v>850</v>
      </c>
      <c r="C618" s="8" t="s">
        <v>1426</v>
      </c>
      <c r="D618" s="8" t="s">
        <v>1427</v>
      </c>
      <c r="E618" s="8" t="s">
        <v>1428</v>
      </c>
      <c r="F618" s="8">
        <v>4</v>
      </c>
      <c r="G618" s="8" t="s">
        <v>2415</v>
      </c>
      <c r="H618" s="8" t="s">
        <v>2416</v>
      </c>
      <c r="I618" s="8" t="s">
        <v>2417</v>
      </c>
      <c r="J618" s="8">
        <v>19</v>
      </c>
      <c r="K618" s="8" t="s">
        <v>3129</v>
      </c>
      <c r="L618" s="8" t="s">
        <v>3130</v>
      </c>
      <c r="M618" s="8" t="s">
        <v>3131</v>
      </c>
      <c r="N618" s="8">
        <v>96</v>
      </c>
      <c r="O618" s="8" t="s">
        <v>3326</v>
      </c>
      <c r="P618" s="8" t="s">
        <v>3327</v>
      </c>
      <c r="Q618" s="8" t="s">
        <v>3325</v>
      </c>
      <c r="R618" s="8" t="s">
        <v>3326</v>
      </c>
      <c r="S618" s="8">
        <v>35.441896999999997</v>
      </c>
      <c r="T618" s="8">
        <v>36.844180999999999</v>
      </c>
      <c r="U618" s="8" t="s">
        <v>1763</v>
      </c>
      <c r="W618" s="8" t="s">
        <v>1449</v>
      </c>
      <c r="X618" s="8" t="s">
        <v>2071</v>
      </c>
      <c r="Y618" s="8">
        <v>0</v>
      </c>
      <c r="Z618" s="8">
        <v>0</v>
      </c>
      <c r="AA618" s="8">
        <v>0</v>
      </c>
      <c r="AB618" s="8" t="s">
        <v>1449</v>
      </c>
      <c r="AC618" s="8">
        <v>0</v>
      </c>
      <c r="AD618" s="8" t="s">
        <v>1449</v>
      </c>
    </row>
    <row r="619" spans="1:30" hidden="1" x14ac:dyDescent="0.25">
      <c r="A619" s="8" t="s">
        <v>3129</v>
      </c>
      <c r="B619" s="8">
        <v>851</v>
      </c>
      <c r="C619" s="8" t="s">
        <v>1426</v>
      </c>
      <c r="D619" s="8" t="s">
        <v>1427</v>
      </c>
      <c r="E619" s="8" t="s">
        <v>1428</v>
      </c>
      <c r="F619" s="8">
        <v>4</v>
      </c>
      <c r="G619" s="8" t="s">
        <v>2415</v>
      </c>
      <c r="H619" s="8" t="s">
        <v>2416</v>
      </c>
      <c r="I619" s="8" t="s">
        <v>2417</v>
      </c>
      <c r="J619" s="8">
        <v>19</v>
      </c>
      <c r="K619" s="8" t="s">
        <v>3129</v>
      </c>
      <c r="L619" s="8" t="s">
        <v>3130</v>
      </c>
      <c r="M619" s="8" t="s">
        <v>3131</v>
      </c>
      <c r="N619" s="8">
        <v>96</v>
      </c>
      <c r="O619" s="8" t="s">
        <v>3130</v>
      </c>
      <c r="P619" s="8" t="s">
        <v>3328</v>
      </c>
      <c r="Q619" s="8" t="s">
        <v>3129</v>
      </c>
      <c r="R619" s="8" t="s">
        <v>3130</v>
      </c>
      <c r="S619" s="8">
        <v>35.459809</v>
      </c>
      <c r="T619" s="8">
        <v>36.746460999999996</v>
      </c>
      <c r="U619" s="8" t="s">
        <v>1763</v>
      </c>
      <c r="W619" s="8" t="s">
        <v>1449</v>
      </c>
      <c r="X619" s="8" t="s">
        <v>2071</v>
      </c>
      <c r="Y619" s="8">
        <v>0</v>
      </c>
      <c r="Z619" s="8">
        <v>0</v>
      </c>
      <c r="AA619" s="8">
        <v>0</v>
      </c>
      <c r="AB619" s="8" t="s">
        <v>1449</v>
      </c>
      <c r="AC619" s="8">
        <v>0</v>
      </c>
      <c r="AD619" s="8" t="s">
        <v>1449</v>
      </c>
    </row>
    <row r="620" spans="1:30" hidden="1" x14ac:dyDescent="0.25">
      <c r="A620" s="8" t="s">
        <v>3329</v>
      </c>
      <c r="B620" s="8">
        <v>852</v>
      </c>
      <c r="C620" s="8" t="s">
        <v>3013</v>
      </c>
      <c r="D620" s="8" t="s">
        <v>3014</v>
      </c>
      <c r="E620" s="8" t="s">
        <v>3015</v>
      </c>
      <c r="F620" s="8">
        <v>3</v>
      </c>
      <c r="G620" s="8" t="s">
        <v>3016</v>
      </c>
      <c r="H620" s="8" t="s">
        <v>3017</v>
      </c>
      <c r="I620" s="8" t="s">
        <v>3018</v>
      </c>
      <c r="J620" s="8">
        <v>16</v>
      </c>
      <c r="K620" s="8" t="s">
        <v>3019</v>
      </c>
      <c r="L620" s="8" t="s">
        <v>3020</v>
      </c>
      <c r="M620" s="8" t="s">
        <v>3021</v>
      </c>
      <c r="N620" s="8">
        <v>79</v>
      </c>
      <c r="O620" s="8" t="s">
        <v>3330</v>
      </c>
      <c r="P620" s="8" t="s">
        <v>3331</v>
      </c>
      <c r="Q620" s="8" t="s">
        <v>3329</v>
      </c>
      <c r="R620" s="8" t="s">
        <v>3330</v>
      </c>
      <c r="S620" s="8">
        <v>35.763694000000001</v>
      </c>
      <c r="T620" s="8">
        <v>36.190869999999997</v>
      </c>
      <c r="U620" s="8" t="s">
        <v>1763</v>
      </c>
      <c r="W620" s="8" t="s">
        <v>1449</v>
      </c>
      <c r="X620" s="8" t="s">
        <v>2071</v>
      </c>
      <c r="Y620" s="8">
        <v>0</v>
      </c>
      <c r="Z620" s="8">
        <v>0</v>
      </c>
      <c r="AA620" s="8">
        <v>0</v>
      </c>
      <c r="AB620" s="8" t="s">
        <v>1449</v>
      </c>
      <c r="AC620" s="8">
        <v>0</v>
      </c>
      <c r="AD620" s="8" t="s">
        <v>1449</v>
      </c>
    </row>
    <row r="621" spans="1:30" hidden="1" x14ac:dyDescent="0.25">
      <c r="A621" s="8" t="s">
        <v>3332</v>
      </c>
      <c r="B621" s="8">
        <v>853</v>
      </c>
      <c r="C621" s="8" t="s">
        <v>3013</v>
      </c>
      <c r="D621" s="8" t="s">
        <v>3014</v>
      </c>
      <c r="E621" s="8" t="s">
        <v>3015</v>
      </c>
      <c r="F621" s="8">
        <v>3</v>
      </c>
      <c r="G621" s="8" t="s">
        <v>3016</v>
      </c>
      <c r="H621" s="8" t="s">
        <v>3017</v>
      </c>
      <c r="I621" s="8" t="s">
        <v>3018</v>
      </c>
      <c r="J621" s="8">
        <v>16</v>
      </c>
      <c r="K621" s="8" t="s">
        <v>3269</v>
      </c>
      <c r="L621" s="8" t="s">
        <v>3270</v>
      </c>
      <c r="M621" s="8" t="s">
        <v>3271</v>
      </c>
      <c r="N621" s="8">
        <v>77</v>
      </c>
      <c r="O621" s="8" t="s">
        <v>3333</v>
      </c>
      <c r="P621" s="8" t="s">
        <v>3334</v>
      </c>
      <c r="Q621" s="8" t="s">
        <v>3332</v>
      </c>
      <c r="R621" s="8" t="s">
        <v>3333</v>
      </c>
      <c r="S621" s="8">
        <v>35.680826000000003</v>
      </c>
      <c r="T621" s="8">
        <v>36.165802999999997</v>
      </c>
      <c r="U621" s="8" t="s">
        <v>1763</v>
      </c>
      <c r="W621" s="8" t="s">
        <v>1449</v>
      </c>
      <c r="X621" s="8" t="s">
        <v>2071</v>
      </c>
      <c r="Y621" s="8">
        <v>0</v>
      </c>
      <c r="Z621" s="8">
        <v>0</v>
      </c>
      <c r="AA621" s="8">
        <v>0</v>
      </c>
      <c r="AB621" s="8" t="s">
        <v>1449</v>
      </c>
      <c r="AC621" s="8">
        <v>0</v>
      </c>
      <c r="AD621" s="8" t="s">
        <v>1449</v>
      </c>
    </row>
    <row r="622" spans="1:30" hidden="1" x14ac:dyDescent="0.25">
      <c r="A622" s="8" t="s">
        <v>3335</v>
      </c>
      <c r="B622" s="8">
        <v>854</v>
      </c>
      <c r="C622" s="8" t="s">
        <v>3013</v>
      </c>
      <c r="D622" s="8" t="s">
        <v>3014</v>
      </c>
      <c r="E622" s="8" t="s">
        <v>3015</v>
      </c>
      <c r="F622" s="8">
        <v>3</v>
      </c>
      <c r="G622" s="8" t="s">
        <v>3016</v>
      </c>
      <c r="H622" s="8" t="s">
        <v>3017</v>
      </c>
      <c r="I622" s="8" t="s">
        <v>3018</v>
      </c>
      <c r="J622" s="8">
        <v>16</v>
      </c>
      <c r="K622" s="8" t="s">
        <v>3019</v>
      </c>
      <c r="L622" s="8" t="s">
        <v>3020</v>
      </c>
      <c r="M622" s="8" t="s">
        <v>3021</v>
      </c>
      <c r="N622" s="8">
        <v>79</v>
      </c>
      <c r="O622" s="8" t="s">
        <v>3336</v>
      </c>
      <c r="P622" s="8" t="s">
        <v>3337</v>
      </c>
      <c r="Q622" s="8" t="s">
        <v>3335</v>
      </c>
      <c r="R622" s="8" t="s">
        <v>3336</v>
      </c>
      <c r="S622" s="8">
        <v>35.705655</v>
      </c>
      <c r="T622" s="8">
        <v>36.184747999999999</v>
      </c>
      <c r="U622" s="8" t="s">
        <v>1763</v>
      </c>
      <c r="W622" s="8" t="s">
        <v>1449</v>
      </c>
      <c r="X622" s="8" t="s">
        <v>2071</v>
      </c>
      <c r="Y622" s="8">
        <v>0</v>
      </c>
      <c r="Z622" s="8">
        <v>0</v>
      </c>
      <c r="AA622" s="8">
        <v>0</v>
      </c>
      <c r="AB622" s="8" t="s">
        <v>1449</v>
      </c>
      <c r="AC622" s="8">
        <v>0</v>
      </c>
      <c r="AD622" s="8" t="s">
        <v>1449</v>
      </c>
    </row>
    <row r="623" spans="1:30" hidden="1" x14ac:dyDescent="0.25">
      <c r="A623" s="8" t="s">
        <v>3338</v>
      </c>
      <c r="B623" s="8">
        <v>855</v>
      </c>
      <c r="C623" s="8" t="s">
        <v>1426</v>
      </c>
      <c r="D623" s="8" t="s">
        <v>1427</v>
      </c>
      <c r="E623" s="8" t="s">
        <v>1428</v>
      </c>
      <c r="F623" s="8">
        <v>4</v>
      </c>
      <c r="G623" s="8" t="s">
        <v>2415</v>
      </c>
      <c r="H623" s="8" t="s">
        <v>2416</v>
      </c>
      <c r="I623" s="8" t="s">
        <v>2417</v>
      </c>
      <c r="J623" s="8">
        <v>19</v>
      </c>
      <c r="K623" s="8" t="s">
        <v>2550</v>
      </c>
      <c r="L623" s="8" t="s">
        <v>2551</v>
      </c>
      <c r="M623" s="8" t="s">
        <v>2552</v>
      </c>
      <c r="N623" s="8">
        <v>92</v>
      </c>
      <c r="O623" s="8" t="s">
        <v>3339</v>
      </c>
      <c r="P623" s="8" t="s">
        <v>3340</v>
      </c>
      <c r="Q623" s="8" t="s">
        <v>3338</v>
      </c>
      <c r="R623" s="8" t="s">
        <v>3339</v>
      </c>
      <c r="S623" s="8">
        <v>35.579225999999998</v>
      </c>
      <c r="T623" s="8">
        <v>36.686193000000003</v>
      </c>
      <c r="U623" s="8" t="s">
        <v>1763</v>
      </c>
      <c r="W623" s="8" t="s">
        <v>1449</v>
      </c>
      <c r="X623" s="8" t="s">
        <v>2071</v>
      </c>
      <c r="Y623" s="8">
        <v>0</v>
      </c>
      <c r="Z623" s="8">
        <v>0</v>
      </c>
      <c r="AA623" s="8">
        <v>0</v>
      </c>
      <c r="AB623" s="8" t="s">
        <v>1449</v>
      </c>
      <c r="AC623" s="8">
        <v>0</v>
      </c>
      <c r="AD623" s="8" t="s">
        <v>1449</v>
      </c>
    </row>
    <row r="624" spans="1:30" hidden="1" x14ac:dyDescent="0.25">
      <c r="A624" s="8" t="s">
        <v>3341</v>
      </c>
      <c r="B624" s="8">
        <v>856</v>
      </c>
      <c r="C624" s="8" t="s">
        <v>1426</v>
      </c>
      <c r="D624" s="8" t="s">
        <v>1427</v>
      </c>
      <c r="E624" s="8" t="s">
        <v>1428</v>
      </c>
      <c r="F624" s="8">
        <v>4</v>
      </c>
      <c r="G624" s="8" t="s">
        <v>2415</v>
      </c>
      <c r="H624" s="8" t="s">
        <v>2416</v>
      </c>
      <c r="I624" s="8" t="s">
        <v>2417</v>
      </c>
      <c r="J624" s="8">
        <v>19</v>
      </c>
      <c r="K624" s="8" t="s">
        <v>2567</v>
      </c>
      <c r="L624" s="8" t="s">
        <v>2568</v>
      </c>
      <c r="M624" s="8" t="s">
        <v>2569</v>
      </c>
      <c r="N624" s="8">
        <v>94</v>
      </c>
      <c r="O624" s="8" t="s">
        <v>3342</v>
      </c>
      <c r="P624" s="8" t="s">
        <v>3343</v>
      </c>
      <c r="Q624" s="8" t="s">
        <v>3341</v>
      </c>
      <c r="R624" s="8" t="s">
        <v>3344</v>
      </c>
      <c r="S624" s="8">
        <v>35.551971999999999</v>
      </c>
      <c r="T624" s="8">
        <v>36.947369999999999</v>
      </c>
      <c r="U624" s="8" t="s">
        <v>1763</v>
      </c>
      <c r="W624" s="8" t="s">
        <v>1449</v>
      </c>
      <c r="X624" s="8" t="s">
        <v>2071</v>
      </c>
      <c r="Y624" s="8">
        <v>0</v>
      </c>
      <c r="Z624" s="8">
        <v>0</v>
      </c>
      <c r="AA624" s="8">
        <v>0</v>
      </c>
      <c r="AB624" s="8" t="s">
        <v>1449</v>
      </c>
      <c r="AC624" s="8">
        <v>0</v>
      </c>
      <c r="AD624" s="8" t="s">
        <v>1449</v>
      </c>
    </row>
    <row r="625" spans="1:30" hidden="1" x14ac:dyDescent="0.25">
      <c r="A625" s="8" t="s">
        <v>3345</v>
      </c>
      <c r="B625" s="8">
        <v>857</v>
      </c>
      <c r="C625" s="8" t="s">
        <v>1426</v>
      </c>
      <c r="D625" s="8" t="s">
        <v>1427</v>
      </c>
      <c r="E625" s="8" t="s">
        <v>1428</v>
      </c>
      <c r="F625" s="8">
        <v>4</v>
      </c>
      <c r="G625" s="8" t="s">
        <v>2415</v>
      </c>
      <c r="H625" s="8" t="s">
        <v>2416</v>
      </c>
      <c r="I625" s="8" t="s">
        <v>2417</v>
      </c>
      <c r="J625" s="8">
        <v>19</v>
      </c>
      <c r="K625" s="8" t="s">
        <v>2567</v>
      </c>
      <c r="L625" s="8" t="s">
        <v>2568</v>
      </c>
      <c r="M625" s="8" t="s">
        <v>2569</v>
      </c>
      <c r="N625" s="8">
        <v>94</v>
      </c>
      <c r="O625" s="8" t="s">
        <v>3346</v>
      </c>
      <c r="P625" s="8" t="s">
        <v>3347</v>
      </c>
      <c r="Q625" s="8" t="s">
        <v>3345</v>
      </c>
      <c r="R625" s="8" t="s">
        <v>3348</v>
      </c>
      <c r="S625" s="8">
        <v>35.499160000000003</v>
      </c>
      <c r="T625" s="8">
        <v>36.954872999999999</v>
      </c>
      <c r="U625" s="8" t="s">
        <v>1763</v>
      </c>
      <c r="W625" s="8" t="s">
        <v>1449</v>
      </c>
      <c r="X625" s="8" t="s">
        <v>2071</v>
      </c>
      <c r="Y625" s="8">
        <v>0</v>
      </c>
      <c r="Z625" s="8">
        <v>0</v>
      </c>
      <c r="AA625" s="8">
        <v>0</v>
      </c>
      <c r="AB625" s="8" t="s">
        <v>1449</v>
      </c>
      <c r="AC625" s="8">
        <v>0</v>
      </c>
      <c r="AD625" s="8" t="s">
        <v>1449</v>
      </c>
    </row>
    <row r="626" spans="1:30" hidden="1" x14ac:dyDescent="0.25">
      <c r="A626" s="8" t="s">
        <v>3349</v>
      </c>
      <c r="B626" s="8">
        <v>858</v>
      </c>
      <c r="C626" s="8" t="s">
        <v>3013</v>
      </c>
      <c r="D626" s="8" t="s">
        <v>3014</v>
      </c>
      <c r="E626" s="8" t="s">
        <v>3015</v>
      </c>
      <c r="F626" s="8">
        <v>3</v>
      </c>
      <c r="G626" s="8" t="s">
        <v>3016</v>
      </c>
      <c r="H626" s="8" t="s">
        <v>3017</v>
      </c>
      <c r="I626" s="8" t="s">
        <v>3018</v>
      </c>
      <c r="J626" s="8">
        <v>16</v>
      </c>
      <c r="K626" s="8" t="s">
        <v>3019</v>
      </c>
      <c r="L626" s="8" t="s">
        <v>3020</v>
      </c>
      <c r="M626" s="8" t="s">
        <v>3021</v>
      </c>
      <c r="N626" s="8">
        <v>79</v>
      </c>
      <c r="O626" s="8" t="s">
        <v>3350</v>
      </c>
      <c r="P626" s="8" t="s">
        <v>3351</v>
      </c>
      <c r="Q626" s="8" t="s">
        <v>3349</v>
      </c>
      <c r="R626" s="8" t="s">
        <v>3350</v>
      </c>
      <c r="S626" s="8">
        <v>35.739835999999997</v>
      </c>
      <c r="T626" s="8">
        <v>36.144508999999999</v>
      </c>
      <c r="U626" s="8" t="s">
        <v>1763</v>
      </c>
      <c r="W626" s="8" t="s">
        <v>1449</v>
      </c>
      <c r="X626" s="8" t="s">
        <v>2071</v>
      </c>
      <c r="Y626" s="8">
        <v>0</v>
      </c>
      <c r="Z626" s="8">
        <v>0</v>
      </c>
      <c r="AA626" s="8">
        <v>0</v>
      </c>
      <c r="AB626" s="8" t="s">
        <v>1449</v>
      </c>
      <c r="AC626" s="8">
        <v>0</v>
      </c>
      <c r="AD626" s="8" t="s">
        <v>1449</v>
      </c>
    </row>
    <row r="627" spans="1:30" hidden="1" x14ac:dyDescent="0.25">
      <c r="A627" s="8" t="s">
        <v>3352</v>
      </c>
      <c r="B627" s="8">
        <v>859</v>
      </c>
      <c r="C627" s="8" t="s">
        <v>3013</v>
      </c>
      <c r="D627" s="8" t="s">
        <v>3014</v>
      </c>
      <c r="E627" s="8" t="s">
        <v>3015</v>
      </c>
      <c r="F627" s="8">
        <v>3</v>
      </c>
      <c r="G627" s="8" t="s">
        <v>3016</v>
      </c>
      <c r="H627" s="8" t="s">
        <v>3017</v>
      </c>
      <c r="I627" s="8" t="s">
        <v>3018</v>
      </c>
      <c r="J627" s="8">
        <v>16</v>
      </c>
      <c r="K627" s="8" t="s">
        <v>3019</v>
      </c>
      <c r="L627" s="8" t="s">
        <v>3020</v>
      </c>
      <c r="M627" s="8" t="s">
        <v>3021</v>
      </c>
      <c r="N627" s="8">
        <v>79</v>
      </c>
      <c r="O627" s="8" t="s">
        <v>3353</v>
      </c>
      <c r="P627" s="8" t="s">
        <v>3354</v>
      </c>
      <c r="Q627" s="8" t="s">
        <v>3352</v>
      </c>
      <c r="R627" s="8" t="s">
        <v>3353</v>
      </c>
      <c r="S627" s="8">
        <v>35.714415000000002</v>
      </c>
      <c r="T627" s="8">
        <v>36.096184000000001</v>
      </c>
      <c r="U627" s="8" t="s">
        <v>1763</v>
      </c>
      <c r="W627" s="8" t="s">
        <v>1449</v>
      </c>
      <c r="X627" s="8" t="s">
        <v>2071</v>
      </c>
      <c r="Y627" s="8">
        <v>0</v>
      </c>
      <c r="Z627" s="8">
        <v>0</v>
      </c>
      <c r="AA627" s="8">
        <v>0</v>
      </c>
      <c r="AB627" s="8" t="s">
        <v>1449</v>
      </c>
      <c r="AC627" s="8">
        <v>0</v>
      </c>
      <c r="AD627" s="8" t="s">
        <v>1449</v>
      </c>
    </row>
    <row r="628" spans="1:30" hidden="1" x14ac:dyDescent="0.25">
      <c r="A628" s="8" t="s">
        <v>3355</v>
      </c>
      <c r="B628" s="8">
        <v>860</v>
      </c>
      <c r="C628" s="8" t="s">
        <v>1426</v>
      </c>
      <c r="D628" s="8" t="s">
        <v>1427</v>
      </c>
      <c r="E628" s="8" t="s">
        <v>1428</v>
      </c>
      <c r="F628" s="8">
        <v>4</v>
      </c>
      <c r="G628" s="8" t="s">
        <v>2415</v>
      </c>
      <c r="H628" s="8" t="s">
        <v>2416</v>
      </c>
      <c r="I628" s="8" t="s">
        <v>2417</v>
      </c>
      <c r="J628" s="8">
        <v>19</v>
      </c>
      <c r="K628" s="8" t="s">
        <v>2550</v>
      </c>
      <c r="L628" s="8" t="s">
        <v>2551</v>
      </c>
      <c r="M628" s="8" t="s">
        <v>2552</v>
      </c>
      <c r="N628" s="8">
        <v>92</v>
      </c>
      <c r="O628" s="8" t="s">
        <v>3356</v>
      </c>
      <c r="P628" s="8" t="s">
        <v>3357</v>
      </c>
      <c r="Q628" s="8" t="s">
        <v>3355</v>
      </c>
      <c r="R628" s="8" t="s">
        <v>3356</v>
      </c>
      <c r="S628" s="8">
        <v>35.591137000000003</v>
      </c>
      <c r="T628" s="8">
        <v>36.685352000000002</v>
      </c>
      <c r="U628" s="8" t="s">
        <v>1763</v>
      </c>
      <c r="W628" s="8" t="s">
        <v>1449</v>
      </c>
      <c r="X628" s="8" t="s">
        <v>2071</v>
      </c>
      <c r="Y628" s="8">
        <v>0</v>
      </c>
      <c r="Z628" s="8">
        <v>0</v>
      </c>
      <c r="AA628" s="8">
        <v>0</v>
      </c>
      <c r="AB628" s="8" t="s">
        <v>1449</v>
      </c>
      <c r="AC628" s="8">
        <v>0</v>
      </c>
      <c r="AD628" s="8" t="s">
        <v>1449</v>
      </c>
    </row>
    <row r="629" spans="1:30" hidden="1" x14ac:dyDescent="0.25">
      <c r="A629" s="8" t="s">
        <v>3358</v>
      </c>
      <c r="B629" s="8">
        <v>861</v>
      </c>
      <c r="C629" s="8" t="s">
        <v>3013</v>
      </c>
      <c r="D629" s="8" t="s">
        <v>3014</v>
      </c>
      <c r="E629" s="8" t="s">
        <v>3015</v>
      </c>
      <c r="F629" s="8">
        <v>3</v>
      </c>
      <c r="G629" s="8" t="s">
        <v>3014</v>
      </c>
      <c r="H629" s="8" t="s">
        <v>3025</v>
      </c>
      <c r="I629" s="8" t="s">
        <v>3026</v>
      </c>
      <c r="J629" s="8">
        <v>14</v>
      </c>
      <c r="K629" s="8" t="s">
        <v>3027</v>
      </c>
      <c r="L629" s="8" t="s">
        <v>3028</v>
      </c>
      <c r="M629" s="8" t="s">
        <v>3029</v>
      </c>
      <c r="N629" s="8">
        <v>65</v>
      </c>
      <c r="O629" s="8" t="s">
        <v>3359</v>
      </c>
      <c r="P629" s="8" t="s">
        <v>3360</v>
      </c>
      <c r="Q629" s="8" t="s">
        <v>3358</v>
      </c>
      <c r="R629" s="8" t="s">
        <v>3361</v>
      </c>
      <c r="S629" s="8">
        <v>35.810886000000004</v>
      </c>
      <c r="T629" s="8">
        <v>36.132990999999997</v>
      </c>
      <c r="U629" s="8" t="s">
        <v>1763</v>
      </c>
      <c r="W629" s="8" t="s">
        <v>1449</v>
      </c>
      <c r="X629" s="8" t="s">
        <v>2071</v>
      </c>
      <c r="Y629" s="8">
        <v>0</v>
      </c>
      <c r="Z629" s="8">
        <v>0</v>
      </c>
      <c r="AA629" s="8">
        <v>1</v>
      </c>
      <c r="AB629" s="8" t="s">
        <v>1449</v>
      </c>
      <c r="AC629" s="8">
        <v>0</v>
      </c>
      <c r="AD629" s="8" t="s">
        <v>1449</v>
      </c>
    </row>
    <row r="630" spans="1:30" hidden="1" x14ac:dyDescent="0.25">
      <c r="A630" s="8" t="s">
        <v>3362</v>
      </c>
      <c r="B630" s="8">
        <v>862</v>
      </c>
      <c r="C630" s="8" t="s">
        <v>1426</v>
      </c>
      <c r="D630" s="8" t="s">
        <v>1427</v>
      </c>
      <c r="E630" s="8" t="s">
        <v>1428</v>
      </c>
      <c r="F630" s="8">
        <v>4</v>
      </c>
      <c r="G630" s="8" t="s">
        <v>1934</v>
      </c>
      <c r="H630" s="8" t="s">
        <v>1935</v>
      </c>
      <c r="I630" s="8" t="s">
        <v>1936</v>
      </c>
      <c r="J630" s="8">
        <v>21</v>
      </c>
      <c r="K630" s="8" t="s">
        <v>1979</v>
      </c>
      <c r="L630" s="8" t="s">
        <v>1980</v>
      </c>
      <c r="M630" s="8" t="s">
        <v>1981</v>
      </c>
      <c r="N630" s="8">
        <v>106</v>
      </c>
      <c r="O630" s="8" t="s">
        <v>2686</v>
      </c>
      <c r="P630" s="8" t="s">
        <v>2021</v>
      </c>
      <c r="Q630" s="8" t="s">
        <v>331</v>
      </c>
      <c r="R630" s="8" t="s">
        <v>2020</v>
      </c>
      <c r="S630" s="8">
        <v>35.969293999999998</v>
      </c>
      <c r="T630" s="8">
        <v>36.427078000000002</v>
      </c>
      <c r="U630" s="8" t="s">
        <v>1448</v>
      </c>
      <c r="V630" s="8" t="s">
        <v>1448</v>
      </c>
      <c r="W630" s="8" t="s">
        <v>1449</v>
      </c>
      <c r="X630" s="8" t="s">
        <v>1449</v>
      </c>
      <c r="Y630" s="8">
        <v>1040</v>
      </c>
      <c r="Z630" s="8">
        <v>0</v>
      </c>
      <c r="AA630" s="8">
        <v>0</v>
      </c>
      <c r="AB630" s="8" t="s">
        <v>1449</v>
      </c>
      <c r="AC630" s="8">
        <v>0</v>
      </c>
      <c r="AD630" s="8" t="s">
        <v>1449</v>
      </c>
    </row>
    <row r="631" spans="1:30" hidden="1" x14ac:dyDescent="0.25">
      <c r="A631" s="8" t="s">
        <v>3363</v>
      </c>
      <c r="B631" s="8">
        <v>863</v>
      </c>
      <c r="C631" s="8" t="s">
        <v>3013</v>
      </c>
      <c r="D631" s="8" t="s">
        <v>3014</v>
      </c>
      <c r="E631" s="8" t="s">
        <v>3015</v>
      </c>
      <c r="F631" s="8">
        <v>3</v>
      </c>
      <c r="G631" s="8" t="s">
        <v>3014</v>
      </c>
      <c r="H631" s="8" t="s">
        <v>3025</v>
      </c>
      <c r="I631" s="8" t="s">
        <v>3026</v>
      </c>
      <c r="J631" s="8">
        <v>14</v>
      </c>
      <c r="K631" s="8" t="s">
        <v>3014</v>
      </c>
      <c r="L631" s="8" t="s">
        <v>3025</v>
      </c>
      <c r="M631" s="8" t="s">
        <v>3364</v>
      </c>
      <c r="N631" s="8">
        <v>63</v>
      </c>
      <c r="O631" s="8" t="s">
        <v>3365</v>
      </c>
      <c r="P631" s="8" t="s">
        <v>3366</v>
      </c>
      <c r="Q631" s="8" t="s">
        <v>3014</v>
      </c>
      <c r="R631" s="8" t="s">
        <v>3015</v>
      </c>
      <c r="S631" s="8">
        <v>35.539149000000002</v>
      </c>
      <c r="T631" s="8">
        <v>35.789569</v>
      </c>
      <c r="U631" s="8" t="s">
        <v>1763</v>
      </c>
      <c r="W631" s="8" t="s">
        <v>1449</v>
      </c>
      <c r="X631" s="8" t="s">
        <v>2071</v>
      </c>
      <c r="Y631" s="8">
        <v>0</v>
      </c>
      <c r="Z631" s="8">
        <v>0</v>
      </c>
      <c r="AA631" s="8">
        <v>0</v>
      </c>
      <c r="AB631" s="8" t="s">
        <v>1449</v>
      </c>
      <c r="AC631" s="8">
        <v>0</v>
      </c>
      <c r="AD631" s="8" t="s">
        <v>1449</v>
      </c>
    </row>
    <row r="632" spans="1:30" hidden="1" x14ac:dyDescent="0.25">
      <c r="A632" s="8" t="s">
        <v>3367</v>
      </c>
      <c r="B632" s="8">
        <v>864</v>
      </c>
      <c r="C632" s="8" t="s">
        <v>1426</v>
      </c>
      <c r="D632" s="8" t="s">
        <v>1427</v>
      </c>
      <c r="E632" s="8" t="s">
        <v>1428</v>
      </c>
      <c r="F632" s="8">
        <v>4</v>
      </c>
      <c r="G632" s="8" t="s">
        <v>2415</v>
      </c>
      <c r="H632" s="8" t="s">
        <v>2416</v>
      </c>
      <c r="I632" s="8" t="s">
        <v>2417</v>
      </c>
      <c r="J632" s="8">
        <v>19</v>
      </c>
      <c r="K632" s="8" t="s">
        <v>2558</v>
      </c>
      <c r="L632" s="8" t="s">
        <v>2559</v>
      </c>
      <c r="M632" s="8" t="s">
        <v>2560</v>
      </c>
      <c r="N632" s="8">
        <v>95</v>
      </c>
      <c r="O632" s="8" t="s">
        <v>3368</v>
      </c>
      <c r="P632" s="8" t="s">
        <v>3369</v>
      </c>
      <c r="Q632" s="8" t="s">
        <v>3370</v>
      </c>
      <c r="R632" s="8" t="s">
        <v>3371</v>
      </c>
      <c r="S632" s="8">
        <v>35.605764999999998</v>
      </c>
      <c r="T632" s="8">
        <v>36.516249000000002</v>
      </c>
      <c r="U632" s="8" t="s">
        <v>1763</v>
      </c>
      <c r="W632" s="8" t="s">
        <v>1449</v>
      </c>
      <c r="X632" s="8" t="s">
        <v>2071</v>
      </c>
      <c r="Y632" s="8">
        <v>0</v>
      </c>
      <c r="Z632" s="8">
        <v>0</v>
      </c>
      <c r="AA632" s="8">
        <v>0</v>
      </c>
      <c r="AB632" s="8" t="s">
        <v>1449</v>
      </c>
      <c r="AC632" s="8">
        <v>0</v>
      </c>
      <c r="AD632" s="8" t="s">
        <v>1449</v>
      </c>
    </row>
    <row r="633" spans="1:30" hidden="1" x14ac:dyDescent="0.25">
      <c r="A633" s="8" t="s">
        <v>3372</v>
      </c>
      <c r="B633" s="8">
        <v>865</v>
      </c>
      <c r="C633" s="8" t="s">
        <v>1426</v>
      </c>
      <c r="D633" s="8" t="s">
        <v>1427</v>
      </c>
      <c r="E633" s="8" t="s">
        <v>1428</v>
      </c>
      <c r="F633" s="8">
        <v>4</v>
      </c>
      <c r="G633" s="8" t="s">
        <v>2415</v>
      </c>
      <c r="H633" s="8" t="s">
        <v>2416</v>
      </c>
      <c r="I633" s="8" t="s">
        <v>2417</v>
      </c>
      <c r="J633" s="8">
        <v>19</v>
      </c>
      <c r="K633" s="8" t="s">
        <v>2550</v>
      </c>
      <c r="L633" s="8" t="s">
        <v>2551</v>
      </c>
      <c r="M633" s="8" t="s">
        <v>2552</v>
      </c>
      <c r="N633" s="8">
        <v>92</v>
      </c>
      <c r="O633" s="8" t="s">
        <v>3373</v>
      </c>
      <c r="P633" s="8" t="s">
        <v>2553</v>
      </c>
      <c r="Q633" s="8" t="s">
        <v>2550</v>
      </c>
      <c r="R633" s="8" t="s">
        <v>2416</v>
      </c>
      <c r="S633" s="8">
        <v>35.647568999999997</v>
      </c>
      <c r="T633" s="8">
        <v>36.676586999999998</v>
      </c>
      <c r="U633" s="8" t="s">
        <v>1763</v>
      </c>
      <c r="W633" s="8" t="s">
        <v>1449</v>
      </c>
      <c r="X633" s="8" t="s">
        <v>2071</v>
      </c>
      <c r="Y633" s="8">
        <v>0</v>
      </c>
      <c r="Z633" s="8">
        <v>0</v>
      </c>
      <c r="AA633" s="8">
        <v>0</v>
      </c>
      <c r="AB633" s="8" t="s">
        <v>1449</v>
      </c>
      <c r="AC633" s="8">
        <v>0</v>
      </c>
      <c r="AD633" s="8" t="s">
        <v>1449</v>
      </c>
    </row>
    <row r="634" spans="1:30" hidden="1" x14ac:dyDescent="0.25">
      <c r="A634" s="8" t="s">
        <v>3374</v>
      </c>
      <c r="B634" s="8">
        <v>866</v>
      </c>
      <c r="C634" s="8" t="s">
        <v>1426</v>
      </c>
      <c r="D634" s="8" t="s">
        <v>1427</v>
      </c>
      <c r="E634" s="8" t="s">
        <v>1428</v>
      </c>
      <c r="F634" s="8">
        <v>4</v>
      </c>
      <c r="G634" s="8" t="s">
        <v>2415</v>
      </c>
      <c r="H634" s="8" t="s">
        <v>2416</v>
      </c>
      <c r="I634" s="8" t="s">
        <v>2417</v>
      </c>
      <c r="J634" s="8">
        <v>19</v>
      </c>
      <c r="K634" s="8" t="s">
        <v>2567</v>
      </c>
      <c r="L634" s="8" t="s">
        <v>2568</v>
      </c>
      <c r="M634" s="8" t="s">
        <v>2569</v>
      </c>
      <c r="N634" s="8">
        <v>94</v>
      </c>
      <c r="O634" s="8" t="s">
        <v>3375</v>
      </c>
      <c r="P634" s="8" t="s">
        <v>3274</v>
      </c>
      <c r="Q634" s="8" t="s">
        <v>2567</v>
      </c>
      <c r="R634" s="8" t="s">
        <v>2568</v>
      </c>
      <c r="S634" s="8">
        <v>35.590615999999997</v>
      </c>
      <c r="T634" s="8">
        <v>37.005636000000003</v>
      </c>
      <c r="U634" s="8" t="s">
        <v>1763</v>
      </c>
      <c r="W634" s="8" t="s">
        <v>1449</v>
      </c>
      <c r="X634" s="8" t="s">
        <v>2071</v>
      </c>
      <c r="Y634" s="8">
        <v>0</v>
      </c>
      <c r="Z634" s="8">
        <v>0</v>
      </c>
      <c r="AA634" s="8">
        <v>0</v>
      </c>
      <c r="AB634" s="8" t="s">
        <v>1449</v>
      </c>
      <c r="AC634" s="8">
        <v>0</v>
      </c>
      <c r="AD634" s="8" t="s">
        <v>1449</v>
      </c>
    </row>
    <row r="635" spans="1:30" hidden="1" x14ac:dyDescent="0.25">
      <c r="A635" s="8" t="s">
        <v>3376</v>
      </c>
      <c r="B635" s="8">
        <v>867</v>
      </c>
      <c r="C635" s="8" t="s">
        <v>1426</v>
      </c>
      <c r="D635" s="8" t="s">
        <v>1427</v>
      </c>
      <c r="E635" s="8" t="s">
        <v>1428</v>
      </c>
      <c r="F635" s="8">
        <v>4</v>
      </c>
      <c r="G635" s="8" t="s">
        <v>2415</v>
      </c>
      <c r="H635" s="8" t="s">
        <v>2416</v>
      </c>
      <c r="I635" s="8" t="s">
        <v>2417</v>
      </c>
      <c r="J635" s="8">
        <v>19</v>
      </c>
      <c r="K635" s="8" t="s">
        <v>3129</v>
      </c>
      <c r="L635" s="8" t="s">
        <v>3130</v>
      </c>
      <c r="M635" s="8" t="s">
        <v>3131</v>
      </c>
      <c r="N635" s="8">
        <v>96</v>
      </c>
      <c r="O635" s="8" t="s">
        <v>3377</v>
      </c>
      <c r="P635" s="8" t="s">
        <v>3378</v>
      </c>
      <c r="Q635" s="8" t="s">
        <v>3379</v>
      </c>
      <c r="R635" s="8" t="s">
        <v>3380</v>
      </c>
      <c r="S635" s="8">
        <v>35.446148000000001</v>
      </c>
      <c r="T635" s="8">
        <v>37.016939000000001</v>
      </c>
      <c r="U635" s="8" t="s">
        <v>1763</v>
      </c>
      <c r="W635" s="8" t="s">
        <v>1449</v>
      </c>
      <c r="X635" s="8" t="s">
        <v>2071</v>
      </c>
      <c r="Y635" s="8">
        <v>0</v>
      </c>
      <c r="Z635" s="8">
        <v>0</v>
      </c>
      <c r="AA635" s="8">
        <v>0</v>
      </c>
      <c r="AB635" s="8" t="s">
        <v>1449</v>
      </c>
      <c r="AC635" s="8">
        <v>0</v>
      </c>
      <c r="AD635" s="8" t="s">
        <v>1449</v>
      </c>
    </row>
    <row r="636" spans="1:30" hidden="1" x14ac:dyDescent="0.25">
      <c r="A636" s="8" t="s">
        <v>3381</v>
      </c>
      <c r="B636" s="8">
        <v>868</v>
      </c>
      <c r="C636" s="8" t="s">
        <v>3013</v>
      </c>
      <c r="D636" s="8" t="s">
        <v>3014</v>
      </c>
      <c r="E636" s="8" t="s">
        <v>3015</v>
      </c>
      <c r="F636" s="8">
        <v>3</v>
      </c>
      <c r="G636" s="8" t="s">
        <v>3014</v>
      </c>
      <c r="H636" s="8" t="s">
        <v>3025</v>
      </c>
      <c r="I636" s="8" t="s">
        <v>3026</v>
      </c>
      <c r="J636" s="8">
        <v>14</v>
      </c>
      <c r="K636" s="8" t="s">
        <v>3014</v>
      </c>
      <c r="L636" s="8" t="s">
        <v>3025</v>
      </c>
      <c r="M636" s="8" t="s">
        <v>3364</v>
      </c>
      <c r="N636" s="8">
        <v>63</v>
      </c>
      <c r="O636" s="8" t="s">
        <v>2078</v>
      </c>
      <c r="P636" s="8" t="s">
        <v>3366</v>
      </c>
      <c r="Q636" s="8" t="s">
        <v>3014</v>
      </c>
      <c r="R636" s="8" t="s">
        <v>3015</v>
      </c>
      <c r="S636" s="8">
        <v>35.539149000000002</v>
      </c>
      <c r="T636" s="8">
        <v>35.789569</v>
      </c>
      <c r="U636" s="8" t="s">
        <v>1763</v>
      </c>
      <c r="W636" s="8" t="s">
        <v>1449</v>
      </c>
      <c r="X636" s="8" t="s">
        <v>2071</v>
      </c>
      <c r="Y636" s="8">
        <v>0</v>
      </c>
      <c r="Z636" s="8">
        <v>0</v>
      </c>
      <c r="AA636" s="8">
        <v>0</v>
      </c>
      <c r="AB636" s="8" t="s">
        <v>1449</v>
      </c>
      <c r="AC636" s="8">
        <v>0</v>
      </c>
      <c r="AD636" s="8" t="s">
        <v>1449</v>
      </c>
    </row>
    <row r="637" spans="1:30" hidden="1" x14ac:dyDescent="0.25">
      <c r="A637" s="8" t="s">
        <v>3382</v>
      </c>
      <c r="B637" s="8">
        <v>869</v>
      </c>
      <c r="C637" s="8" t="s">
        <v>1426</v>
      </c>
      <c r="D637" s="8" t="s">
        <v>1427</v>
      </c>
      <c r="E637" s="8" t="s">
        <v>1428</v>
      </c>
      <c r="F637" s="8">
        <v>4</v>
      </c>
      <c r="G637" s="8" t="s">
        <v>2415</v>
      </c>
      <c r="H637" s="8" t="s">
        <v>2416</v>
      </c>
      <c r="I637" s="8" t="s">
        <v>2417</v>
      </c>
      <c r="J637" s="8">
        <v>19</v>
      </c>
      <c r="K637" s="8" t="s">
        <v>2567</v>
      </c>
      <c r="L637" s="8" t="s">
        <v>2568</v>
      </c>
      <c r="M637" s="8" t="s">
        <v>2569</v>
      </c>
      <c r="N637" s="8">
        <v>94</v>
      </c>
      <c r="O637" s="8" t="s">
        <v>3383</v>
      </c>
      <c r="P637" s="8" t="s">
        <v>3274</v>
      </c>
      <c r="Q637" s="8" t="s">
        <v>2567</v>
      </c>
      <c r="R637" s="8" t="s">
        <v>2568</v>
      </c>
      <c r="S637" s="8">
        <v>35.590615999999997</v>
      </c>
      <c r="T637" s="8">
        <v>37.005636000000003</v>
      </c>
      <c r="U637" s="8" t="s">
        <v>1763</v>
      </c>
      <c r="W637" s="8" t="s">
        <v>1449</v>
      </c>
      <c r="X637" s="8" t="s">
        <v>2071</v>
      </c>
      <c r="Y637" s="8">
        <v>0</v>
      </c>
      <c r="Z637" s="8">
        <v>0</v>
      </c>
      <c r="AA637" s="8">
        <v>0</v>
      </c>
      <c r="AB637" s="8" t="s">
        <v>1449</v>
      </c>
      <c r="AC637" s="8">
        <v>0</v>
      </c>
      <c r="AD637" s="8" t="s">
        <v>1449</v>
      </c>
    </row>
    <row r="638" spans="1:30" hidden="1" x14ac:dyDescent="0.25">
      <c r="A638" s="8" t="s">
        <v>3384</v>
      </c>
      <c r="B638" s="8">
        <v>870</v>
      </c>
      <c r="C638" s="8" t="s">
        <v>3013</v>
      </c>
      <c r="D638" s="8" t="s">
        <v>3014</v>
      </c>
      <c r="E638" s="8" t="s">
        <v>3015</v>
      </c>
      <c r="F638" s="8">
        <v>3</v>
      </c>
      <c r="G638" s="8" t="s">
        <v>3014</v>
      </c>
      <c r="H638" s="8" t="s">
        <v>3025</v>
      </c>
      <c r="I638" s="8" t="s">
        <v>3026</v>
      </c>
      <c r="J638" s="8">
        <v>14</v>
      </c>
      <c r="K638" s="8" t="s">
        <v>3014</v>
      </c>
      <c r="L638" s="8" t="s">
        <v>3025</v>
      </c>
      <c r="M638" s="8" t="s">
        <v>3364</v>
      </c>
      <c r="N638" s="8">
        <v>63</v>
      </c>
      <c r="O638" s="8" t="s">
        <v>3385</v>
      </c>
      <c r="P638" s="8" t="s">
        <v>3366</v>
      </c>
      <c r="Q638" s="8" t="s">
        <v>3014</v>
      </c>
      <c r="R638" s="8" t="s">
        <v>3015</v>
      </c>
      <c r="S638" s="8">
        <v>35.539149000000002</v>
      </c>
      <c r="T638" s="8">
        <v>35.789569</v>
      </c>
      <c r="U638" s="8" t="s">
        <v>1763</v>
      </c>
      <c r="W638" s="8" t="s">
        <v>1449</v>
      </c>
      <c r="X638" s="8" t="s">
        <v>2071</v>
      </c>
      <c r="Y638" s="8">
        <v>0</v>
      </c>
      <c r="Z638" s="8">
        <v>0</v>
      </c>
      <c r="AA638" s="8">
        <v>0</v>
      </c>
      <c r="AB638" s="8" t="s">
        <v>1449</v>
      </c>
      <c r="AC638" s="8">
        <v>0</v>
      </c>
      <c r="AD638" s="8" t="s">
        <v>1449</v>
      </c>
    </row>
    <row r="639" spans="1:30" hidden="1" x14ac:dyDescent="0.25">
      <c r="A639" s="8" t="s">
        <v>3386</v>
      </c>
      <c r="B639" s="8">
        <v>871</v>
      </c>
      <c r="C639" s="8" t="s">
        <v>3013</v>
      </c>
      <c r="D639" s="8" t="s">
        <v>3014</v>
      </c>
      <c r="E639" s="8" t="s">
        <v>3015</v>
      </c>
      <c r="F639" s="8">
        <v>3</v>
      </c>
      <c r="G639" s="8" t="s">
        <v>3014</v>
      </c>
      <c r="H639" s="8" t="s">
        <v>3025</v>
      </c>
      <c r="I639" s="8" t="s">
        <v>3026</v>
      </c>
      <c r="J639" s="8">
        <v>14</v>
      </c>
      <c r="K639" s="8" t="s">
        <v>3014</v>
      </c>
      <c r="L639" s="8" t="s">
        <v>3025</v>
      </c>
      <c r="M639" s="8" t="s">
        <v>3364</v>
      </c>
      <c r="N639" s="8">
        <v>63</v>
      </c>
      <c r="O639" s="8" t="s">
        <v>3387</v>
      </c>
      <c r="P639" s="8" t="s">
        <v>3366</v>
      </c>
      <c r="Q639" s="8" t="s">
        <v>3014</v>
      </c>
      <c r="R639" s="8" t="s">
        <v>3015</v>
      </c>
      <c r="S639" s="8">
        <v>35.539149000000002</v>
      </c>
      <c r="T639" s="8">
        <v>35.789569</v>
      </c>
      <c r="U639" s="8" t="s">
        <v>1763</v>
      </c>
      <c r="W639" s="8" t="s">
        <v>1449</v>
      </c>
      <c r="X639" s="8" t="s">
        <v>2071</v>
      </c>
      <c r="Y639" s="8">
        <v>0</v>
      </c>
      <c r="Z639" s="8">
        <v>0</v>
      </c>
      <c r="AA639" s="8">
        <v>0</v>
      </c>
      <c r="AB639" s="8" t="s">
        <v>1449</v>
      </c>
      <c r="AC639" s="8">
        <v>0</v>
      </c>
      <c r="AD639" s="8" t="s">
        <v>1449</v>
      </c>
    </row>
    <row r="640" spans="1:30" hidden="1" x14ac:dyDescent="0.25">
      <c r="A640" s="8" t="s">
        <v>3388</v>
      </c>
      <c r="B640" s="8">
        <v>872</v>
      </c>
      <c r="C640" s="8" t="s">
        <v>3013</v>
      </c>
      <c r="D640" s="8" t="s">
        <v>3014</v>
      </c>
      <c r="E640" s="8" t="s">
        <v>3015</v>
      </c>
      <c r="F640" s="8">
        <v>3</v>
      </c>
      <c r="G640" s="8" t="s">
        <v>3014</v>
      </c>
      <c r="H640" s="8" t="s">
        <v>3025</v>
      </c>
      <c r="I640" s="8" t="s">
        <v>3026</v>
      </c>
      <c r="J640" s="8">
        <v>14</v>
      </c>
      <c r="K640" s="8" t="s">
        <v>3014</v>
      </c>
      <c r="L640" s="8" t="s">
        <v>3025</v>
      </c>
      <c r="M640" s="8" t="s">
        <v>3364</v>
      </c>
      <c r="N640" s="8">
        <v>63</v>
      </c>
      <c r="O640" s="8" t="s">
        <v>3389</v>
      </c>
      <c r="P640" s="8" t="s">
        <v>3366</v>
      </c>
      <c r="Q640" s="8" t="s">
        <v>3014</v>
      </c>
      <c r="R640" s="8" t="s">
        <v>3015</v>
      </c>
      <c r="S640" s="8">
        <v>35.539149000000002</v>
      </c>
      <c r="T640" s="8">
        <v>35.789569</v>
      </c>
      <c r="U640" s="8" t="s">
        <v>1763</v>
      </c>
      <c r="W640" s="8" t="s">
        <v>1449</v>
      </c>
      <c r="X640" s="8" t="s">
        <v>2071</v>
      </c>
      <c r="Y640" s="8">
        <v>0</v>
      </c>
      <c r="Z640" s="8">
        <v>0</v>
      </c>
      <c r="AA640" s="8">
        <v>0</v>
      </c>
      <c r="AB640" s="8" t="s">
        <v>1449</v>
      </c>
      <c r="AC640" s="8">
        <v>0</v>
      </c>
      <c r="AD640" s="8" t="s">
        <v>1449</v>
      </c>
    </row>
    <row r="641" spans="1:30" hidden="1" x14ac:dyDescent="0.25">
      <c r="A641" s="8" t="s">
        <v>3390</v>
      </c>
      <c r="B641" s="8">
        <v>873</v>
      </c>
      <c r="C641" s="8" t="s">
        <v>1426</v>
      </c>
      <c r="D641" s="8" t="s">
        <v>1427</v>
      </c>
      <c r="E641" s="8" t="s">
        <v>1428</v>
      </c>
      <c r="F641" s="8">
        <v>4</v>
      </c>
      <c r="G641" s="8" t="s">
        <v>2415</v>
      </c>
      <c r="H641" s="8" t="s">
        <v>2416</v>
      </c>
      <c r="I641" s="8" t="s">
        <v>2417</v>
      </c>
      <c r="J641" s="8">
        <v>19</v>
      </c>
      <c r="K641" s="8" t="s">
        <v>2567</v>
      </c>
      <c r="L641" s="8" t="s">
        <v>2568</v>
      </c>
      <c r="M641" s="8" t="s">
        <v>2569</v>
      </c>
      <c r="N641" s="8">
        <v>94</v>
      </c>
      <c r="O641" s="8" t="s">
        <v>3391</v>
      </c>
      <c r="P641" s="8" t="s">
        <v>3274</v>
      </c>
      <c r="Q641" s="8" t="s">
        <v>2567</v>
      </c>
      <c r="R641" s="8" t="s">
        <v>2568</v>
      </c>
      <c r="S641" s="8">
        <v>35.590615999999997</v>
      </c>
      <c r="T641" s="8">
        <v>37.005636000000003</v>
      </c>
      <c r="U641" s="8" t="s">
        <v>1763</v>
      </c>
      <c r="W641" s="8" t="s">
        <v>1449</v>
      </c>
      <c r="X641" s="8" t="s">
        <v>2071</v>
      </c>
      <c r="Y641" s="8">
        <v>0</v>
      </c>
      <c r="Z641" s="8">
        <v>0</v>
      </c>
      <c r="AA641" s="8">
        <v>0</v>
      </c>
      <c r="AB641" s="8" t="s">
        <v>1449</v>
      </c>
      <c r="AC641" s="8">
        <v>0</v>
      </c>
      <c r="AD641" s="8" t="s">
        <v>1449</v>
      </c>
    </row>
    <row r="642" spans="1:30" hidden="1" x14ac:dyDescent="0.25">
      <c r="A642" s="8" t="s">
        <v>3392</v>
      </c>
      <c r="B642" s="8">
        <v>874</v>
      </c>
      <c r="C642" s="8" t="s">
        <v>3013</v>
      </c>
      <c r="D642" s="8" t="s">
        <v>3014</v>
      </c>
      <c r="E642" s="8" t="s">
        <v>3015</v>
      </c>
      <c r="F642" s="8">
        <v>3</v>
      </c>
      <c r="G642" s="8" t="s">
        <v>3016</v>
      </c>
      <c r="H642" s="8" t="s">
        <v>3017</v>
      </c>
      <c r="I642" s="8" t="s">
        <v>3018</v>
      </c>
      <c r="J642" s="8">
        <v>16</v>
      </c>
      <c r="K642" s="8" t="s">
        <v>3269</v>
      </c>
      <c r="L642" s="8" t="s">
        <v>3270</v>
      </c>
      <c r="M642" s="8" t="s">
        <v>3271</v>
      </c>
      <c r="N642" s="8">
        <v>77</v>
      </c>
      <c r="O642" s="8" t="s">
        <v>3393</v>
      </c>
      <c r="P642" s="8" t="s">
        <v>3273</v>
      </c>
      <c r="Q642" s="8" t="s">
        <v>3268</v>
      </c>
      <c r="R642" s="8" t="s">
        <v>3272</v>
      </c>
      <c r="S642" s="8">
        <v>35.688009000000001</v>
      </c>
      <c r="T642" s="8">
        <v>36.139572999999999</v>
      </c>
      <c r="U642" s="8" t="s">
        <v>1763</v>
      </c>
      <c r="W642" s="8" t="s">
        <v>1449</v>
      </c>
      <c r="X642" s="8" t="s">
        <v>2071</v>
      </c>
      <c r="Y642" s="8">
        <v>0</v>
      </c>
      <c r="Z642" s="8">
        <v>0</v>
      </c>
      <c r="AA642" s="8">
        <v>0</v>
      </c>
      <c r="AB642" s="8" t="s">
        <v>1449</v>
      </c>
      <c r="AC642" s="8">
        <v>0</v>
      </c>
      <c r="AD642" s="8" t="s">
        <v>1449</v>
      </c>
    </row>
    <row r="643" spans="1:30" hidden="1" x14ac:dyDescent="0.25">
      <c r="A643" s="8" t="s">
        <v>3394</v>
      </c>
      <c r="B643" s="8">
        <v>875</v>
      </c>
      <c r="C643" s="8" t="s">
        <v>1426</v>
      </c>
      <c r="D643" s="8" t="s">
        <v>1427</v>
      </c>
      <c r="E643" s="8" t="s">
        <v>1428</v>
      </c>
      <c r="F643" s="8">
        <v>4</v>
      </c>
      <c r="G643" s="8" t="s">
        <v>2415</v>
      </c>
      <c r="H643" s="8" t="s">
        <v>2416</v>
      </c>
      <c r="I643" s="8" t="s">
        <v>2417</v>
      </c>
      <c r="J643" s="8">
        <v>19</v>
      </c>
      <c r="K643" s="8" t="s">
        <v>2567</v>
      </c>
      <c r="L643" s="8" t="s">
        <v>2568</v>
      </c>
      <c r="M643" s="8" t="s">
        <v>2569</v>
      </c>
      <c r="N643" s="8">
        <v>94</v>
      </c>
      <c r="O643" s="8" t="s">
        <v>3395</v>
      </c>
      <c r="P643" s="8" t="s">
        <v>3396</v>
      </c>
      <c r="Q643" s="8" t="s">
        <v>3397</v>
      </c>
      <c r="R643" s="8" t="s">
        <v>3395</v>
      </c>
      <c r="S643" s="8">
        <v>35.598945999999998</v>
      </c>
      <c r="T643" s="8">
        <v>37.098911999999999</v>
      </c>
      <c r="U643" s="8" t="s">
        <v>1763</v>
      </c>
      <c r="W643" s="8" t="s">
        <v>1449</v>
      </c>
      <c r="X643" s="8" t="s">
        <v>2071</v>
      </c>
      <c r="Y643" s="8">
        <v>132</v>
      </c>
      <c r="Z643" s="8">
        <v>0</v>
      </c>
      <c r="AA643" s="8">
        <v>0</v>
      </c>
      <c r="AB643" s="8" t="s">
        <v>1449</v>
      </c>
      <c r="AC643" s="8">
        <v>0</v>
      </c>
      <c r="AD643" s="8" t="s">
        <v>1449</v>
      </c>
    </row>
    <row r="644" spans="1:30" hidden="1" x14ac:dyDescent="0.25">
      <c r="A644" s="8" t="s">
        <v>3398</v>
      </c>
      <c r="B644" s="8">
        <v>876</v>
      </c>
      <c r="C644" s="8" t="s">
        <v>3013</v>
      </c>
      <c r="D644" s="8" t="s">
        <v>3014</v>
      </c>
      <c r="E644" s="8" t="s">
        <v>3015</v>
      </c>
      <c r="F644" s="8">
        <v>3</v>
      </c>
      <c r="G644" s="8" t="s">
        <v>3016</v>
      </c>
      <c r="H644" s="8" t="s">
        <v>3017</v>
      </c>
      <c r="I644" s="8" t="s">
        <v>3018</v>
      </c>
      <c r="J644" s="8">
        <v>16</v>
      </c>
      <c r="K644" s="8" t="s">
        <v>3019</v>
      </c>
      <c r="L644" s="8" t="s">
        <v>3020</v>
      </c>
      <c r="M644" s="8" t="s">
        <v>3021</v>
      </c>
      <c r="N644" s="8">
        <v>79</v>
      </c>
      <c r="O644" s="8" t="s">
        <v>3399</v>
      </c>
      <c r="P644" s="8" t="s">
        <v>3172</v>
      </c>
      <c r="Q644" s="8" t="s">
        <v>3019</v>
      </c>
      <c r="R644" s="8" t="s">
        <v>3020</v>
      </c>
      <c r="S644" s="8">
        <v>35.743865</v>
      </c>
      <c r="T644" s="8">
        <v>36.163635999999997</v>
      </c>
      <c r="U644" s="8" t="s">
        <v>1763</v>
      </c>
      <c r="W644" s="8" t="s">
        <v>1449</v>
      </c>
      <c r="X644" s="8" t="s">
        <v>2071</v>
      </c>
      <c r="Y644" s="8">
        <v>0</v>
      </c>
      <c r="Z644" s="8">
        <v>0</v>
      </c>
      <c r="AA644" s="8">
        <v>0</v>
      </c>
      <c r="AB644" s="8" t="s">
        <v>1449</v>
      </c>
      <c r="AC644" s="8">
        <v>0</v>
      </c>
      <c r="AD644" s="8" t="s">
        <v>1449</v>
      </c>
    </row>
    <row r="645" spans="1:30" hidden="1" x14ac:dyDescent="0.25">
      <c r="A645" s="8" t="s">
        <v>3400</v>
      </c>
      <c r="B645" s="8">
        <v>877</v>
      </c>
      <c r="C645" s="8" t="s">
        <v>3013</v>
      </c>
      <c r="D645" s="8" t="s">
        <v>3014</v>
      </c>
      <c r="E645" s="8" t="s">
        <v>3015</v>
      </c>
      <c r="F645" s="8">
        <v>3</v>
      </c>
      <c r="G645" s="8" t="s">
        <v>3014</v>
      </c>
      <c r="H645" s="8" t="s">
        <v>3025</v>
      </c>
      <c r="I645" s="8" t="s">
        <v>3026</v>
      </c>
      <c r="J645" s="8">
        <v>14</v>
      </c>
      <c r="K645" s="8" t="s">
        <v>3027</v>
      </c>
      <c r="L645" s="8" t="s">
        <v>3028</v>
      </c>
      <c r="M645" s="8" t="s">
        <v>3029</v>
      </c>
      <c r="N645" s="8">
        <v>65</v>
      </c>
      <c r="O645" s="8" t="s">
        <v>3401</v>
      </c>
      <c r="P645" s="8" t="s">
        <v>3251</v>
      </c>
      <c r="Q645" s="8" t="s">
        <v>3252</v>
      </c>
      <c r="R645" s="8" t="s">
        <v>3253</v>
      </c>
      <c r="S645" s="8">
        <v>35.785797000000002</v>
      </c>
      <c r="T645" s="8">
        <v>36.036569999999998</v>
      </c>
      <c r="U645" s="8" t="s">
        <v>1763</v>
      </c>
      <c r="W645" s="8" t="s">
        <v>1449</v>
      </c>
      <c r="X645" s="8" t="s">
        <v>2071</v>
      </c>
      <c r="Y645" s="8">
        <v>0</v>
      </c>
      <c r="Z645" s="8">
        <v>0</v>
      </c>
      <c r="AA645" s="8">
        <v>0</v>
      </c>
      <c r="AB645" s="8" t="s">
        <v>1449</v>
      </c>
      <c r="AC645" s="8">
        <v>0</v>
      </c>
      <c r="AD645" s="8" t="s">
        <v>1449</v>
      </c>
    </row>
    <row r="646" spans="1:30" hidden="1" x14ac:dyDescent="0.25">
      <c r="A646" s="8" t="s">
        <v>3402</v>
      </c>
      <c r="B646" s="8">
        <v>878</v>
      </c>
      <c r="C646" s="8" t="s">
        <v>3013</v>
      </c>
      <c r="D646" s="8" t="s">
        <v>3014</v>
      </c>
      <c r="E646" s="8" t="s">
        <v>3015</v>
      </c>
      <c r="F646" s="8">
        <v>3</v>
      </c>
      <c r="G646" s="8" t="s">
        <v>3016</v>
      </c>
      <c r="H646" s="8" t="s">
        <v>3017</v>
      </c>
      <c r="I646" s="8" t="s">
        <v>3018</v>
      </c>
      <c r="J646" s="8">
        <v>16</v>
      </c>
      <c r="K646" s="8" t="s">
        <v>3269</v>
      </c>
      <c r="L646" s="8" t="s">
        <v>3270</v>
      </c>
      <c r="M646" s="8" t="s">
        <v>3271</v>
      </c>
      <c r="N646" s="8">
        <v>77</v>
      </c>
      <c r="O646" s="8" t="s">
        <v>3403</v>
      </c>
      <c r="P646" s="8" t="s">
        <v>3273</v>
      </c>
      <c r="Q646" s="8" t="s">
        <v>3268</v>
      </c>
      <c r="R646" s="8" t="s">
        <v>3272</v>
      </c>
      <c r="S646" s="8">
        <v>35.688009000000001</v>
      </c>
      <c r="T646" s="8">
        <v>36.139572999999999</v>
      </c>
      <c r="U646" s="8" t="s">
        <v>1763</v>
      </c>
      <c r="W646" s="8" t="s">
        <v>1449</v>
      </c>
      <c r="X646" s="8" t="s">
        <v>2071</v>
      </c>
      <c r="Y646" s="8">
        <v>0</v>
      </c>
      <c r="Z646" s="8">
        <v>0</v>
      </c>
      <c r="AA646" s="8">
        <v>0</v>
      </c>
      <c r="AB646" s="8" t="s">
        <v>1449</v>
      </c>
      <c r="AC646" s="8">
        <v>0</v>
      </c>
      <c r="AD646" s="8" t="s">
        <v>1449</v>
      </c>
    </row>
    <row r="647" spans="1:30" hidden="1" x14ac:dyDescent="0.25">
      <c r="A647" s="8" t="s">
        <v>3404</v>
      </c>
      <c r="B647" s="8">
        <v>879</v>
      </c>
      <c r="C647" s="8" t="s">
        <v>1426</v>
      </c>
      <c r="D647" s="8" t="s">
        <v>1427</v>
      </c>
      <c r="E647" s="8" t="s">
        <v>1428</v>
      </c>
      <c r="F647" s="8">
        <v>4</v>
      </c>
      <c r="G647" s="8" t="s">
        <v>2415</v>
      </c>
      <c r="H647" s="8" t="s">
        <v>2416</v>
      </c>
      <c r="I647" s="8" t="s">
        <v>2417</v>
      </c>
      <c r="J647" s="8">
        <v>19</v>
      </c>
      <c r="K647" s="8" t="s">
        <v>2567</v>
      </c>
      <c r="L647" s="8" t="s">
        <v>2568</v>
      </c>
      <c r="M647" s="8" t="s">
        <v>2569</v>
      </c>
      <c r="N647" s="8">
        <v>94</v>
      </c>
      <c r="O647" s="8" t="s">
        <v>3405</v>
      </c>
      <c r="P647" s="8" t="s">
        <v>3274</v>
      </c>
      <c r="Q647" s="8" t="s">
        <v>2567</v>
      </c>
      <c r="R647" s="8" t="s">
        <v>2568</v>
      </c>
      <c r="S647" s="8">
        <v>35.590615999999997</v>
      </c>
      <c r="T647" s="8">
        <v>37.005636000000003</v>
      </c>
      <c r="U647" s="8" t="s">
        <v>1763</v>
      </c>
      <c r="W647" s="8" t="s">
        <v>1449</v>
      </c>
      <c r="X647" s="8" t="s">
        <v>2071</v>
      </c>
      <c r="Y647" s="8">
        <v>0</v>
      </c>
      <c r="Z647" s="8">
        <v>0</v>
      </c>
      <c r="AA647" s="8">
        <v>0</v>
      </c>
      <c r="AB647" s="8" t="s">
        <v>1449</v>
      </c>
      <c r="AC647" s="8">
        <v>0</v>
      </c>
      <c r="AD647" s="8" t="s">
        <v>1449</v>
      </c>
    </row>
    <row r="648" spans="1:30" hidden="1" x14ac:dyDescent="0.25">
      <c r="A648" s="8" t="s">
        <v>3406</v>
      </c>
      <c r="B648" s="8">
        <v>880</v>
      </c>
      <c r="C648" s="8" t="s">
        <v>3013</v>
      </c>
      <c r="D648" s="8" t="s">
        <v>3014</v>
      </c>
      <c r="E648" s="8" t="s">
        <v>3015</v>
      </c>
      <c r="F648" s="8">
        <v>3</v>
      </c>
      <c r="G648" s="8" t="s">
        <v>3016</v>
      </c>
      <c r="H648" s="8" t="s">
        <v>3017</v>
      </c>
      <c r="I648" s="8" t="s">
        <v>3018</v>
      </c>
      <c r="J648" s="8">
        <v>16</v>
      </c>
      <c r="K648" s="8" t="s">
        <v>3269</v>
      </c>
      <c r="L648" s="8" t="s">
        <v>3270</v>
      </c>
      <c r="M648" s="8" t="s">
        <v>3271</v>
      </c>
      <c r="N648" s="8">
        <v>77</v>
      </c>
      <c r="O648" s="8" t="s">
        <v>3407</v>
      </c>
      <c r="P648" s="8" t="s">
        <v>3408</v>
      </c>
      <c r="Q648" s="8" t="s">
        <v>3269</v>
      </c>
      <c r="R648" s="8" t="s">
        <v>3270</v>
      </c>
      <c r="S648" s="8">
        <v>35.596645000000002</v>
      </c>
      <c r="T648" s="8">
        <v>36.184078</v>
      </c>
      <c r="U648" s="8" t="s">
        <v>1763</v>
      </c>
      <c r="W648" s="8" t="s">
        <v>1449</v>
      </c>
      <c r="X648" s="8" t="s">
        <v>2071</v>
      </c>
      <c r="Y648" s="8">
        <v>0</v>
      </c>
      <c r="Z648" s="8">
        <v>0</v>
      </c>
      <c r="AA648" s="8">
        <v>0</v>
      </c>
      <c r="AB648" s="8" t="s">
        <v>1449</v>
      </c>
      <c r="AC648" s="8">
        <v>0</v>
      </c>
      <c r="AD648" s="8" t="s">
        <v>1449</v>
      </c>
    </row>
    <row r="649" spans="1:30" hidden="1" x14ac:dyDescent="0.25">
      <c r="A649" s="8" t="s">
        <v>3409</v>
      </c>
      <c r="B649" s="8">
        <v>881</v>
      </c>
      <c r="C649" s="8" t="s">
        <v>3013</v>
      </c>
      <c r="D649" s="8" t="s">
        <v>3014</v>
      </c>
      <c r="E649" s="8" t="s">
        <v>3015</v>
      </c>
      <c r="F649" s="8">
        <v>3</v>
      </c>
      <c r="G649" s="8" t="s">
        <v>3016</v>
      </c>
      <c r="H649" s="8" t="s">
        <v>3017</v>
      </c>
      <c r="I649" s="8" t="s">
        <v>3018</v>
      </c>
      <c r="J649" s="8">
        <v>16</v>
      </c>
      <c r="K649" s="8" t="s">
        <v>3269</v>
      </c>
      <c r="L649" s="8" t="s">
        <v>3270</v>
      </c>
      <c r="M649" s="8" t="s">
        <v>3271</v>
      </c>
      <c r="N649" s="8">
        <v>77</v>
      </c>
      <c r="O649" s="8" t="s">
        <v>3410</v>
      </c>
      <c r="P649" s="8" t="s">
        <v>3273</v>
      </c>
      <c r="Q649" s="8" t="s">
        <v>3268</v>
      </c>
      <c r="R649" s="8" t="s">
        <v>3272</v>
      </c>
      <c r="S649" s="8">
        <v>35.688009000000001</v>
      </c>
      <c r="T649" s="8">
        <v>36.139572999999999</v>
      </c>
      <c r="U649" s="8" t="s">
        <v>1763</v>
      </c>
      <c r="W649" s="8" t="s">
        <v>1449</v>
      </c>
      <c r="X649" s="8" t="s">
        <v>2071</v>
      </c>
      <c r="Y649" s="8">
        <v>0</v>
      </c>
      <c r="Z649" s="8">
        <v>0</v>
      </c>
      <c r="AA649" s="8">
        <v>0</v>
      </c>
      <c r="AB649" s="8" t="s">
        <v>1449</v>
      </c>
      <c r="AC649" s="8">
        <v>0</v>
      </c>
      <c r="AD649" s="8" t="s">
        <v>1449</v>
      </c>
    </row>
    <row r="650" spans="1:30" hidden="1" x14ac:dyDescent="0.25">
      <c r="A650" s="8" t="s">
        <v>3411</v>
      </c>
      <c r="B650" s="8">
        <v>882</v>
      </c>
      <c r="C650" s="8" t="s">
        <v>1426</v>
      </c>
      <c r="D650" s="8" t="s">
        <v>1427</v>
      </c>
      <c r="E650" s="8" t="s">
        <v>1428</v>
      </c>
      <c r="F650" s="8">
        <v>4</v>
      </c>
      <c r="G650" s="8" t="s">
        <v>2415</v>
      </c>
      <c r="H650" s="8" t="s">
        <v>2416</v>
      </c>
      <c r="I650" s="8" t="s">
        <v>2417</v>
      </c>
      <c r="J650" s="8">
        <v>19</v>
      </c>
      <c r="K650" s="8" t="s">
        <v>2567</v>
      </c>
      <c r="L650" s="8" t="s">
        <v>2568</v>
      </c>
      <c r="M650" s="8" t="s">
        <v>2569</v>
      </c>
      <c r="N650" s="8">
        <v>94</v>
      </c>
      <c r="O650" s="8" t="s">
        <v>2736</v>
      </c>
      <c r="P650" s="8" t="s">
        <v>3274</v>
      </c>
      <c r="Q650" s="8" t="s">
        <v>2567</v>
      </c>
      <c r="R650" s="8" t="s">
        <v>2568</v>
      </c>
      <c r="S650" s="8">
        <v>35.590615999999997</v>
      </c>
      <c r="T650" s="8">
        <v>37.005636000000003</v>
      </c>
      <c r="U650" s="8" t="s">
        <v>1763</v>
      </c>
      <c r="W650" s="8" t="s">
        <v>1449</v>
      </c>
      <c r="X650" s="8" t="s">
        <v>2071</v>
      </c>
      <c r="Y650" s="8">
        <v>0</v>
      </c>
      <c r="Z650" s="8">
        <v>0</v>
      </c>
      <c r="AA650" s="8">
        <v>0</v>
      </c>
      <c r="AB650" s="8" t="s">
        <v>1449</v>
      </c>
      <c r="AC650" s="8">
        <v>0</v>
      </c>
      <c r="AD650" s="8" t="s">
        <v>1449</v>
      </c>
    </row>
    <row r="651" spans="1:30" hidden="1" x14ac:dyDescent="0.25">
      <c r="A651" s="8" t="s">
        <v>3412</v>
      </c>
      <c r="B651" s="8">
        <v>883</v>
      </c>
      <c r="C651" s="8" t="s">
        <v>1426</v>
      </c>
      <c r="D651" s="8" t="s">
        <v>1427</v>
      </c>
      <c r="E651" s="8" t="s">
        <v>1428</v>
      </c>
      <c r="F651" s="8">
        <v>4</v>
      </c>
      <c r="G651" s="8" t="s">
        <v>2415</v>
      </c>
      <c r="H651" s="8" t="s">
        <v>2416</v>
      </c>
      <c r="I651" s="8" t="s">
        <v>2417</v>
      </c>
      <c r="J651" s="8">
        <v>19</v>
      </c>
      <c r="K651" s="8" t="s">
        <v>2567</v>
      </c>
      <c r="L651" s="8" t="s">
        <v>2568</v>
      </c>
      <c r="M651" s="8" t="s">
        <v>2569</v>
      </c>
      <c r="N651" s="8">
        <v>94</v>
      </c>
      <c r="O651" s="8" t="s">
        <v>3413</v>
      </c>
      <c r="P651" s="8" t="s">
        <v>3414</v>
      </c>
      <c r="Q651" s="8" t="s">
        <v>3415</v>
      </c>
      <c r="R651" s="8" t="s">
        <v>3416</v>
      </c>
      <c r="S651" s="8">
        <v>35.471986000000001</v>
      </c>
      <c r="T651" s="8">
        <v>37.056527000000003</v>
      </c>
      <c r="U651" s="8" t="s">
        <v>1763</v>
      </c>
      <c r="W651" s="8" t="s">
        <v>1449</v>
      </c>
      <c r="X651" s="8" t="s">
        <v>2071</v>
      </c>
      <c r="Y651" s="8">
        <v>27</v>
      </c>
      <c r="Z651" s="8">
        <v>0</v>
      </c>
      <c r="AA651" s="8">
        <v>0</v>
      </c>
      <c r="AB651" s="8" t="s">
        <v>1449</v>
      </c>
      <c r="AC651" s="8">
        <v>0</v>
      </c>
      <c r="AD651" s="8" t="s">
        <v>1449</v>
      </c>
    </row>
    <row r="652" spans="1:30" hidden="1" x14ac:dyDescent="0.25">
      <c r="A652" s="8" t="s">
        <v>3417</v>
      </c>
      <c r="B652" s="8">
        <v>884</v>
      </c>
      <c r="C652" s="8" t="s">
        <v>3013</v>
      </c>
      <c r="D652" s="8" t="s">
        <v>3014</v>
      </c>
      <c r="E652" s="8" t="s">
        <v>3015</v>
      </c>
      <c r="F652" s="8">
        <v>3</v>
      </c>
      <c r="G652" s="8" t="s">
        <v>3014</v>
      </c>
      <c r="H652" s="8" t="s">
        <v>3025</v>
      </c>
      <c r="I652" s="8" t="s">
        <v>3026</v>
      </c>
      <c r="J652" s="8">
        <v>14</v>
      </c>
      <c r="K652" s="8" t="s">
        <v>3027</v>
      </c>
      <c r="L652" s="8" t="s">
        <v>3028</v>
      </c>
      <c r="M652" s="8" t="s">
        <v>3029</v>
      </c>
      <c r="N652" s="8">
        <v>65</v>
      </c>
      <c r="O652" s="8" t="s">
        <v>3418</v>
      </c>
      <c r="P652" s="8" t="s">
        <v>3251</v>
      </c>
      <c r="Q652" s="8" t="s">
        <v>3252</v>
      </c>
      <c r="R652" s="8" t="s">
        <v>3253</v>
      </c>
      <c r="S652" s="8">
        <v>35.785797000000002</v>
      </c>
      <c r="T652" s="8">
        <v>36.036569999999998</v>
      </c>
      <c r="U652" s="8" t="s">
        <v>1763</v>
      </c>
      <c r="W652" s="8" t="s">
        <v>1449</v>
      </c>
      <c r="X652" s="8" t="s">
        <v>2071</v>
      </c>
      <c r="Y652" s="8">
        <v>0</v>
      </c>
      <c r="Z652" s="8">
        <v>0</v>
      </c>
      <c r="AA652" s="8">
        <v>0</v>
      </c>
      <c r="AB652" s="8" t="s">
        <v>1449</v>
      </c>
      <c r="AC652" s="8">
        <v>0</v>
      </c>
      <c r="AD652" s="8" t="s">
        <v>1449</v>
      </c>
    </row>
    <row r="653" spans="1:30" hidden="1" x14ac:dyDescent="0.25">
      <c r="A653" s="8" t="s">
        <v>3419</v>
      </c>
      <c r="B653" s="8">
        <v>885</v>
      </c>
      <c r="C653" s="8" t="s">
        <v>1426</v>
      </c>
      <c r="D653" s="8" t="s">
        <v>1427</v>
      </c>
      <c r="E653" s="8" t="s">
        <v>1428</v>
      </c>
      <c r="F653" s="8">
        <v>4</v>
      </c>
      <c r="G653" s="8" t="s">
        <v>2415</v>
      </c>
      <c r="H653" s="8" t="s">
        <v>2416</v>
      </c>
      <c r="I653" s="8" t="s">
        <v>2417</v>
      </c>
      <c r="J653" s="8">
        <v>19</v>
      </c>
      <c r="K653" s="8" t="s">
        <v>2567</v>
      </c>
      <c r="L653" s="8" t="s">
        <v>2568</v>
      </c>
      <c r="M653" s="8" t="s">
        <v>2569</v>
      </c>
      <c r="N653" s="8">
        <v>94</v>
      </c>
      <c r="O653" s="8" t="s">
        <v>3420</v>
      </c>
      <c r="P653" s="8" t="s">
        <v>3274</v>
      </c>
      <c r="Q653" s="8" t="s">
        <v>2567</v>
      </c>
      <c r="R653" s="8" t="s">
        <v>2568</v>
      </c>
      <c r="S653" s="8">
        <v>35.590615999999997</v>
      </c>
      <c r="T653" s="8">
        <v>37.005636000000003</v>
      </c>
      <c r="U653" s="8" t="s">
        <v>1763</v>
      </c>
      <c r="W653" s="8" t="s">
        <v>1449</v>
      </c>
      <c r="X653" s="8" t="s">
        <v>2071</v>
      </c>
      <c r="Y653" s="8">
        <v>0</v>
      </c>
      <c r="Z653" s="8">
        <v>0</v>
      </c>
      <c r="AA653" s="8">
        <v>0</v>
      </c>
      <c r="AB653" s="8" t="s">
        <v>1449</v>
      </c>
      <c r="AC653" s="8">
        <v>0</v>
      </c>
      <c r="AD653" s="8" t="s">
        <v>1449</v>
      </c>
    </row>
    <row r="654" spans="1:30" hidden="1" x14ac:dyDescent="0.25">
      <c r="A654" s="8" t="s">
        <v>3421</v>
      </c>
      <c r="B654" s="8">
        <v>886</v>
      </c>
      <c r="C654" s="8" t="s">
        <v>3013</v>
      </c>
      <c r="D654" s="8" t="s">
        <v>3014</v>
      </c>
      <c r="E654" s="8" t="s">
        <v>3015</v>
      </c>
      <c r="F654" s="8">
        <v>3</v>
      </c>
      <c r="G654" s="8" t="s">
        <v>3016</v>
      </c>
      <c r="H654" s="8" t="s">
        <v>3017</v>
      </c>
      <c r="I654" s="8" t="s">
        <v>3018</v>
      </c>
      <c r="J654" s="8">
        <v>16</v>
      </c>
      <c r="K654" s="8" t="s">
        <v>3019</v>
      </c>
      <c r="L654" s="8" t="s">
        <v>3020</v>
      </c>
      <c r="M654" s="8" t="s">
        <v>3021</v>
      </c>
      <c r="N654" s="8">
        <v>79</v>
      </c>
      <c r="O654" s="8" t="s">
        <v>3422</v>
      </c>
      <c r="P654" s="8" t="s">
        <v>3172</v>
      </c>
      <c r="Q654" s="8" t="s">
        <v>3019</v>
      </c>
      <c r="R654" s="8" t="s">
        <v>3020</v>
      </c>
      <c r="S654" s="8">
        <v>35.743865</v>
      </c>
      <c r="T654" s="8">
        <v>36.163635999999997</v>
      </c>
      <c r="U654" s="8" t="s">
        <v>1763</v>
      </c>
      <c r="W654" s="8" t="s">
        <v>1449</v>
      </c>
      <c r="X654" s="8" t="s">
        <v>2071</v>
      </c>
      <c r="Y654" s="8">
        <v>0</v>
      </c>
      <c r="Z654" s="8">
        <v>0</v>
      </c>
      <c r="AA654" s="8">
        <v>0</v>
      </c>
      <c r="AB654" s="8" t="s">
        <v>1449</v>
      </c>
      <c r="AC654" s="8">
        <v>0</v>
      </c>
      <c r="AD654" s="8" t="s">
        <v>1449</v>
      </c>
    </row>
    <row r="655" spans="1:30" hidden="1" x14ac:dyDescent="0.25">
      <c r="A655" s="8" t="s">
        <v>3423</v>
      </c>
      <c r="B655" s="8">
        <v>887</v>
      </c>
      <c r="C655" s="8" t="s">
        <v>1426</v>
      </c>
      <c r="D655" s="8" t="s">
        <v>1427</v>
      </c>
      <c r="E655" s="8" t="s">
        <v>1428</v>
      </c>
      <c r="F655" s="8">
        <v>4</v>
      </c>
      <c r="G655" s="8" t="s">
        <v>2415</v>
      </c>
      <c r="H655" s="8" t="s">
        <v>2416</v>
      </c>
      <c r="I655" s="8" t="s">
        <v>2417</v>
      </c>
      <c r="J655" s="8">
        <v>19</v>
      </c>
      <c r="K655" s="8" t="s">
        <v>2567</v>
      </c>
      <c r="L655" s="8" t="s">
        <v>2568</v>
      </c>
      <c r="M655" s="8" t="s">
        <v>2569</v>
      </c>
      <c r="N655" s="8">
        <v>94</v>
      </c>
      <c r="O655" s="8" t="s">
        <v>3424</v>
      </c>
      <c r="P655" s="8" t="s">
        <v>3425</v>
      </c>
      <c r="Q655" s="8" t="s">
        <v>3426</v>
      </c>
      <c r="R655" s="8" t="s">
        <v>3427</v>
      </c>
      <c r="S655" s="8">
        <v>35.554529000000002</v>
      </c>
      <c r="T655" s="8">
        <v>36.89134</v>
      </c>
      <c r="U655" s="8" t="s">
        <v>1763</v>
      </c>
      <c r="W655" s="8" t="s">
        <v>1449</v>
      </c>
      <c r="X655" s="8" t="s">
        <v>2071</v>
      </c>
      <c r="Y655" s="8">
        <v>0</v>
      </c>
      <c r="Z655" s="8">
        <v>0</v>
      </c>
      <c r="AA655" s="8">
        <v>0</v>
      </c>
      <c r="AB655" s="8" t="s">
        <v>1449</v>
      </c>
      <c r="AC655" s="8">
        <v>0</v>
      </c>
      <c r="AD655" s="8" t="s">
        <v>1449</v>
      </c>
    </row>
    <row r="656" spans="1:30" hidden="1" x14ac:dyDescent="0.25">
      <c r="A656" s="8" t="s">
        <v>3428</v>
      </c>
      <c r="B656" s="8">
        <v>888</v>
      </c>
      <c r="C656" s="8" t="s">
        <v>1426</v>
      </c>
      <c r="D656" s="8" t="s">
        <v>1427</v>
      </c>
      <c r="E656" s="8" t="s">
        <v>1428</v>
      </c>
      <c r="F656" s="8">
        <v>4</v>
      </c>
      <c r="G656" s="8" t="s">
        <v>2415</v>
      </c>
      <c r="H656" s="8" t="s">
        <v>2416</v>
      </c>
      <c r="I656" s="8" t="s">
        <v>2417</v>
      </c>
      <c r="J656" s="8">
        <v>19</v>
      </c>
      <c r="K656" s="8" t="s">
        <v>2567</v>
      </c>
      <c r="L656" s="8" t="s">
        <v>2568</v>
      </c>
      <c r="M656" s="8" t="s">
        <v>2569</v>
      </c>
      <c r="N656" s="8">
        <v>94</v>
      </c>
      <c r="O656" s="8" t="s">
        <v>3429</v>
      </c>
      <c r="P656" s="8" t="s">
        <v>3430</v>
      </c>
      <c r="Q656" s="8" t="s">
        <v>3431</v>
      </c>
      <c r="R656" s="8" t="s">
        <v>3429</v>
      </c>
      <c r="S656" s="8">
        <v>35.634743</v>
      </c>
      <c r="T656" s="8">
        <v>37.021442</v>
      </c>
      <c r="U656" s="8" t="s">
        <v>1763</v>
      </c>
      <c r="W656" s="8" t="s">
        <v>1449</v>
      </c>
      <c r="X656" s="8" t="s">
        <v>2071</v>
      </c>
      <c r="Y656" s="8">
        <v>66</v>
      </c>
      <c r="Z656" s="8">
        <v>0</v>
      </c>
      <c r="AA656" s="8">
        <v>0</v>
      </c>
      <c r="AB656" s="8" t="s">
        <v>1449</v>
      </c>
      <c r="AC656" s="8">
        <v>0</v>
      </c>
      <c r="AD656" s="8" t="s">
        <v>1449</v>
      </c>
    </row>
    <row r="657" spans="1:30" hidden="1" x14ac:dyDescent="0.25">
      <c r="A657" s="8" t="s">
        <v>3432</v>
      </c>
      <c r="B657" s="8">
        <v>889</v>
      </c>
      <c r="C657" s="8" t="s">
        <v>3013</v>
      </c>
      <c r="D657" s="8" t="s">
        <v>3014</v>
      </c>
      <c r="E657" s="8" t="s">
        <v>3015</v>
      </c>
      <c r="F657" s="8">
        <v>3</v>
      </c>
      <c r="G657" s="8" t="s">
        <v>3014</v>
      </c>
      <c r="H657" s="8" t="s">
        <v>3025</v>
      </c>
      <c r="I657" s="8" t="s">
        <v>3026</v>
      </c>
      <c r="J657" s="8">
        <v>14</v>
      </c>
      <c r="K657" s="8" t="s">
        <v>3027</v>
      </c>
      <c r="L657" s="8" t="s">
        <v>3028</v>
      </c>
      <c r="M657" s="8" t="s">
        <v>3029</v>
      </c>
      <c r="N657" s="8">
        <v>65</v>
      </c>
      <c r="O657" s="8" t="s">
        <v>3433</v>
      </c>
      <c r="P657" s="8" t="s">
        <v>3251</v>
      </c>
      <c r="Q657" s="8" t="s">
        <v>3252</v>
      </c>
      <c r="R657" s="8" t="s">
        <v>3253</v>
      </c>
      <c r="S657" s="8">
        <v>35.785797000000002</v>
      </c>
      <c r="T657" s="8">
        <v>36.036569999999998</v>
      </c>
      <c r="U657" s="8" t="s">
        <v>1763</v>
      </c>
      <c r="W657" s="8" t="s">
        <v>1449</v>
      </c>
      <c r="X657" s="8" t="s">
        <v>2071</v>
      </c>
      <c r="Y657" s="8">
        <v>0</v>
      </c>
      <c r="Z657" s="8">
        <v>0</v>
      </c>
      <c r="AA657" s="8">
        <v>0</v>
      </c>
      <c r="AB657" s="8" t="s">
        <v>1449</v>
      </c>
      <c r="AC657" s="8">
        <v>0</v>
      </c>
      <c r="AD657" s="8" t="s">
        <v>1449</v>
      </c>
    </row>
    <row r="658" spans="1:30" hidden="1" x14ac:dyDescent="0.25">
      <c r="A658" s="8" t="s">
        <v>3434</v>
      </c>
      <c r="B658" s="8">
        <v>890</v>
      </c>
      <c r="C658" s="8" t="s">
        <v>1426</v>
      </c>
      <c r="D658" s="8" t="s">
        <v>1427</v>
      </c>
      <c r="E658" s="8" t="s">
        <v>1428</v>
      </c>
      <c r="F658" s="8">
        <v>4</v>
      </c>
      <c r="G658" s="8" t="s">
        <v>2415</v>
      </c>
      <c r="H658" s="8" t="s">
        <v>2416</v>
      </c>
      <c r="I658" s="8" t="s">
        <v>2417</v>
      </c>
      <c r="J658" s="8">
        <v>19</v>
      </c>
      <c r="K658" s="8" t="s">
        <v>2567</v>
      </c>
      <c r="L658" s="8" t="s">
        <v>2568</v>
      </c>
      <c r="M658" s="8" t="s">
        <v>2569</v>
      </c>
      <c r="N658" s="8">
        <v>94</v>
      </c>
      <c r="O658" s="8" t="s">
        <v>3435</v>
      </c>
      <c r="P658" s="8" t="s">
        <v>3274</v>
      </c>
      <c r="Q658" s="8" t="s">
        <v>2567</v>
      </c>
      <c r="R658" s="8" t="s">
        <v>2568</v>
      </c>
      <c r="S658" s="8">
        <v>35.590615999999997</v>
      </c>
      <c r="T658" s="8">
        <v>37.005636000000003</v>
      </c>
      <c r="U658" s="8" t="s">
        <v>1763</v>
      </c>
      <c r="W658" s="8" t="s">
        <v>1449</v>
      </c>
      <c r="X658" s="8" t="s">
        <v>2071</v>
      </c>
      <c r="Y658" s="8">
        <v>0</v>
      </c>
      <c r="Z658" s="8">
        <v>0</v>
      </c>
      <c r="AA658" s="8">
        <v>0</v>
      </c>
      <c r="AB658" s="8" t="s">
        <v>1449</v>
      </c>
      <c r="AC658" s="8">
        <v>0</v>
      </c>
      <c r="AD658" s="8" t="s">
        <v>1449</v>
      </c>
    </row>
    <row r="659" spans="1:30" hidden="1" x14ac:dyDescent="0.25">
      <c r="A659" s="8" t="s">
        <v>3436</v>
      </c>
      <c r="B659" s="8">
        <v>891</v>
      </c>
      <c r="C659" s="8" t="s">
        <v>3013</v>
      </c>
      <c r="D659" s="8" t="s">
        <v>3014</v>
      </c>
      <c r="E659" s="8" t="s">
        <v>3015</v>
      </c>
      <c r="F659" s="8">
        <v>3</v>
      </c>
      <c r="G659" s="8" t="s">
        <v>3016</v>
      </c>
      <c r="H659" s="8" t="s">
        <v>3017</v>
      </c>
      <c r="I659" s="8" t="s">
        <v>3018</v>
      </c>
      <c r="J659" s="8">
        <v>16</v>
      </c>
      <c r="K659" s="8" t="s">
        <v>3019</v>
      </c>
      <c r="L659" s="8" t="s">
        <v>3020</v>
      </c>
      <c r="M659" s="8" t="s">
        <v>3021</v>
      </c>
      <c r="N659" s="8">
        <v>79</v>
      </c>
      <c r="O659" s="8" t="s">
        <v>3437</v>
      </c>
      <c r="P659" s="8" t="s">
        <v>3438</v>
      </c>
      <c r="Q659" s="8" t="s">
        <v>3439</v>
      </c>
      <c r="R659" s="8" t="s">
        <v>3440</v>
      </c>
      <c r="S659" s="8">
        <v>35.741886000000001</v>
      </c>
      <c r="T659" s="8">
        <v>36.217567000000003</v>
      </c>
      <c r="U659" s="8" t="s">
        <v>1763</v>
      </c>
      <c r="W659" s="8" t="s">
        <v>1449</v>
      </c>
      <c r="X659" s="8" t="s">
        <v>2071</v>
      </c>
      <c r="Y659" s="8">
        <v>0</v>
      </c>
      <c r="Z659" s="8">
        <v>0</v>
      </c>
      <c r="AA659" s="8">
        <v>0</v>
      </c>
      <c r="AB659" s="8" t="s">
        <v>1449</v>
      </c>
      <c r="AC659" s="8">
        <v>0</v>
      </c>
      <c r="AD659" s="8" t="s">
        <v>1449</v>
      </c>
    </row>
    <row r="660" spans="1:30" hidden="1" x14ac:dyDescent="0.25">
      <c r="A660" s="8" t="s">
        <v>3441</v>
      </c>
      <c r="B660" s="8">
        <v>892</v>
      </c>
      <c r="C660" s="8" t="s">
        <v>3013</v>
      </c>
      <c r="D660" s="8" t="s">
        <v>3014</v>
      </c>
      <c r="E660" s="8" t="s">
        <v>3015</v>
      </c>
      <c r="F660" s="8">
        <v>3</v>
      </c>
      <c r="G660" s="8" t="s">
        <v>3014</v>
      </c>
      <c r="H660" s="8" t="s">
        <v>3025</v>
      </c>
      <c r="I660" s="8" t="s">
        <v>3026</v>
      </c>
      <c r="J660" s="8">
        <v>14</v>
      </c>
      <c r="K660" s="8" t="s">
        <v>3014</v>
      </c>
      <c r="L660" s="8" t="s">
        <v>3025</v>
      </c>
      <c r="M660" s="8" t="s">
        <v>3364</v>
      </c>
      <c r="N660" s="8">
        <v>63</v>
      </c>
      <c r="O660" s="8" t="s">
        <v>3442</v>
      </c>
      <c r="P660" s="8" t="s">
        <v>3366</v>
      </c>
      <c r="Q660" s="8" t="s">
        <v>3014</v>
      </c>
      <c r="R660" s="8" t="s">
        <v>3015</v>
      </c>
      <c r="S660" s="8">
        <v>35.539149000000002</v>
      </c>
      <c r="T660" s="8">
        <v>35.789569</v>
      </c>
      <c r="U660" s="8" t="s">
        <v>1763</v>
      </c>
      <c r="W660" s="8" t="s">
        <v>1449</v>
      </c>
      <c r="X660" s="8" t="s">
        <v>2071</v>
      </c>
      <c r="Y660" s="8">
        <v>0</v>
      </c>
      <c r="Z660" s="8">
        <v>0</v>
      </c>
      <c r="AA660" s="8">
        <v>0</v>
      </c>
      <c r="AB660" s="8" t="s">
        <v>1449</v>
      </c>
      <c r="AC660" s="8">
        <v>0</v>
      </c>
      <c r="AD660" s="8" t="s">
        <v>1449</v>
      </c>
    </row>
    <row r="661" spans="1:30" hidden="1" x14ac:dyDescent="0.25">
      <c r="A661" s="8" t="s">
        <v>3443</v>
      </c>
      <c r="B661" s="8">
        <v>893</v>
      </c>
      <c r="C661" s="8" t="s">
        <v>3013</v>
      </c>
      <c r="D661" s="8" t="s">
        <v>3014</v>
      </c>
      <c r="E661" s="8" t="s">
        <v>3015</v>
      </c>
      <c r="F661" s="8">
        <v>3</v>
      </c>
      <c r="G661" s="8" t="s">
        <v>3014</v>
      </c>
      <c r="H661" s="8" t="s">
        <v>3025</v>
      </c>
      <c r="I661" s="8" t="s">
        <v>3026</v>
      </c>
      <c r="J661" s="8">
        <v>14</v>
      </c>
      <c r="K661" s="8" t="s">
        <v>3014</v>
      </c>
      <c r="L661" s="8" t="s">
        <v>3025</v>
      </c>
      <c r="M661" s="8" t="s">
        <v>3364</v>
      </c>
      <c r="N661" s="8">
        <v>63</v>
      </c>
      <c r="O661" s="8" t="s">
        <v>3444</v>
      </c>
      <c r="P661" s="8" t="s">
        <v>3366</v>
      </c>
      <c r="Q661" s="8" t="s">
        <v>3014</v>
      </c>
      <c r="R661" s="8" t="s">
        <v>3015</v>
      </c>
      <c r="S661" s="8">
        <v>35.539149000000002</v>
      </c>
      <c r="T661" s="8">
        <v>35.789569</v>
      </c>
      <c r="U661" s="8" t="s">
        <v>1763</v>
      </c>
      <c r="W661" s="8" t="s">
        <v>1449</v>
      </c>
      <c r="X661" s="8" t="s">
        <v>2071</v>
      </c>
      <c r="Y661" s="8">
        <v>0</v>
      </c>
      <c r="Z661" s="8">
        <v>0</v>
      </c>
      <c r="AA661" s="8">
        <v>0</v>
      </c>
      <c r="AB661" s="8" t="s">
        <v>1449</v>
      </c>
      <c r="AC661" s="8">
        <v>0</v>
      </c>
      <c r="AD661" s="8" t="s">
        <v>1449</v>
      </c>
    </row>
    <row r="662" spans="1:30" hidden="1" x14ac:dyDescent="0.25">
      <c r="A662" s="8" t="s">
        <v>3445</v>
      </c>
      <c r="B662" s="8">
        <v>894</v>
      </c>
      <c r="C662" s="8" t="s">
        <v>3013</v>
      </c>
      <c r="D662" s="8" t="s">
        <v>3014</v>
      </c>
      <c r="E662" s="8" t="s">
        <v>3015</v>
      </c>
      <c r="F662" s="8">
        <v>3</v>
      </c>
      <c r="G662" s="8" t="s">
        <v>3014</v>
      </c>
      <c r="H662" s="8" t="s">
        <v>3025</v>
      </c>
      <c r="I662" s="8" t="s">
        <v>3026</v>
      </c>
      <c r="J662" s="8">
        <v>14</v>
      </c>
      <c r="K662" s="8" t="s">
        <v>3014</v>
      </c>
      <c r="L662" s="8" t="s">
        <v>3025</v>
      </c>
      <c r="M662" s="8" t="s">
        <v>3364</v>
      </c>
      <c r="N662" s="8">
        <v>63</v>
      </c>
      <c r="O662" s="8" t="s">
        <v>3446</v>
      </c>
      <c r="P662" s="8" t="s">
        <v>3366</v>
      </c>
      <c r="Q662" s="8" t="s">
        <v>3014</v>
      </c>
      <c r="R662" s="8" t="s">
        <v>3015</v>
      </c>
      <c r="S662" s="8">
        <v>35.539149000000002</v>
      </c>
      <c r="T662" s="8">
        <v>35.789569</v>
      </c>
      <c r="U662" s="8" t="s">
        <v>1763</v>
      </c>
      <c r="W662" s="8" t="s">
        <v>1449</v>
      </c>
      <c r="X662" s="8" t="s">
        <v>2071</v>
      </c>
      <c r="Y662" s="8">
        <v>0</v>
      </c>
      <c r="Z662" s="8">
        <v>0</v>
      </c>
      <c r="AA662" s="8">
        <v>0</v>
      </c>
      <c r="AB662" s="8" t="s">
        <v>1449</v>
      </c>
      <c r="AC662" s="8">
        <v>0</v>
      </c>
      <c r="AD662" s="8" t="s">
        <v>1449</v>
      </c>
    </row>
    <row r="663" spans="1:30" hidden="1" x14ac:dyDescent="0.25">
      <c r="A663" s="8" t="s">
        <v>3447</v>
      </c>
      <c r="B663" s="8">
        <v>895</v>
      </c>
      <c r="C663" s="8" t="s">
        <v>3013</v>
      </c>
      <c r="D663" s="8" t="s">
        <v>3014</v>
      </c>
      <c r="E663" s="8" t="s">
        <v>3015</v>
      </c>
      <c r="F663" s="8">
        <v>3</v>
      </c>
      <c r="G663" s="8" t="s">
        <v>3016</v>
      </c>
      <c r="H663" s="8" t="s">
        <v>3017</v>
      </c>
      <c r="I663" s="8" t="s">
        <v>3018</v>
      </c>
      <c r="J663" s="8">
        <v>16</v>
      </c>
      <c r="K663" s="8" t="s">
        <v>3019</v>
      </c>
      <c r="L663" s="8" t="s">
        <v>3020</v>
      </c>
      <c r="M663" s="8" t="s">
        <v>3021</v>
      </c>
      <c r="N663" s="8">
        <v>79</v>
      </c>
      <c r="O663" s="8" t="s">
        <v>3448</v>
      </c>
      <c r="P663" s="8" t="s">
        <v>3172</v>
      </c>
      <c r="Q663" s="8" t="s">
        <v>3019</v>
      </c>
      <c r="R663" s="8" t="s">
        <v>3020</v>
      </c>
      <c r="S663" s="8">
        <v>35.743865</v>
      </c>
      <c r="T663" s="8">
        <v>36.163635999999997</v>
      </c>
      <c r="U663" s="8" t="s">
        <v>1763</v>
      </c>
      <c r="W663" s="8" t="s">
        <v>1449</v>
      </c>
      <c r="X663" s="8" t="s">
        <v>2071</v>
      </c>
      <c r="Y663" s="8">
        <v>0</v>
      </c>
      <c r="Z663" s="8">
        <v>0</v>
      </c>
      <c r="AA663" s="8">
        <v>0</v>
      </c>
      <c r="AB663" s="8" t="s">
        <v>1449</v>
      </c>
      <c r="AC663" s="8">
        <v>0</v>
      </c>
      <c r="AD663" s="8" t="s">
        <v>1449</v>
      </c>
    </row>
    <row r="664" spans="1:30" hidden="1" x14ac:dyDescent="0.25">
      <c r="A664" s="8" t="s">
        <v>3449</v>
      </c>
      <c r="B664" s="8">
        <v>896</v>
      </c>
      <c r="C664" s="8" t="s">
        <v>3013</v>
      </c>
      <c r="D664" s="8" t="s">
        <v>3014</v>
      </c>
      <c r="E664" s="8" t="s">
        <v>3015</v>
      </c>
      <c r="F664" s="8">
        <v>3</v>
      </c>
      <c r="G664" s="8" t="s">
        <v>3014</v>
      </c>
      <c r="H664" s="8" t="s">
        <v>3025</v>
      </c>
      <c r="I664" s="8" t="s">
        <v>3026</v>
      </c>
      <c r="J664" s="8">
        <v>14</v>
      </c>
      <c r="K664" s="8" t="s">
        <v>3014</v>
      </c>
      <c r="L664" s="8" t="s">
        <v>3025</v>
      </c>
      <c r="M664" s="8" t="s">
        <v>3364</v>
      </c>
      <c r="N664" s="8">
        <v>63</v>
      </c>
      <c r="O664" s="8" t="s">
        <v>3450</v>
      </c>
      <c r="P664" s="8" t="s">
        <v>3366</v>
      </c>
      <c r="Q664" s="8" t="s">
        <v>3014</v>
      </c>
      <c r="R664" s="8" t="s">
        <v>3015</v>
      </c>
      <c r="S664" s="8">
        <v>35.539149000000002</v>
      </c>
      <c r="T664" s="8">
        <v>35.789569</v>
      </c>
      <c r="U664" s="8" t="s">
        <v>1763</v>
      </c>
      <c r="W664" s="8" t="s">
        <v>1449</v>
      </c>
      <c r="X664" s="8" t="s">
        <v>2071</v>
      </c>
      <c r="Y664" s="8">
        <v>0</v>
      </c>
      <c r="Z664" s="8">
        <v>0</v>
      </c>
      <c r="AA664" s="8">
        <v>0</v>
      </c>
      <c r="AB664" s="8" t="s">
        <v>1449</v>
      </c>
      <c r="AC664" s="8">
        <v>0</v>
      </c>
      <c r="AD664" s="8" t="s">
        <v>1449</v>
      </c>
    </row>
    <row r="665" spans="1:30" hidden="1" x14ac:dyDescent="0.25">
      <c r="A665" s="8" t="s">
        <v>3451</v>
      </c>
      <c r="B665" s="8">
        <v>897</v>
      </c>
      <c r="C665" s="8" t="s">
        <v>3013</v>
      </c>
      <c r="D665" s="8" t="s">
        <v>3014</v>
      </c>
      <c r="E665" s="8" t="s">
        <v>3015</v>
      </c>
      <c r="F665" s="8">
        <v>3</v>
      </c>
      <c r="G665" s="8" t="s">
        <v>3014</v>
      </c>
      <c r="H665" s="8" t="s">
        <v>3025</v>
      </c>
      <c r="I665" s="8" t="s">
        <v>3026</v>
      </c>
      <c r="J665" s="8">
        <v>14</v>
      </c>
      <c r="K665" s="8" t="s">
        <v>3014</v>
      </c>
      <c r="L665" s="8" t="s">
        <v>3025</v>
      </c>
      <c r="M665" s="8" t="s">
        <v>3364</v>
      </c>
      <c r="N665" s="8">
        <v>63</v>
      </c>
      <c r="O665" s="8" t="s">
        <v>3452</v>
      </c>
      <c r="P665" s="8" t="s">
        <v>3366</v>
      </c>
      <c r="Q665" s="8" t="s">
        <v>3014</v>
      </c>
      <c r="R665" s="8" t="s">
        <v>3015</v>
      </c>
      <c r="S665" s="8">
        <v>35.539149000000002</v>
      </c>
      <c r="T665" s="8">
        <v>35.789569</v>
      </c>
      <c r="U665" s="8" t="s">
        <v>1763</v>
      </c>
      <c r="W665" s="8" t="s">
        <v>1449</v>
      </c>
      <c r="X665" s="8" t="s">
        <v>2071</v>
      </c>
      <c r="Y665" s="8">
        <v>0</v>
      </c>
      <c r="Z665" s="8">
        <v>0</v>
      </c>
      <c r="AA665" s="8">
        <v>0</v>
      </c>
      <c r="AB665" s="8" t="s">
        <v>1449</v>
      </c>
      <c r="AC665" s="8">
        <v>0</v>
      </c>
      <c r="AD665" s="8" t="s">
        <v>1449</v>
      </c>
    </row>
    <row r="666" spans="1:30" hidden="1" x14ac:dyDescent="0.25">
      <c r="A666" s="8" t="s">
        <v>3453</v>
      </c>
      <c r="B666" s="8">
        <v>898</v>
      </c>
      <c r="C666" s="8" t="s">
        <v>1426</v>
      </c>
      <c r="D666" s="8" t="s">
        <v>1427</v>
      </c>
      <c r="E666" s="8" t="s">
        <v>1428</v>
      </c>
      <c r="F666" s="8">
        <v>4</v>
      </c>
      <c r="G666" s="8" t="s">
        <v>2415</v>
      </c>
      <c r="H666" s="8" t="s">
        <v>2416</v>
      </c>
      <c r="I666" s="8" t="s">
        <v>2417</v>
      </c>
      <c r="J666" s="8">
        <v>19</v>
      </c>
      <c r="K666" s="8" t="s">
        <v>2418</v>
      </c>
      <c r="L666" s="8" t="s">
        <v>2419</v>
      </c>
      <c r="M666" s="8" t="s">
        <v>2420</v>
      </c>
      <c r="N666" s="8">
        <v>97</v>
      </c>
      <c r="O666" s="8" t="s">
        <v>3454</v>
      </c>
      <c r="P666" s="8" t="s">
        <v>2989</v>
      </c>
      <c r="Q666" s="8" t="s">
        <v>2418</v>
      </c>
      <c r="R666" s="8" t="s">
        <v>2419</v>
      </c>
      <c r="S666" s="8">
        <v>35.547500999999997</v>
      </c>
      <c r="T666" s="8">
        <v>36.644047</v>
      </c>
      <c r="U666" s="8" t="s">
        <v>1763</v>
      </c>
      <c r="W666" s="8" t="s">
        <v>1449</v>
      </c>
      <c r="X666" s="8" t="s">
        <v>2071</v>
      </c>
      <c r="Y666" s="8">
        <v>0</v>
      </c>
      <c r="Z666" s="8">
        <v>0</v>
      </c>
      <c r="AA666" s="8">
        <v>0</v>
      </c>
      <c r="AB666" s="8" t="s">
        <v>1449</v>
      </c>
      <c r="AC666" s="8">
        <v>0</v>
      </c>
      <c r="AD666" s="8" t="s">
        <v>1449</v>
      </c>
    </row>
    <row r="667" spans="1:30" hidden="1" x14ac:dyDescent="0.25">
      <c r="A667" s="8" t="s">
        <v>3455</v>
      </c>
      <c r="B667" s="8">
        <v>899</v>
      </c>
      <c r="C667" s="8" t="s">
        <v>1426</v>
      </c>
      <c r="D667" s="8" t="s">
        <v>1427</v>
      </c>
      <c r="E667" s="8" t="s">
        <v>1428</v>
      </c>
      <c r="F667" s="8">
        <v>4</v>
      </c>
      <c r="G667" s="8" t="s">
        <v>2415</v>
      </c>
      <c r="H667" s="8" t="s">
        <v>2416</v>
      </c>
      <c r="I667" s="8" t="s">
        <v>2417</v>
      </c>
      <c r="J667" s="8">
        <v>19</v>
      </c>
      <c r="K667" s="8" t="s">
        <v>2418</v>
      </c>
      <c r="L667" s="8" t="s">
        <v>2419</v>
      </c>
      <c r="M667" s="8" t="s">
        <v>2420</v>
      </c>
      <c r="N667" s="8">
        <v>97</v>
      </c>
      <c r="O667" s="8" t="s">
        <v>3456</v>
      </c>
      <c r="P667" s="8" t="s">
        <v>2989</v>
      </c>
      <c r="Q667" s="8" t="s">
        <v>2418</v>
      </c>
      <c r="R667" s="8" t="s">
        <v>2419</v>
      </c>
      <c r="S667" s="8">
        <v>35.547500999999997</v>
      </c>
      <c r="T667" s="8">
        <v>36.644047</v>
      </c>
      <c r="U667" s="8" t="s">
        <v>1763</v>
      </c>
      <c r="W667" s="8" t="s">
        <v>1449</v>
      </c>
      <c r="X667" s="8" t="s">
        <v>2071</v>
      </c>
      <c r="Y667" s="8">
        <v>0</v>
      </c>
      <c r="Z667" s="8">
        <v>0</v>
      </c>
      <c r="AA667" s="8">
        <v>0</v>
      </c>
      <c r="AB667" s="8" t="s">
        <v>1449</v>
      </c>
      <c r="AC667" s="8">
        <v>0</v>
      </c>
      <c r="AD667" s="8" t="s">
        <v>1449</v>
      </c>
    </row>
    <row r="668" spans="1:30" hidden="1" x14ac:dyDescent="0.25">
      <c r="A668" s="8" t="s">
        <v>3457</v>
      </c>
      <c r="B668" s="8">
        <v>900</v>
      </c>
      <c r="C668" s="8" t="s">
        <v>3013</v>
      </c>
      <c r="D668" s="8" t="s">
        <v>3014</v>
      </c>
      <c r="E668" s="8" t="s">
        <v>3015</v>
      </c>
      <c r="F668" s="8">
        <v>3</v>
      </c>
      <c r="G668" s="8" t="s">
        <v>3014</v>
      </c>
      <c r="H668" s="8" t="s">
        <v>3025</v>
      </c>
      <c r="I668" s="8" t="s">
        <v>3026</v>
      </c>
      <c r="J668" s="8">
        <v>14</v>
      </c>
      <c r="K668" s="8" t="s">
        <v>3014</v>
      </c>
      <c r="L668" s="8" t="s">
        <v>3025</v>
      </c>
      <c r="M668" s="8" t="s">
        <v>3364</v>
      </c>
      <c r="N668" s="8">
        <v>63</v>
      </c>
      <c r="O668" s="8" t="s">
        <v>3458</v>
      </c>
      <c r="P668" s="8" t="s">
        <v>3366</v>
      </c>
      <c r="Q668" s="8" t="s">
        <v>3014</v>
      </c>
      <c r="R668" s="8" t="s">
        <v>3015</v>
      </c>
      <c r="S668" s="8">
        <v>35.539149000000002</v>
      </c>
      <c r="T668" s="8">
        <v>35.789569</v>
      </c>
      <c r="U668" s="8" t="s">
        <v>1763</v>
      </c>
      <c r="W668" s="8" t="s">
        <v>1449</v>
      </c>
      <c r="X668" s="8" t="s">
        <v>2071</v>
      </c>
      <c r="Y668" s="8">
        <v>0</v>
      </c>
      <c r="Z668" s="8">
        <v>0</v>
      </c>
      <c r="AA668" s="8">
        <v>0</v>
      </c>
      <c r="AB668" s="8" t="s">
        <v>1449</v>
      </c>
      <c r="AC668" s="8">
        <v>0</v>
      </c>
      <c r="AD668" s="8" t="s">
        <v>1449</v>
      </c>
    </row>
    <row r="669" spans="1:30" hidden="1" x14ac:dyDescent="0.25">
      <c r="A669" s="8" t="s">
        <v>3459</v>
      </c>
      <c r="B669" s="8">
        <v>901</v>
      </c>
      <c r="C669" s="8" t="s">
        <v>3013</v>
      </c>
      <c r="D669" s="8" t="s">
        <v>3014</v>
      </c>
      <c r="E669" s="8" t="s">
        <v>3015</v>
      </c>
      <c r="F669" s="8">
        <v>3</v>
      </c>
      <c r="G669" s="8" t="s">
        <v>3014</v>
      </c>
      <c r="H669" s="8" t="s">
        <v>3025</v>
      </c>
      <c r="I669" s="8" t="s">
        <v>3026</v>
      </c>
      <c r="J669" s="8">
        <v>14</v>
      </c>
      <c r="K669" s="8" t="s">
        <v>3014</v>
      </c>
      <c r="L669" s="8" t="s">
        <v>3025</v>
      </c>
      <c r="M669" s="8" t="s">
        <v>3364</v>
      </c>
      <c r="N669" s="8">
        <v>63</v>
      </c>
      <c r="O669" s="8" t="s">
        <v>3460</v>
      </c>
      <c r="P669" s="8" t="s">
        <v>3366</v>
      </c>
      <c r="Q669" s="8" t="s">
        <v>3014</v>
      </c>
      <c r="R669" s="8" t="s">
        <v>3015</v>
      </c>
      <c r="S669" s="8">
        <v>35.539149000000002</v>
      </c>
      <c r="T669" s="8">
        <v>35.789569</v>
      </c>
      <c r="U669" s="8" t="s">
        <v>1763</v>
      </c>
      <c r="W669" s="8" t="s">
        <v>1449</v>
      </c>
      <c r="X669" s="8" t="s">
        <v>2071</v>
      </c>
      <c r="Y669" s="8">
        <v>0</v>
      </c>
      <c r="Z669" s="8">
        <v>0</v>
      </c>
      <c r="AA669" s="8">
        <v>0</v>
      </c>
      <c r="AB669" s="8" t="s">
        <v>1449</v>
      </c>
      <c r="AC669" s="8">
        <v>0</v>
      </c>
      <c r="AD669" s="8" t="s">
        <v>1449</v>
      </c>
    </row>
    <row r="670" spans="1:30" hidden="1" x14ac:dyDescent="0.25">
      <c r="A670" s="8" t="s">
        <v>3461</v>
      </c>
      <c r="B670" s="8">
        <v>902</v>
      </c>
      <c r="C670" s="8" t="s">
        <v>3013</v>
      </c>
      <c r="D670" s="8" t="s">
        <v>3014</v>
      </c>
      <c r="E670" s="8" t="s">
        <v>3015</v>
      </c>
      <c r="F670" s="8">
        <v>3</v>
      </c>
      <c r="G670" s="8" t="s">
        <v>3016</v>
      </c>
      <c r="H670" s="8" t="s">
        <v>3017</v>
      </c>
      <c r="I670" s="8" t="s">
        <v>3018</v>
      </c>
      <c r="J670" s="8">
        <v>16</v>
      </c>
      <c r="K670" s="8" t="s">
        <v>3019</v>
      </c>
      <c r="L670" s="8" t="s">
        <v>3020</v>
      </c>
      <c r="M670" s="8" t="s">
        <v>3021</v>
      </c>
      <c r="N670" s="8">
        <v>79</v>
      </c>
      <c r="O670" s="8" t="s">
        <v>3462</v>
      </c>
      <c r="P670" s="8" t="s">
        <v>3172</v>
      </c>
      <c r="Q670" s="8" t="s">
        <v>3019</v>
      </c>
      <c r="R670" s="8" t="s">
        <v>3020</v>
      </c>
      <c r="S670" s="8">
        <v>35.743865</v>
      </c>
      <c r="T670" s="8">
        <v>36.163635999999997</v>
      </c>
      <c r="U670" s="8" t="s">
        <v>1763</v>
      </c>
      <c r="W670" s="8" t="s">
        <v>1449</v>
      </c>
      <c r="X670" s="8" t="s">
        <v>2071</v>
      </c>
      <c r="Y670" s="8">
        <v>0</v>
      </c>
      <c r="Z670" s="8">
        <v>0</v>
      </c>
      <c r="AA670" s="8">
        <v>0</v>
      </c>
      <c r="AB670" s="8" t="s">
        <v>1449</v>
      </c>
      <c r="AC670" s="8">
        <v>0</v>
      </c>
      <c r="AD670" s="8" t="s">
        <v>1449</v>
      </c>
    </row>
    <row r="671" spans="1:30" hidden="1" x14ac:dyDescent="0.25">
      <c r="A671" s="8" t="s">
        <v>3463</v>
      </c>
      <c r="B671" s="8">
        <v>903</v>
      </c>
      <c r="C671" s="8" t="s">
        <v>3013</v>
      </c>
      <c r="D671" s="8" t="s">
        <v>3014</v>
      </c>
      <c r="E671" s="8" t="s">
        <v>3015</v>
      </c>
      <c r="F671" s="8">
        <v>3</v>
      </c>
      <c r="G671" s="8" t="s">
        <v>3014</v>
      </c>
      <c r="H671" s="8" t="s">
        <v>3025</v>
      </c>
      <c r="I671" s="8" t="s">
        <v>3026</v>
      </c>
      <c r="J671" s="8">
        <v>14</v>
      </c>
      <c r="K671" s="8" t="s">
        <v>3027</v>
      </c>
      <c r="L671" s="8" t="s">
        <v>3028</v>
      </c>
      <c r="M671" s="8" t="s">
        <v>3029</v>
      </c>
      <c r="N671" s="8">
        <v>65</v>
      </c>
      <c r="O671" s="8" t="s">
        <v>3464</v>
      </c>
      <c r="P671" s="8" t="s">
        <v>3251</v>
      </c>
      <c r="Q671" s="8" t="s">
        <v>3252</v>
      </c>
      <c r="R671" s="8" t="s">
        <v>3253</v>
      </c>
      <c r="S671" s="8">
        <v>35.785797000000002</v>
      </c>
      <c r="T671" s="8">
        <v>36.036569999999998</v>
      </c>
      <c r="U671" s="8" t="s">
        <v>1763</v>
      </c>
      <c r="W671" s="8" t="s">
        <v>1449</v>
      </c>
      <c r="X671" s="8" t="s">
        <v>2071</v>
      </c>
      <c r="Y671" s="8">
        <v>0</v>
      </c>
      <c r="Z671" s="8">
        <v>0</v>
      </c>
      <c r="AA671" s="8">
        <v>0</v>
      </c>
      <c r="AB671" s="8" t="s">
        <v>1449</v>
      </c>
      <c r="AC671" s="8">
        <v>0</v>
      </c>
      <c r="AD671" s="8" t="s">
        <v>1449</v>
      </c>
    </row>
    <row r="672" spans="1:30" hidden="1" x14ac:dyDescent="0.25">
      <c r="A672" s="8" t="s">
        <v>3465</v>
      </c>
      <c r="B672" s="8">
        <v>904</v>
      </c>
      <c r="C672" s="8" t="s">
        <v>1426</v>
      </c>
      <c r="D672" s="8" t="s">
        <v>1427</v>
      </c>
      <c r="E672" s="8" t="s">
        <v>1428</v>
      </c>
      <c r="F672" s="8">
        <v>4</v>
      </c>
      <c r="G672" s="8" t="s">
        <v>2415</v>
      </c>
      <c r="H672" s="8" t="s">
        <v>2416</v>
      </c>
      <c r="I672" s="8" t="s">
        <v>2417</v>
      </c>
      <c r="J672" s="8">
        <v>19</v>
      </c>
      <c r="K672" s="8" t="s">
        <v>2418</v>
      </c>
      <c r="L672" s="8" t="s">
        <v>2419</v>
      </c>
      <c r="M672" s="8" t="s">
        <v>2420</v>
      </c>
      <c r="N672" s="8">
        <v>97</v>
      </c>
      <c r="O672" s="8" t="s">
        <v>3466</v>
      </c>
      <c r="P672" s="8" t="s">
        <v>2989</v>
      </c>
      <c r="Q672" s="8" t="s">
        <v>2418</v>
      </c>
      <c r="R672" s="8" t="s">
        <v>2419</v>
      </c>
      <c r="S672" s="8">
        <v>35.547500999999997</v>
      </c>
      <c r="T672" s="8">
        <v>36.644047</v>
      </c>
      <c r="U672" s="8" t="s">
        <v>1763</v>
      </c>
      <c r="W672" s="8" t="s">
        <v>1449</v>
      </c>
      <c r="X672" s="8" t="s">
        <v>2071</v>
      </c>
      <c r="Y672" s="8">
        <v>0</v>
      </c>
      <c r="Z672" s="8">
        <v>0</v>
      </c>
      <c r="AA672" s="8">
        <v>0</v>
      </c>
      <c r="AB672" s="8" t="s">
        <v>1449</v>
      </c>
      <c r="AC672" s="8">
        <v>0</v>
      </c>
      <c r="AD672" s="8" t="s">
        <v>1449</v>
      </c>
    </row>
    <row r="673" spans="1:30" hidden="1" x14ac:dyDescent="0.25">
      <c r="A673" s="8" t="s">
        <v>3467</v>
      </c>
      <c r="B673" s="8">
        <v>905</v>
      </c>
      <c r="C673" s="8" t="s">
        <v>3013</v>
      </c>
      <c r="D673" s="8" t="s">
        <v>3014</v>
      </c>
      <c r="E673" s="8" t="s">
        <v>3015</v>
      </c>
      <c r="F673" s="8">
        <v>3</v>
      </c>
      <c r="G673" s="8" t="s">
        <v>3014</v>
      </c>
      <c r="H673" s="8" t="s">
        <v>3025</v>
      </c>
      <c r="I673" s="8" t="s">
        <v>3026</v>
      </c>
      <c r="J673" s="8">
        <v>14</v>
      </c>
      <c r="K673" s="8" t="s">
        <v>3014</v>
      </c>
      <c r="L673" s="8" t="s">
        <v>3025</v>
      </c>
      <c r="M673" s="8" t="s">
        <v>3364</v>
      </c>
      <c r="N673" s="8">
        <v>63</v>
      </c>
      <c r="O673" s="8" t="s">
        <v>3468</v>
      </c>
      <c r="P673" s="8" t="s">
        <v>3366</v>
      </c>
      <c r="Q673" s="8" t="s">
        <v>3014</v>
      </c>
      <c r="R673" s="8" t="s">
        <v>3015</v>
      </c>
      <c r="S673" s="8">
        <v>35.539149000000002</v>
      </c>
      <c r="T673" s="8">
        <v>35.789569</v>
      </c>
      <c r="U673" s="8" t="s">
        <v>1763</v>
      </c>
      <c r="W673" s="8" t="s">
        <v>1449</v>
      </c>
      <c r="X673" s="8" t="s">
        <v>2071</v>
      </c>
      <c r="Y673" s="8">
        <v>0</v>
      </c>
      <c r="Z673" s="8">
        <v>0</v>
      </c>
      <c r="AA673" s="8">
        <v>0</v>
      </c>
      <c r="AB673" s="8" t="s">
        <v>1449</v>
      </c>
      <c r="AC673" s="8">
        <v>0</v>
      </c>
      <c r="AD673" s="8" t="s">
        <v>1449</v>
      </c>
    </row>
    <row r="674" spans="1:30" hidden="1" x14ac:dyDescent="0.25">
      <c r="A674" s="8" t="s">
        <v>3469</v>
      </c>
      <c r="B674" s="8">
        <v>906</v>
      </c>
      <c r="C674" s="8" t="s">
        <v>1426</v>
      </c>
      <c r="D674" s="8" t="s">
        <v>1427</v>
      </c>
      <c r="E674" s="8" t="s">
        <v>1428</v>
      </c>
      <c r="F674" s="8">
        <v>4</v>
      </c>
      <c r="G674" s="8" t="s">
        <v>2415</v>
      </c>
      <c r="H674" s="8" t="s">
        <v>2416</v>
      </c>
      <c r="I674" s="8" t="s">
        <v>2417</v>
      </c>
      <c r="J674" s="8">
        <v>19</v>
      </c>
      <c r="K674" s="8" t="s">
        <v>2418</v>
      </c>
      <c r="L674" s="8" t="s">
        <v>2419</v>
      </c>
      <c r="M674" s="8" t="s">
        <v>2420</v>
      </c>
      <c r="N674" s="8">
        <v>97</v>
      </c>
      <c r="O674" s="8" t="s">
        <v>3470</v>
      </c>
      <c r="P674" s="8" t="s">
        <v>2989</v>
      </c>
      <c r="Q674" s="8" t="s">
        <v>2418</v>
      </c>
      <c r="R674" s="8" t="s">
        <v>2419</v>
      </c>
      <c r="S674" s="8">
        <v>35.547500999999997</v>
      </c>
      <c r="T674" s="8">
        <v>36.644047</v>
      </c>
      <c r="U674" s="8" t="s">
        <v>1763</v>
      </c>
      <c r="W674" s="8" t="s">
        <v>1449</v>
      </c>
      <c r="X674" s="8" t="s">
        <v>2071</v>
      </c>
      <c r="Y674" s="8">
        <v>23636</v>
      </c>
      <c r="Z674" s="8">
        <v>0</v>
      </c>
      <c r="AA674" s="8">
        <v>0</v>
      </c>
      <c r="AB674" s="8" t="s">
        <v>1449</v>
      </c>
      <c r="AC674" s="8">
        <v>0</v>
      </c>
      <c r="AD674" s="8" t="s">
        <v>1449</v>
      </c>
    </row>
    <row r="675" spans="1:30" hidden="1" x14ac:dyDescent="0.25">
      <c r="A675" s="8" t="s">
        <v>3471</v>
      </c>
      <c r="B675" s="8">
        <v>907</v>
      </c>
      <c r="C675" s="8" t="s">
        <v>1426</v>
      </c>
      <c r="D675" s="8" t="s">
        <v>1427</v>
      </c>
      <c r="E675" s="8" t="s">
        <v>1428</v>
      </c>
      <c r="F675" s="8">
        <v>4</v>
      </c>
      <c r="G675" s="8" t="s">
        <v>2415</v>
      </c>
      <c r="H675" s="8" t="s">
        <v>2416</v>
      </c>
      <c r="I675" s="8" t="s">
        <v>2417</v>
      </c>
      <c r="J675" s="8">
        <v>19</v>
      </c>
      <c r="K675" s="8" t="s">
        <v>2418</v>
      </c>
      <c r="L675" s="8" t="s">
        <v>2419</v>
      </c>
      <c r="M675" s="8" t="s">
        <v>2420</v>
      </c>
      <c r="N675" s="8">
        <v>97</v>
      </c>
      <c r="O675" s="8" t="s">
        <v>3472</v>
      </c>
      <c r="P675" s="8" t="s">
        <v>2989</v>
      </c>
      <c r="Q675" s="8" t="s">
        <v>2418</v>
      </c>
      <c r="R675" s="8" t="s">
        <v>2419</v>
      </c>
      <c r="S675" s="8">
        <v>35.547500999999997</v>
      </c>
      <c r="T675" s="8">
        <v>36.644047</v>
      </c>
      <c r="U675" s="8" t="s">
        <v>1763</v>
      </c>
      <c r="W675" s="8" t="s">
        <v>1449</v>
      </c>
      <c r="X675" s="8" t="s">
        <v>2071</v>
      </c>
      <c r="Y675" s="8">
        <v>0</v>
      </c>
      <c r="Z675" s="8">
        <v>0</v>
      </c>
      <c r="AA675" s="8">
        <v>0</v>
      </c>
      <c r="AB675" s="8" t="s">
        <v>1449</v>
      </c>
      <c r="AC675" s="8">
        <v>0</v>
      </c>
      <c r="AD675" s="8" t="s">
        <v>1449</v>
      </c>
    </row>
    <row r="676" spans="1:30" hidden="1" x14ac:dyDescent="0.25">
      <c r="A676" s="8" t="s">
        <v>3473</v>
      </c>
      <c r="B676" s="8">
        <v>908</v>
      </c>
      <c r="C676" s="8" t="s">
        <v>3013</v>
      </c>
      <c r="D676" s="8" t="s">
        <v>3014</v>
      </c>
      <c r="E676" s="8" t="s">
        <v>3015</v>
      </c>
      <c r="F676" s="8">
        <v>3</v>
      </c>
      <c r="G676" s="8" t="s">
        <v>3016</v>
      </c>
      <c r="H676" s="8" t="s">
        <v>3017</v>
      </c>
      <c r="I676" s="8" t="s">
        <v>3018</v>
      </c>
      <c r="J676" s="8">
        <v>16</v>
      </c>
      <c r="K676" s="8" t="s">
        <v>3019</v>
      </c>
      <c r="L676" s="8" t="s">
        <v>3020</v>
      </c>
      <c r="M676" s="8" t="s">
        <v>3021</v>
      </c>
      <c r="N676" s="8">
        <v>79</v>
      </c>
      <c r="O676" s="8" t="s">
        <v>3474</v>
      </c>
      <c r="P676" s="8" t="s">
        <v>3172</v>
      </c>
      <c r="Q676" s="8" t="s">
        <v>3019</v>
      </c>
      <c r="R676" s="8" t="s">
        <v>3020</v>
      </c>
      <c r="S676" s="8">
        <v>35.743865</v>
      </c>
      <c r="T676" s="8">
        <v>36.163635999999997</v>
      </c>
      <c r="U676" s="8" t="s">
        <v>1763</v>
      </c>
      <c r="W676" s="8" t="s">
        <v>1449</v>
      </c>
      <c r="X676" s="8" t="s">
        <v>2071</v>
      </c>
      <c r="Y676" s="8">
        <v>0</v>
      </c>
      <c r="Z676" s="8">
        <v>0</v>
      </c>
      <c r="AA676" s="8">
        <v>0</v>
      </c>
      <c r="AB676" s="8" t="s">
        <v>1449</v>
      </c>
      <c r="AC676" s="8">
        <v>0</v>
      </c>
      <c r="AD676" s="8" t="s">
        <v>1449</v>
      </c>
    </row>
    <row r="677" spans="1:30" hidden="1" x14ac:dyDescent="0.25">
      <c r="A677" s="8" t="s">
        <v>3475</v>
      </c>
      <c r="B677" s="8">
        <v>909</v>
      </c>
      <c r="C677" s="8" t="s">
        <v>3013</v>
      </c>
      <c r="D677" s="8" t="s">
        <v>3014</v>
      </c>
      <c r="E677" s="8" t="s">
        <v>3015</v>
      </c>
      <c r="F677" s="8">
        <v>3</v>
      </c>
      <c r="G677" s="8" t="s">
        <v>3016</v>
      </c>
      <c r="H677" s="8" t="s">
        <v>3017</v>
      </c>
      <c r="I677" s="8" t="s">
        <v>3018</v>
      </c>
      <c r="J677" s="8">
        <v>16</v>
      </c>
      <c r="K677" s="8" t="s">
        <v>3269</v>
      </c>
      <c r="L677" s="8" t="s">
        <v>3270</v>
      </c>
      <c r="M677" s="8" t="s">
        <v>3271</v>
      </c>
      <c r="N677" s="8">
        <v>77</v>
      </c>
      <c r="O677" s="8" t="s">
        <v>3476</v>
      </c>
      <c r="P677" s="8" t="s">
        <v>3273</v>
      </c>
      <c r="Q677" s="8" t="s">
        <v>3268</v>
      </c>
      <c r="R677" s="8" t="s">
        <v>3272</v>
      </c>
      <c r="S677" s="8">
        <v>35.688009000000001</v>
      </c>
      <c r="T677" s="8">
        <v>36.139572999999999</v>
      </c>
      <c r="U677" s="8" t="s">
        <v>1763</v>
      </c>
      <c r="W677" s="8" t="s">
        <v>1449</v>
      </c>
      <c r="X677" s="8" t="s">
        <v>2071</v>
      </c>
      <c r="Y677" s="8">
        <v>0</v>
      </c>
      <c r="Z677" s="8">
        <v>0</v>
      </c>
      <c r="AA677" s="8">
        <v>0</v>
      </c>
      <c r="AB677" s="8" t="s">
        <v>1449</v>
      </c>
      <c r="AC677" s="8">
        <v>0</v>
      </c>
      <c r="AD677" s="8" t="s">
        <v>1449</v>
      </c>
    </row>
    <row r="678" spans="1:30" hidden="1" x14ac:dyDescent="0.25">
      <c r="A678" s="8" t="s">
        <v>3477</v>
      </c>
      <c r="B678" s="8">
        <v>910</v>
      </c>
      <c r="C678" s="8" t="s">
        <v>3013</v>
      </c>
      <c r="D678" s="8" t="s">
        <v>3014</v>
      </c>
      <c r="E678" s="8" t="s">
        <v>3015</v>
      </c>
      <c r="F678" s="8">
        <v>3</v>
      </c>
      <c r="G678" s="8" t="s">
        <v>3016</v>
      </c>
      <c r="H678" s="8" t="s">
        <v>3017</v>
      </c>
      <c r="I678" s="8" t="s">
        <v>3018</v>
      </c>
      <c r="J678" s="8">
        <v>16</v>
      </c>
      <c r="K678" s="8" t="s">
        <v>3269</v>
      </c>
      <c r="L678" s="8" t="s">
        <v>3270</v>
      </c>
      <c r="M678" s="8" t="s">
        <v>3271</v>
      </c>
      <c r="N678" s="8">
        <v>77</v>
      </c>
      <c r="O678" s="8" t="s">
        <v>3476</v>
      </c>
      <c r="P678" s="8" t="s">
        <v>3273</v>
      </c>
      <c r="Q678" s="8" t="s">
        <v>3268</v>
      </c>
      <c r="R678" s="8" t="s">
        <v>3272</v>
      </c>
      <c r="S678" s="8">
        <v>35.688009000000001</v>
      </c>
      <c r="T678" s="8">
        <v>36.139572999999999</v>
      </c>
      <c r="U678" s="8" t="s">
        <v>1763</v>
      </c>
      <c r="W678" s="8" t="s">
        <v>1449</v>
      </c>
      <c r="X678" s="8" t="s">
        <v>2071</v>
      </c>
      <c r="Y678" s="8">
        <v>0</v>
      </c>
      <c r="Z678" s="8">
        <v>0</v>
      </c>
      <c r="AA678" s="8">
        <v>0</v>
      </c>
      <c r="AB678" s="8" t="s">
        <v>1449</v>
      </c>
      <c r="AC678" s="8">
        <v>0</v>
      </c>
      <c r="AD678" s="8" t="s">
        <v>1449</v>
      </c>
    </row>
    <row r="679" spans="1:30" hidden="1" x14ac:dyDescent="0.25">
      <c r="A679" s="8" t="s">
        <v>3478</v>
      </c>
      <c r="B679" s="8">
        <v>911</v>
      </c>
      <c r="C679" s="8" t="s">
        <v>1426</v>
      </c>
      <c r="D679" s="8" t="s">
        <v>1427</v>
      </c>
      <c r="E679" s="8" t="s">
        <v>1428</v>
      </c>
      <c r="F679" s="8">
        <v>4</v>
      </c>
      <c r="G679" s="8" t="s">
        <v>2415</v>
      </c>
      <c r="H679" s="8" t="s">
        <v>2416</v>
      </c>
      <c r="I679" s="8" t="s">
        <v>2417</v>
      </c>
      <c r="J679" s="8">
        <v>19</v>
      </c>
      <c r="K679" s="8" t="s">
        <v>2567</v>
      </c>
      <c r="L679" s="8" t="s">
        <v>2568</v>
      </c>
      <c r="M679" s="8" t="s">
        <v>2569</v>
      </c>
      <c r="N679" s="8">
        <v>94</v>
      </c>
      <c r="O679" s="8" t="s">
        <v>3479</v>
      </c>
      <c r="P679" s="8" t="s">
        <v>3274</v>
      </c>
      <c r="Q679" s="8" t="s">
        <v>2567</v>
      </c>
      <c r="R679" s="8" t="s">
        <v>2568</v>
      </c>
      <c r="S679" s="8">
        <v>35.590615999999997</v>
      </c>
      <c r="T679" s="8">
        <v>37.005636000000003</v>
      </c>
      <c r="U679" s="8" t="s">
        <v>1763</v>
      </c>
      <c r="W679" s="8" t="s">
        <v>1449</v>
      </c>
      <c r="X679" s="8" t="s">
        <v>2071</v>
      </c>
      <c r="Y679" s="8">
        <v>0</v>
      </c>
      <c r="Z679" s="8">
        <v>0</v>
      </c>
      <c r="AA679" s="8">
        <v>0</v>
      </c>
      <c r="AB679" s="8" t="s">
        <v>1449</v>
      </c>
      <c r="AC679" s="8">
        <v>0</v>
      </c>
      <c r="AD679" s="8" t="s">
        <v>1449</v>
      </c>
    </row>
    <row r="680" spans="1:30" hidden="1" x14ac:dyDescent="0.25">
      <c r="A680" s="8" t="s">
        <v>3480</v>
      </c>
      <c r="B680" s="8">
        <v>912</v>
      </c>
      <c r="C680" s="8" t="s">
        <v>3013</v>
      </c>
      <c r="D680" s="8" t="s">
        <v>3014</v>
      </c>
      <c r="E680" s="8" t="s">
        <v>3015</v>
      </c>
      <c r="F680" s="8">
        <v>3</v>
      </c>
      <c r="G680" s="8" t="s">
        <v>3014</v>
      </c>
      <c r="H680" s="8" t="s">
        <v>3025</v>
      </c>
      <c r="I680" s="8" t="s">
        <v>3026</v>
      </c>
      <c r="J680" s="8">
        <v>14</v>
      </c>
      <c r="K680" s="8" t="s">
        <v>3014</v>
      </c>
      <c r="L680" s="8" t="s">
        <v>3025</v>
      </c>
      <c r="M680" s="8" t="s">
        <v>3364</v>
      </c>
      <c r="N680" s="8">
        <v>63</v>
      </c>
      <c r="O680" s="8" t="s">
        <v>3481</v>
      </c>
      <c r="P680" s="8" t="s">
        <v>3366</v>
      </c>
      <c r="Q680" s="8" t="s">
        <v>3014</v>
      </c>
      <c r="R680" s="8" t="s">
        <v>3015</v>
      </c>
      <c r="S680" s="8">
        <v>35.539149000000002</v>
      </c>
      <c r="T680" s="8">
        <v>35.789569</v>
      </c>
      <c r="U680" s="8" t="s">
        <v>1763</v>
      </c>
      <c r="W680" s="8" t="s">
        <v>1449</v>
      </c>
      <c r="X680" s="8" t="s">
        <v>2071</v>
      </c>
      <c r="Y680" s="8">
        <v>0</v>
      </c>
      <c r="Z680" s="8">
        <v>0</v>
      </c>
      <c r="AA680" s="8">
        <v>0</v>
      </c>
      <c r="AB680" s="8" t="s">
        <v>1449</v>
      </c>
      <c r="AC680" s="8">
        <v>0</v>
      </c>
      <c r="AD680" s="8" t="s">
        <v>1449</v>
      </c>
    </row>
    <row r="681" spans="1:30" hidden="1" x14ac:dyDescent="0.25">
      <c r="A681" s="8" t="s">
        <v>3482</v>
      </c>
      <c r="B681" s="8">
        <v>913</v>
      </c>
      <c r="C681" s="8" t="s">
        <v>1426</v>
      </c>
      <c r="D681" s="8" t="s">
        <v>1427</v>
      </c>
      <c r="E681" s="8" t="s">
        <v>1428</v>
      </c>
      <c r="F681" s="8">
        <v>4</v>
      </c>
      <c r="G681" s="8" t="s">
        <v>2415</v>
      </c>
      <c r="H681" s="8" t="s">
        <v>2416</v>
      </c>
      <c r="I681" s="8" t="s">
        <v>2417</v>
      </c>
      <c r="J681" s="8">
        <v>19</v>
      </c>
      <c r="K681" s="8" t="s">
        <v>2558</v>
      </c>
      <c r="L681" s="8" t="s">
        <v>2559</v>
      </c>
      <c r="M681" s="8" t="s">
        <v>2560</v>
      </c>
      <c r="N681" s="8">
        <v>95</v>
      </c>
      <c r="O681" s="8" t="s">
        <v>3483</v>
      </c>
      <c r="P681" s="8" t="s">
        <v>3484</v>
      </c>
      <c r="Q681" s="8" t="s">
        <v>3485</v>
      </c>
      <c r="R681" s="8" t="s">
        <v>3486</v>
      </c>
      <c r="S681" s="8">
        <v>35.573692000000001</v>
      </c>
      <c r="T681" s="8">
        <v>36.518256000000001</v>
      </c>
      <c r="U681" s="8" t="s">
        <v>1763</v>
      </c>
      <c r="W681" s="8" t="s">
        <v>1449</v>
      </c>
      <c r="X681" s="8" t="s">
        <v>2071</v>
      </c>
      <c r="Y681" s="8">
        <v>0</v>
      </c>
      <c r="Z681" s="8">
        <v>0</v>
      </c>
      <c r="AA681" s="8">
        <v>0</v>
      </c>
      <c r="AB681" s="8" t="s">
        <v>1449</v>
      </c>
      <c r="AC681" s="8">
        <v>0</v>
      </c>
      <c r="AD681" s="8" t="s">
        <v>1449</v>
      </c>
    </row>
    <row r="682" spans="1:30" hidden="1" x14ac:dyDescent="0.25">
      <c r="A682" s="8" t="s">
        <v>3487</v>
      </c>
      <c r="B682" s="8">
        <v>914</v>
      </c>
      <c r="C682" s="8" t="s">
        <v>1426</v>
      </c>
      <c r="D682" s="8" t="s">
        <v>1427</v>
      </c>
      <c r="E682" s="8" t="s">
        <v>1428</v>
      </c>
      <c r="F682" s="8">
        <v>4</v>
      </c>
      <c r="G682" s="8" t="s">
        <v>2415</v>
      </c>
      <c r="H682" s="8" t="s">
        <v>2416</v>
      </c>
      <c r="I682" s="8" t="s">
        <v>2417</v>
      </c>
      <c r="J682" s="8">
        <v>19</v>
      </c>
      <c r="K682" s="8" t="s">
        <v>2567</v>
      </c>
      <c r="L682" s="8" t="s">
        <v>2568</v>
      </c>
      <c r="M682" s="8" t="s">
        <v>2569</v>
      </c>
      <c r="N682" s="8">
        <v>94</v>
      </c>
      <c r="O682" s="8" t="s">
        <v>3488</v>
      </c>
      <c r="P682" s="8" t="s">
        <v>3274</v>
      </c>
      <c r="Q682" s="8" t="s">
        <v>2567</v>
      </c>
      <c r="R682" s="8" t="s">
        <v>2568</v>
      </c>
      <c r="S682" s="8">
        <v>35.590615999999997</v>
      </c>
      <c r="T682" s="8">
        <v>37.005636000000003</v>
      </c>
      <c r="U682" s="8" t="s">
        <v>1763</v>
      </c>
      <c r="W682" s="8" t="s">
        <v>1449</v>
      </c>
      <c r="X682" s="8" t="s">
        <v>2071</v>
      </c>
      <c r="Y682" s="8">
        <v>0</v>
      </c>
      <c r="Z682" s="8">
        <v>0</v>
      </c>
      <c r="AA682" s="8">
        <v>0</v>
      </c>
      <c r="AB682" s="8" t="s">
        <v>1449</v>
      </c>
      <c r="AC682" s="8">
        <v>0</v>
      </c>
      <c r="AD682" s="8" t="s">
        <v>1449</v>
      </c>
    </row>
    <row r="683" spans="1:30" hidden="1" x14ac:dyDescent="0.25">
      <c r="A683" s="8" t="s">
        <v>3489</v>
      </c>
      <c r="B683" s="8">
        <v>915</v>
      </c>
      <c r="C683" s="8" t="s">
        <v>3013</v>
      </c>
      <c r="D683" s="8" t="s">
        <v>3014</v>
      </c>
      <c r="E683" s="8" t="s">
        <v>3015</v>
      </c>
      <c r="F683" s="8">
        <v>3</v>
      </c>
      <c r="G683" s="8" t="s">
        <v>3016</v>
      </c>
      <c r="H683" s="8" t="s">
        <v>3017</v>
      </c>
      <c r="I683" s="8" t="s">
        <v>3018</v>
      </c>
      <c r="J683" s="8">
        <v>16</v>
      </c>
      <c r="K683" s="8" t="s">
        <v>3269</v>
      </c>
      <c r="L683" s="8" t="s">
        <v>3270</v>
      </c>
      <c r="M683" s="8" t="s">
        <v>3271</v>
      </c>
      <c r="N683" s="8">
        <v>77</v>
      </c>
      <c r="O683" s="8" t="s">
        <v>3490</v>
      </c>
      <c r="P683" s="8" t="s">
        <v>3273</v>
      </c>
      <c r="Q683" s="8" t="s">
        <v>3268</v>
      </c>
      <c r="R683" s="8" t="s">
        <v>3272</v>
      </c>
      <c r="S683" s="8">
        <v>35.688009000000001</v>
      </c>
      <c r="T683" s="8">
        <v>36.139572999999999</v>
      </c>
      <c r="U683" s="8" t="s">
        <v>1763</v>
      </c>
      <c r="W683" s="8" t="s">
        <v>1449</v>
      </c>
      <c r="X683" s="8" t="s">
        <v>2071</v>
      </c>
      <c r="Y683" s="8">
        <v>0</v>
      </c>
      <c r="Z683" s="8">
        <v>0</v>
      </c>
      <c r="AA683" s="8">
        <v>0</v>
      </c>
      <c r="AB683" s="8" t="s">
        <v>1449</v>
      </c>
      <c r="AC683" s="8">
        <v>0</v>
      </c>
      <c r="AD683" s="8" t="s">
        <v>1449</v>
      </c>
    </row>
    <row r="684" spans="1:30" hidden="1" x14ac:dyDescent="0.25">
      <c r="A684" s="8" t="s">
        <v>3491</v>
      </c>
      <c r="B684" s="8">
        <v>916</v>
      </c>
      <c r="C684" s="8" t="s">
        <v>1426</v>
      </c>
      <c r="D684" s="8" t="s">
        <v>1427</v>
      </c>
      <c r="E684" s="8" t="s">
        <v>1428</v>
      </c>
      <c r="F684" s="8">
        <v>4</v>
      </c>
      <c r="G684" s="8" t="s">
        <v>2415</v>
      </c>
      <c r="H684" s="8" t="s">
        <v>2416</v>
      </c>
      <c r="I684" s="8" t="s">
        <v>2417</v>
      </c>
      <c r="J684" s="8">
        <v>19</v>
      </c>
      <c r="K684" s="8" t="s">
        <v>2418</v>
      </c>
      <c r="L684" s="8" t="s">
        <v>2419</v>
      </c>
      <c r="M684" s="8" t="s">
        <v>2420</v>
      </c>
      <c r="N684" s="8">
        <v>97</v>
      </c>
      <c r="O684" s="8" t="s">
        <v>3492</v>
      </c>
      <c r="P684" s="8" t="s">
        <v>2989</v>
      </c>
      <c r="Q684" s="8" t="s">
        <v>2418</v>
      </c>
      <c r="R684" s="8" t="s">
        <v>2419</v>
      </c>
      <c r="S684" s="8">
        <v>35.547500999999997</v>
      </c>
      <c r="T684" s="8">
        <v>36.644047</v>
      </c>
      <c r="U684" s="8" t="s">
        <v>1763</v>
      </c>
      <c r="W684" s="8" t="s">
        <v>1449</v>
      </c>
      <c r="X684" s="8" t="s">
        <v>2071</v>
      </c>
      <c r="Y684" s="8">
        <v>0</v>
      </c>
      <c r="Z684" s="8">
        <v>0</v>
      </c>
      <c r="AA684" s="8">
        <v>0</v>
      </c>
      <c r="AB684" s="8" t="s">
        <v>1449</v>
      </c>
      <c r="AC684" s="8">
        <v>0</v>
      </c>
      <c r="AD684" s="8" t="s">
        <v>1449</v>
      </c>
    </row>
    <row r="685" spans="1:30" hidden="1" x14ac:dyDescent="0.25">
      <c r="A685" s="8" t="s">
        <v>3493</v>
      </c>
      <c r="B685" s="8">
        <v>917</v>
      </c>
      <c r="C685" s="8" t="s">
        <v>1426</v>
      </c>
      <c r="D685" s="8" t="s">
        <v>1427</v>
      </c>
      <c r="E685" s="8" t="s">
        <v>1428</v>
      </c>
      <c r="F685" s="8">
        <v>4</v>
      </c>
      <c r="G685" s="8" t="s">
        <v>2415</v>
      </c>
      <c r="H685" s="8" t="s">
        <v>2416</v>
      </c>
      <c r="I685" s="8" t="s">
        <v>2417</v>
      </c>
      <c r="J685" s="8">
        <v>19</v>
      </c>
      <c r="K685" s="8" t="s">
        <v>2418</v>
      </c>
      <c r="L685" s="8" t="s">
        <v>2419</v>
      </c>
      <c r="M685" s="8" t="s">
        <v>2420</v>
      </c>
      <c r="N685" s="8">
        <v>97</v>
      </c>
      <c r="O685" s="8" t="s">
        <v>3494</v>
      </c>
      <c r="P685" s="8" t="s">
        <v>2989</v>
      </c>
      <c r="Q685" s="8" t="s">
        <v>2418</v>
      </c>
      <c r="R685" s="8" t="s">
        <v>2419</v>
      </c>
      <c r="S685" s="8">
        <v>35.547500999999997</v>
      </c>
      <c r="T685" s="8">
        <v>36.644047</v>
      </c>
      <c r="U685" s="8" t="s">
        <v>1763</v>
      </c>
      <c r="W685" s="8" t="s">
        <v>1449</v>
      </c>
      <c r="X685" s="8" t="s">
        <v>2071</v>
      </c>
      <c r="Y685" s="8">
        <v>0</v>
      </c>
      <c r="Z685" s="8">
        <v>0</v>
      </c>
      <c r="AA685" s="8">
        <v>0</v>
      </c>
      <c r="AB685" s="8" t="s">
        <v>1449</v>
      </c>
      <c r="AC685" s="8">
        <v>0</v>
      </c>
      <c r="AD685" s="8" t="s">
        <v>1449</v>
      </c>
    </row>
    <row r="686" spans="1:30" hidden="1" x14ac:dyDescent="0.25">
      <c r="A686" s="8" t="s">
        <v>3495</v>
      </c>
      <c r="B686" s="8">
        <v>918</v>
      </c>
      <c r="C686" s="8" t="s">
        <v>3013</v>
      </c>
      <c r="D686" s="8" t="s">
        <v>3014</v>
      </c>
      <c r="E686" s="8" t="s">
        <v>3015</v>
      </c>
      <c r="F686" s="8">
        <v>3</v>
      </c>
      <c r="G686" s="8" t="s">
        <v>3016</v>
      </c>
      <c r="H686" s="8" t="s">
        <v>3017</v>
      </c>
      <c r="I686" s="8" t="s">
        <v>3018</v>
      </c>
      <c r="J686" s="8">
        <v>16</v>
      </c>
      <c r="K686" s="8" t="s">
        <v>3269</v>
      </c>
      <c r="L686" s="8" t="s">
        <v>3270</v>
      </c>
      <c r="M686" s="8" t="s">
        <v>3271</v>
      </c>
      <c r="N686" s="8">
        <v>77</v>
      </c>
      <c r="O686" s="8" t="s">
        <v>3496</v>
      </c>
      <c r="P686" s="8" t="s">
        <v>3273</v>
      </c>
      <c r="Q686" s="8" t="s">
        <v>3268</v>
      </c>
      <c r="R686" s="8" t="s">
        <v>3272</v>
      </c>
      <c r="S686" s="8">
        <v>35.688009000000001</v>
      </c>
      <c r="T686" s="8">
        <v>36.139572999999999</v>
      </c>
      <c r="U686" s="8" t="s">
        <v>1763</v>
      </c>
      <c r="W686" s="8" t="s">
        <v>1449</v>
      </c>
      <c r="X686" s="8" t="s">
        <v>2071</v>
      </c>
      <c r="Y686" s="8">
        <v>0</v>
      </c>
      <c r="Z686" s="8">
        <v>0</v>
      </c>
      <c r="AA686" s="8">
        <v>0</v>
      </c>
      <c r="AB686" s="8" t="s">
        <v>1449</v>
      </c>
      <c r="AC686" s="8">
        <v>0</v>
      </c>
      <c r="AD686" s="8" t="s">
        <v>1449</v>
      </c>
    </row>
    <row r="687" spans="1:30" hidden="1" x14ac:dyDescent="0.25">
      <c r="A687" s="8" t="s">
        <v>3497</v>
      </c>
      <c r="B687" s="8">
        <v>919</v>
      </c>
      <c r="C687" s="8" t="s">
        <v>1426</v>
      </c>
      <c r="D687" s="8" t="s">
        <v>1427</v>
      </c>
      <c r="E687" s="8" t="s">
        <v>1428</v>
      </c>
      <c r="F687" s="8">
        <v>4</v>
      </c>
      <c r="G687" s="8" t="s">
        <v>2415</v>
      </c>
      <c r="H687" s="8" t="s">
        <v>2416</v>
      </c>
      <c r="I687" s="8" t="s">
        <v>2417</v>
      </c>
      <c r="J687" s="8">
        <v>19</v>
      </c>
      <c r="K687" s="8" t="s">
        <v>2567</v>
      </c>
      <c r="L687" s="8" t="s">
        <v>2568</v>
      </c>
      <c r="M687" s="8" t="s">
        <v>2569</v>
      </c>
      <c r="N687" s="8">
        <v>94</v>
      </c>
      <c r="O687" s="8" t="s">
        <v>3498</v>
      </c>
      <c r="P687" s="8" t="s">
        <v>3499</v>
      </c>
      <c r="Q687" s="8" t="s">
        <v>3500</v>
      </c>
      <c r="R687" s="8" t="s">
        <v>3501</v>
      </c>
      <c r="S687" s="8">
        <v>35.616663000000003</v>
      </c>
      <c r="T687" s="8">
        <v>37.053969000000002</v>
      </c>
      <c r="U687" s="8" t="s">
        <v>1763</v>
      </c>
      <c r="W687" s="8" t="s">
        <v>1449</v>
      </c>
      <c r="X687" s="8" t="s">
        <v>2071</v>
      </c>
      <c r="Y687" s="8">
        <v>83</v>
      </c>
      <c r="Z687" s="8">
        <v>0</v>
      </c>
      <c r="AA687" s="8">
        <v>0</v>
      </c>
      <c r="AB687" s="8" t="s">
        <v>1449</v>
      </c>
      <c r="AC687" s="8">
        <v>0</v>
      </c>
      <c r="AD687" s="8" t="s">
        <v>1449</v>
      </c>
    </row>
    <row r="688" spans="1:30" hidden="1" x14ac:dyDescent="0.25">
      <c r="A688" s="8" t="s">
        <v>3502</v>
      </c>
      <c r="B688" s="8">
        <v>920</v>
      </c>
      <c r="C688" s="8" t="s">
        <v>1426</v>
      </c>
      <c r="D688" s="8" t="s">
        <v>1427</v>
      </c>
      <c r="E688" s="8" t="s">
        <v>1428</v>
      </c>
      <c r="F688" s="8">
        <v>4</v>
      </c>
      <c r="G688" s="8" t="s">
        <v>2415</v>
      </c>
      <c r="H688" s="8" t="s">
        <v>2416</v>
      </c>
      <c r="I688" s="8" t="s">
        <v>2417</v>
      </c>
      <c r="J688" s="8">
        <v>19</v>
      </c>
      <c r="K688" s="8" t="s">
        <v>2418</v>
      </c>
      <c r="L688" s="8" t="s">
        <v>2419</v>
      </c>
      <c r="M688" s="8" t="s">
        <v>2420</v>
      </c>
      <c r="N688" s="8">
        <v>97</v>
      </c>
      <c r="O688" s="8" t="s">
        <v>3503</v>
      </c>
      <c r="P688" s="8" t="s">
        <v>2989</v>
      </c>
      <c r="Q688" s="8" t="s">
        <v>2418</v>
      </c>
      <c r="R688" s="8" t="s">
        <v>2419</v>
      </c>
      <c r="S688" s="8">
        <v>35.547500999999997</v>
      </c>
      <c r="T688" s="8">
        <v>36.644047</v>
      </c>
      <c r="U688" s="8" t="s">
        <v>1763</v>
      </c>
      <c r="W688" s="8" t="s">
        <v>1449</v>
      </c>
      <c r="X688" s="8" t="s">
        <v>2071</v>
      </c>
      <c r="Y688" s="8">
        <v>0</v>
      </c>
      <c r="Z688" s="8">
        <v>0</v>
      </c>
      <c r="AA688" s="8">
        <v>0</v>
      </c>
      <c r="AB688" s="8" t="s">
        <v>1449</v>
      </c>
      <c r="AC688" s="8">
        <v>0</v>
      </c>
      <c r="AD688" s="8" t="s">
        <v>1449</v>
      </c>
    </row>
    <row r="689" spans="1:30" hidden="1" x14ac:dyDescent="0.25">
      <c r="A689" s="8" t="s">
        <v>3504</v>
      </c>
      <c r="B689" s="8">
        <v>921</v>
      </c>
      <c r="C689" s="8" t="s">
        <v>1426</v>
      </c>
      <c r="D689" s="8" t="s">
        <v>1427</v>
      </c>
      <c r="E689" s="8" t="s">
        <v>1428</v>
      </c>
      <c r="F689" s="8">
        <v>4</v>
      </c>
      <c r="G689" s="8" t="s">
        <v>2415</v>
      </c>
      <c r="H689" s="8" t="s">
        <v>2416</v>
      </c>
      <c r="I689" s="8" t="s">
        <v>2417</v>
      </c>
      <c r="J689" s="8">
        <v>19</v>
      </c>
      <c r="K689" s="8" t="s">
        <v>2567</v>
      </c>
      <c r="L689" s="8" t="s">
        <v>2568</v>
      </c>
      <c r="M689" s="8" t="s">
        <v>2569</v>
      </c>
      <c r="N689" s="8">
        <v>94</v>
      </c>
      <c r="O689" s="8" t="s">
        <v>3505</v>
      </c>
      <c r="P689" s="8" t="s">
        <v>3506</v>
      </c>
      <c r="Q689" s="8" t="s">
        <v>3507</v>
      </c>
      <c r="R689" s="8" t="s">
        <v>3505</v>
      </c>
      <c r="S689" s="8">
        <v>35.634369999999997</v>
      </c>
      <c r="T689" s="8">
        <v>36.882998000000001</v>
      </c>
      <c r="U689" s="8" t="s">
        <v>1763</v>
      </c>
      <c r="W689" s="8" t="s">
        <v>1449</v>
      </c>
      <c r="X689" s="8" t="s">
        <v>2071</v>
      </c>
      <c r="Y689" s="8">
        <v>0</v>
      </c>
      <c r="Z689" s="8">
        <v>0</v>
      </c>
      <c r="AA689" s="8">
        <v>0</v>
      </c>
      <c r="AB689" s="8" t="s">
        <v>1449</v>
      </c>
      <c r="AC689" s="8">
        <v>0</v>
      </c>
      <c r="AD689" s="8" t="s">
        <v>1449</v>
      </c>
    </row>
    <row r="690" spans="1:30" hidden="1" x14ac:dyDescent="0.25">
      <c r="A690" s="8" t="s">
        <v>3508</v>
      </c>
      <c r="B690" s="8">
        <v>922</v>
      </c>
      <c r="C690" s="8" t="s">
        <v>3013</v>
      </c>
      <c r="D690" s="8" t="s">
        <v>3014</v>
      </c>
      <c r="E690" s="8" t="s">
        <v>3015</v>
      </c>
      <c r="F690" s="8">
        <v>3</v>
      </c>
      <c r="G690" s="8" t="s">
        <v>3014</v>
      </c>
      <c r="H690" s="8" t="s">
        <v>3025</v>
      </c>
      <c r="I690" s="8" t="s">
        <v>3026</v>
      </c>
      <c r="J690" s="8">
        <v>14</v>
      </c>
      <c r="K690" s="8" t="s">
        <v>3014</v>
      </c>
      <c r="L690" s="8" t="s">
        <v>3025</v>
      </c>
      <c r="M690" s="8" t="s">
        <v>3364</v>
      </c>
      <c r="N690" s="8">
        <v>63</v>
      </c>
      <c r="O690" s="8" t="s">
        <v>3509</v>
      </c>
      <c r="P690" s="8" t="s">
        <v>3366</v>
      </c>
      <c r="Q690" s="8" t="s">
        <v>3014</v>
      </c>
      <c r="R690" s="8" t="s">
        <v>3015</v>
      </c>
      <c r="S690" s="8">
        <v>35.539149000000002</v>
      </c>
      <c r="T690" s="8">
        <v>35.789569</v>
      </c>
      <c r="U690" s="8" t="s">
        <v>1763</v>
      </c>
      <c r="W690" s="8" t="s">
        <v>1449</v>
      </c>
      <c r="X690" s="8" t="s">
        <v>2071</v>
      </c>
      <c r="Y690" s="8">
        <v>0</v>
      </c>
      <c r="Z690" s="8">
        <v>0</v>
      </c>
      <c r="AA690" s="8">
        <v>0</v>
      </c>
      <c r="AB690" s="8" t="s">
        <v>1449</v>
      </c>
      <c r="AC690" s="8">
        <v>0</v>
      </c>
      <c r="AD690" s="8" t="s">
        <v>1449</v>
      </c>
    </row>
    <row r="691" spans="1:30" hidden="1" x14ac:dyDescent="0.25">
      <c r="A691" s="8" t="s">
        <v>3510</v>
      </c>
      <c r="B691" s="8">
        <v>923</v>
      </c>
      <c r="C691" s="8" t="s">
        <v>3013</v>
      </c>
      <c r="D691" s="8" t="s">
        <v>3014</v>
      </c>
      <c r="E691" s="8" t="s">
        <v>3015</v>
      </c>
      <c r="F691" s="8">
        <v>3</v>
      </c>
      <c r="G691" s="8" t="s">
        <v>3014</v>
      </c>
      <c r="H691" s="8" t="s">
        <v>3025</v>
      </c>
      <c r="I691" s="8" t="s">
        <v>3026</v>
      </c>
      <c r="J691" s="8">
        <v>14</v>
      </c>
      <c r="K691" s="8" t="s">
        <v>3014</v>
      </c>
      <c r="L691" s="8" t="s">
        <v>3025</v>
      </c>
      <c r="M691" s="8" t="s">
        <v>3364</v>
      </c>
      <c r="N691" s="8">
        <v>63</v>
      </c>
      <c r="O691" s="8" t="s">
        <v>3511</v>
      </c>
      <c r="P691" s="8" t="s">
        <v>3366</v>
      </c>
      <c r="Q691" s="8" t="s">
        <v>3014</v>
      </c>
      <c r="R691" s="8" t="s">
        <v>3015</v>
      </c>
      <c r="S691" s="8">
        <v>35.539149000000002</v>
      </c>
      <c r="T691" s="8">
        <v>35.789569</v>
      </c>
      <c r="U691" s="8" t="s">
        <v>1763</v>
      </c>
      <c r="W691" s="8" t="s">
        <v>1449</v>
      </c>
      <c r="X691" s="8" t="s">
        <v>2071</v>
      </c>
      <c r="Y691" s="8">
        <v>0</v>
      </c>
      <c r="Z691" s="8">
        <v>0</v>
      </c>
      <c r="AA691" s="8">
        <v>0</v>
      </c>
      <c r="AB691" s="8" t="s">
        <v>1449</v>
      </c>
      <c r="AC691" s="8">
        <v>0</v>
      </c>
      <c r="AD691" s="8" t="s">
        <v>1449</v>
      </c>
    </row>
    <row r="692" spans="1:30" hidden="1" x14ac:dyDescent="0.25">
      <c r="A692" s="8" t="s">
        <v>3512</v>
      </c>
      <c r="B692" s="8">
        <v>924</v>
      </c>
      <c r="C692" s="8" t="s">
        <v>3013</v>
      </c>
      <c r="D692" s="8" t="s">
        <v>3014</v>
      </c>
      <c r="E692" s="8" t="s">
        <v>3015</v>
      </c>
      <c r="F692" s="8">
        <v>3</v>
      </c>
      <c r="G692" s="8" t="s">
        <v>3014</v>
      </c>
      <c r="H692" s="8" t="s">
        <v>3025</v>
      </c>
      <c r="I692" s="8" t="s">
        <v>3026</v>
      </c>
      <c r="J692" s="8">
        <v>14</v>
      </c>
      <c r="K692" s="8" t="s">
        <v>3027</v>
      </c>
      <c r="L692" s="8" t="s">
        <v>3028</v>
      </c>
      <c r="M692" s="8" t="s">
        <v>3029</v>
      </c>
      <c r="N692" s="8">
        <v>65</v>
      </c>
      <c r="O692" s="8" t="s">
        <v>3513</v>
      </c>
      <c r="P692" s="8" t="s">
        <v>3251</v>
      </c>
      <c r="Q692" s="8" t="s">
        <v>3252</v>
      </c>
      <c r="R692" s="8" t="s">
        <v>3253</v>
      </c>
      <c r="S692" s="8">
        <v>35.785797000000002</v>
      </c>
      <c r="T692" s="8">
        <v>36.036569999999998</v>
      </c>
      <c r="U692" s="8" t="s">
        <v>1763</v>
      </c>
      <c r="W692" s="8" t="s">
        <v>1449</v>
      </c>
      <c r="X692" s="8" t="s">
        <v>2071</v>
      </c>
      <c r="Y692" s="8">
        <v>0</v>
      </c>
      <c r="Z692" s="8">
        <v>0</v>
      </c>
      <c r="AA692" s="8">
        <v>0</v>
      </c>
      <c r="AB692" s="8" t="s">
        <v>1449</v>
      </c>
      <c r="AC692" s="8">
        <v>0</v>
      </c>
      <c r="AD692" s="8" t="s">
        <v>1449</v>
      </c>
    </row>
    <row r="693" spans="1:30" hidden="1" x14ac:dyDescent="0.25">
      <c r="A693" s="8" t="s">
        <v>3514</v>
      </c>
      <c r="B693" s="8">
        <v>925</v>
      </c>
      <c r="C693" s="8" t="s">
        <v>3013</v>
      </c>
      <c r="D693" s="8" t="s">
        <v>3014</v>
      </c>
      <c r="E693" s="8" t="s">
        <v>3015</v>
      </c>
      <c r="F693" s="8">
        <v>3</v>
      </c>
      <c r="G693" s="8" t="s">
        <v>3016</v>
      </c>
      <c r="H693" s="8" t="s">
        <v>3017</v>
      </c>
      <c r="I693" s="8" t="s">
        <v>3018</v>
      </c>
      <c r="J693" s="8">
        <v>16</v>
      </c>
      <c r="K693" s="8" t="s">
        <v>3019</v>
      </c>
      <c r="L693" s="8" t="s">
        <v>3020</v>
      </c>
      <c r="M693" s="8" t="s">
        <v>3021</v>
      </c>
      <c r="N693" s="8">
        <v>79</v>
      </c>
      <c r="O693" s="8" t="s">
        <v>3515</v>
      </c>
      <c r="P693" s="8" t="s">
        <v>3172</v>
      </c>
      <c r="Q693" s="8" t="s">
        <v>3019</v>
      </c>
      <c r="R693" s="8" t="s">
        <v>3020</v>
      </c>
      <c r="S693" s="8">
        <v>35.743865</v>
      </c>
      <c r="T693" s="8">
        <v>36.163635999999997</v>
      </c>
      <c r="U693" s="8" t="s">
        <v>1763</v>
      </c>
      <c r="W693" s="8" t="s">
        <v>1449</v>
      </c>
      <c r="X693" s="8" t="s">
        <v>2071</v>
      </c>
      <c r="Y693" s="8">
        <v>0</v>
      </c>
      <c r="Z693" s="8">
        <v>0</v>
      </c>
      <c r="AA693" s="8">
        <v>0</v>
      </c>
      <c r="AB693" s="8" t="s">
        <v>1449</v>
      </c>
      <c r="AC693" s="8">
        <v>0</v>
      </c>
      <c r="AD693" s="8" t="s">
        <v>1449</v>
      </c>
    </row>
    <row r="694" spans="1:30" hidden="1" x14ac:dyDescent="0.25">
      <c r="A694" s="8" t="s">
        <v>3516</v>
      </c>
      <c r="B694" s="8">
        <v>926</v>
      </c>
      <c r="C694" s="8" t="s">
        <v>3013</v>
      </c>
      <c r="D694" s="8" t="s">
        <v>3014</v>
      </c>
      <c r="E694" s="8" t="s">
        <v>3015</v>
      </c>
      <c r="F694" s="8">
        <v>3</v>
      </c>
      <c r="G694" s="8" t="s">
        <v>3016</v>
      </c>
      <c r="H694" s="8" t="s">
        <v>3017</v>
      </c>
      <c r="I694" s="8" t="s">
        <v>3018</v>
      </c>
      <c r="J694" s="8">
        <v>16</v>
      </c>
      <c r="K694" s="8" t="s">
        <v>3019</v>
      </c>
      <c r="L694" s="8" t="s">
        <v>3020</v>
      </c>
      <c r="M694" s="8" t="s">
        <v>3021</v>
      </c>
      <c r="N694" s="8">
        <v>79</v>
      </c>
      <c r="O694" s="8" t="s">
        <v>3517</v>
      </c>
      <c r="P694" s="8" t="s">
        <v>3172</v>
      </c>
      <c r="Q694" s="8" t="s">
        <v>3019</v>
      </c>
      <c r="R694" s="8" t="s">
        <v>3020</v>
      </c>
      <c r="S694" s="8">
        <v>35.743865</v>
      </c>
      <c r="T694" s="8">
        <v>36.163635999999997</v>
      </c>
      <c r="U694" s="8" t="s">
        <v>1763</v>
      </c>
      <c r="W694" s="8" t="s">
        <v>1449</v>
      </c>
      <c r="X694" s="8" t="s">
        <v>2071</v>
      </c>
      <c r="Y694" s="8">
        <v>0</v>
      </c>
      <c r="Z694" s="8">
        <v>0</v>
      </c>
      <c r="AA694" s="8">
        <v>0</v>
      </c>
      <c r="AB694" s="8" t="s">
        <v>1449</v>
      </c>
      <c r="AC694" s="8">
        <v>0</v>
      </c>
      <c r="AD694" s="8" t="s">
        <v>1449</v>
      </c>
    </row>
    <row r="695" spans="1:30" hidden="1" x14ac:dyDescent="0.25">
      <c r="A695" s="8" t="s">
        <v>3518</v>
      </c>
      <c r="B695" s="8">
        <v>928</v>
      </c>
      <c r="C695" s="8" t="s">
        <v>3013</v>
      </c>
      <c r="D695" s="8" t="s">
        <v>3014</v>
      </c>
      <c r="E695" s="8" t="s">
        <v>3015</v>
      </c>
      <c r="F695" s="8">
        <v>3</v>
      </c>
      <c r="G695" s="8" t="s">
        <v>3014</v>
      </c>
      <c r="H695" s="8" t="s">
        <v>3025</v>
      </c>
      <c r="I695" s="8" t="s">
        <v>3026</v>
      </c>
      <c r="J695" s="8">
        <v>14</v>
      </c>
      <c r="K695" s="8" t="s">
        <v>3027</v>
      </c>
      <c r="L695" s="8" t="s">
        <v>3028</v>
      </c>
      <c r="M695" s="8" t="s">
        <v>3029</v>
      </c>
      <c r="N695" s="8">
        <v>65</v>
      </c>
      <c r="O695" s="8" t="s">
        <v>3519</v>
      </c>
      <c r="P695" s="8" t="s">
        <v>3251</v>
      </c>
      <c r="Q695" s="8" t="s">
        <v>3252</v>
      </c>
      <c r="R695" s="8" t="s">
        <v>3253</v>
      </c>
      <c r="S695" s="8">
        <v>35.785797000000002</v>
      </c>
      <c r="T695" s="8">
        <v>36.036569999999998</v>
      </c>
      <c r="U695" s="8" t="s">
        <v>1763</v>
      </c>
      <c r="W695" s="8" t="s">
        <v>1449</v>
      </c>
      <c r="X695" s="8" t="s">
        <v>2071</v>
      </c>
      <c r="Y695" s="8">
        <v>0</v>
      </c>
      <c r="Z695" s="8">
        <v>0</v>
      </c>
      <c r="AA695" s="8">
        <v>0</v>
      </c>
      <c r="AB695" s="8" t="s">
        <v>1449</v>
      </c>
      <c r="AC695" s="8">
        <v>0</v>
      </c>
      <c r="AD695" s="8" t="s">
        <v>1449</v>
      </c>
    </row>
    <row r="696" spans="1:30" hidden="1" x14ac:dyDescent="0.25">
      <c r="A696" s="8" t="s">
        <v>3520</v>
      </c>
      <c r="B696" s="8">
        <v>929</v>
      </c>
      <c r="C696" s="8" t="s">
        <v>1426</v>
      </c>
      <c r="D696" s="8" t="s">
        <v>1427</v>
      </c>
      <c r="E696" s="8" t="s">
        <v>1428</v>
      </c>
      <c r="F696" s="8">
        <v>4</v>
      </c>
      <c r="G696" s="8" t="s">
        <v>2415</v>
      </c>
      <c r="H696" s="8" t="s">
        <v>2416</v>
      </c>
      <c r="I696" s="8" t="s">
        <v>2417</v>
      </c>
      <c r="J696" s="8">
        <v>19</v>
      </c>
      <c r="K696" s="8" t="s">
        <v>2567</v>
      </c>
      <c r="L696" s="8" t="s">
        <v>2568</v>
      </c>
      <c r="M696" s="8" t="s">
        <v>2569</v>
      </c>
      <c r="N696" s="8">
        <v>94</v>
      </c>
      <c r="O696" s="8" t="s">
        <v>3521</v>
      </c>
      <c r="P696" s="8" t="s">
        <v>3274</v>
      </c>
      <c r="Q696" s="8" t="s">
        <v>2567</v>
      </c>
      <c r="R696" s="8" t="s">
        <v>2568</v>
      </c>
      <c r="S696" s="8">
        <v>35.590615999999997</v>
      </c>
      <c r="T696" s="8">
        <v>37.005636000000003</v>
      </c>
      <c r="U696" s="8" t="s">
        <v>1763</v>
      </c>
      <c r="W696" s="8" t="s">
        <v>1449</v>
      </c>
      <c r="X696" s="8" t="s">
        <v>2071</v>
      </c>
      <c r="Y696" s="8">
        <v>0</v>
      </c>
      <c r="Z696" s="8">
        <v>0</v>
      </c>
      <c r="AA696" s="8">
        <v>0</v>
      </c>
      <c r="AB696" s="8" t="s">
        <v>1449</v>
      </c>
      <c r="AC696" s="8">
        <v>0</v>
      </c>
      <c r="AD696" s="8" t="s">
        <v>1449</v>
      </c>
    </row>
    <row r="697" spans="1:30" hidden="1" x14ac:dyDescent="0.25">
      <c r="A697" s="8" t="s">
        <v>3522</v>
      </c>
      <c r="B697" s="8">
        <v>930</v>
      </c>
      <c r="C697" s="8" t="s">
        <v>1426</v>
      </c>
      <c r="D697" s="8" t="s">
        <v>1427</v>
      </c>
      <c r="E697" s="8" t="s">
        <v>1428</v>
      </c>
      <c r="F697" s="8">
        <v>4</v>
      </c>
      <c r="G697" s="8" t="s">
        <v>2415</v>
      </c>
      <c r="H697" s="8" t="s">
        <v>2416</v>
      </c>
      <c r="I697" s="8" t="s">
        <v>2417</v>
      </c>
      <c r="J697" s="8">
        <v>19</v>
      </c>
      <c r="K697" s="8" t="s">
        <v>2567</v>
      </c>
      <c r="L697" s="8" t="s">
        <v>2568</v>
      </c>
      <c r="M697" s="8" t="s">
        <v>2569</v>
      </c>
      <c r="N697" s="8">
        <v>94</v>
      </c>
      <c r="O697" s="8" t="s">
        <v>3523</v>
      </c>
      <c r="P697" s="8" t="s">
        <v>3524</v>
      </c>
      <c r="Q697" s="8" t="s">
        <v>3525</v>
      </c>
      <c r="R697" s="8" t="s">
        <v>3526</v>
      </c>
      <c r="S697" s="8">
        <v>35.559863</v>
      </c>
      <c r="T697" s="8">
        <v>37.014270000000003</v>
      </c>
      <c r="U697" s="8" t="s">
        <v>1763</v>
      </c>
      <c r="W697" s="8" t="s">
        <v>1449</v>
      </c>
      <c r="X697" s="8" t="s">
        <v>2071</v>
      </c>
      <c r="Y697" s="8">
        <v>249</v>
      </c>
      <c r="Z697" s="8">
        <v>0</v>
      </c>
      <c r="AA697" s="8">
        <v>0</v>
      </c>
      <c r="AB697" s="8" t="s">
        <v>1449</v>
      </c>
      <c r="AC697" s="8">
        <v>0</v>
      </c>
      <c r="AD697" s="8" t="s">
        <v>1449</v>
      </c>
    </row>
    <row r="698" spans="1:30" hidden="1" x14ac:dyDescent="0.25">
      <c r="A698" s="8" t="s">
        <v>3527</v>
      </c>
      <c r="B698" s="8">
        <v>931</v>
      </c>
      <c r="C698" s="8" t="s">
        <v>3013</v>
      </c>
      <c r="D698" s="8" t="s">
        <v>3014</v>
      </c>
      <c r="E698" s="8" t="s">
        <v>3015</v>
      </c>
      <c r="F698" s="8">
        <v>3</v>
      </c>
      <c r="G698" s="8" t="s">
        <v>3016</v>
      </c>
      <c r="H698" s="8" t="s">
        <v>3017</v>
      </c>
      <c r="I698" s="8" t="s">
        <v>3018</v>
      </c>
      <c r="J698" s="8">
        <v>16</v>
      </c>
      <c r="K698" s="8" t="s">
        <v>3269</v>
      </c>
      <c r="L698" s="8" t="s">
        <v>3270</v>
      </c>
      <c r="M698" s="8" t="s">
        <v>3271</v>
      </c>
      <c r="N698" s="8">
        <v>77</v>
      </c>
      <c r="O698" s="8" t="s">
        <v>3528</v>
      </c>
      <c r="P698" s="8" t="s">
        <v>3273</v>
      </c>
      <c r="Q698" s="8" t="s">
        <v>3268</v>
      </c>
      <c r="R698" s="8" t="s">
        <v>3272</v>
      </c>
      <c r="S698" s="8">
        <v>35.688009000000001</v>
      </c>
      <c r="T698" s="8">
        <v>36.139572999999999</v>
      </c>
      <c r="U698" s="8" t="s">
        <v>1763</v>
      </c>
      <c r="W698" s="8" t="s">
        <v>1449</v>
      </c>
      <c r="X698" s="8" t="s">
        <v>2071</v>
      </c>
      <c r="Y698" s="8">
        <v>0</v>
      </c>
      <c r="Z698" s="8">
        <v>0</v>
      </c>
      <c r="AA698" s="8">
        <v>0</v>
      </c>
      <c r="AB698" s="8" t="s">
        <v>1449</v>
      </c>
      <c r="AC698" s="8">
        <v>0</v>
      </c>
      <c r="AD698" s="8" t="s">
        <v>1449</v>
      </c>
    </row>
    <row r="699" spans="1:30" hidden="1" x14ac:dyDescent="0.25">
      <c r="A699" s="8" t="s">
        <v>3529</v>
      </c>
      <c r="B699" s="8">
        <v>932</v>
      </c>
      <c r="C699" s="8" t="s">
        <v>1426</v>
      </c>
      <c r="D699" s="8" t="s">
        <v>1427</v>
      </c>
      <c r="E699" s="8" t="s">
        <v>1428</v>
      </c>
      <c r="F699" s="8">
        <v>4</v>
      </c>
      <c r="G699" s="8" t="s">
        <v>2415</v>
      </c>
      <c r="H699" s="8" t="s">
        <v>2416</v>
      </c>
      <c r="I699" s="8" t="s">
        <v>2417</v>
      </c>
      <c r="J699" s="8">
        <v>19</v>
      </c>
      <c r="K699" s="8" t="s">
        <v>2418</v>
      </c>
      <c r="L699" s="8" t="s">
        <v>2419</v>
      </c>
      <c r="M699" s="8" t="s">
        <v>2420</v>
      </c>
      <c r="N699" s="8">
        <v>97</v>
      </c>
      <c r="O699" s="8" t="s">
        <v>3530</v>
      </c>
      <c r="P699" s="8" t="s">
        <v>2989</v>
      </c>
      <c r="Q699" s="8" t="s">
        <v>2418</v>
      </c>
      <c r="R699" s="8" t="s">
        <v>2419</v>
      </c>
      <c r="S699" s="8">
        <v>35.547500999999997</v>
      </c>
      <c r="T699" s="8">
        <v>36.644047</v>
      </c>
      <c r="U699" s="8" t="s">
        <v>1763</v>
      </c>
      <c r="W699" s="8" t="s">
        <v>1449</v>
      </c>
      <c r="X699" s="8" t="s">
        <v>2071</v>
      </c>
      <c r="Y699" s="8">
        <v>0</v>
      </c>
      <c r="Z699" s="8">
        <v>0</v>
      </c>
      <c r="AA699" s="8">
        <v>0</v>
      </c>
      <c r="AB699" s="8" t="s">
        <v>1449</v>
      </c>
      <c r="AC699" s="8">
        <v>0</v>
      </c>
      <c r="AD699" s="8" t="s">
        <v>1449</v>
      </c>
    </row>
    <row r="700" spans="1:30" hidden="1" x14ac:dyDescent="0.25">
      <c r="A700" s="8" t="s">
        <v>3531</v>
      </c>
      <c r="B700" s="8">
        <v>933</v>
      </c>
      <c r="C700" s="8" t="s">
        <v>1426</v>
      </c>
      <c r="D700" s="8" t="s">
        <v>1427</v>
      </c>
      <c r="E700" s="8" t="s">
        <v>1428</v>
      </c>
      <c r="F700" s="8">
        <v>4</v>
      </c>
      <c r="G700" s="8" t="s">
        <v>2415</v>
      </c>
      <c r="H700" s="8" t="s">
        <v>2416</v>
      </c>
      <c r="I700" s="8" t="s">
        <v>2417</v>
      </c>
      <c r="J700" s="8">
        <v>19</v>
      </c>
      <c r="K700" s="8" t="s">
        <v>2567</v>
      </c>
      <c r="L700" s="8" t="s">
        <v>2568</v>
      </c>
      <c r="M700" s="8" t="s">
        <v>2569</v>
      </c>
      <c r="N700" s="8">
        <v>94</v>
      </c>
      <c r="O700" s="8" t="s">
        <v>3532</v>
      </c>
      <c r="P700" s="8" t="s">
        <v>3533</v>
      </c>
      <c r="Q700" s="8" t="s">
        <v>3534</v>
      </c>
      <c r="R700" s="8" t="s">
        <v>3535</v>
      </c>
      <c r="S700" s="8">
        <v>35.505440999999998</v>
      </c>
      <c r="T700" s="8">
        <v>37.011322</v>
      </c>
      <c r="U700" s="8" t="s">
        <v>1763</v>
      </c>
      <c r="W700" s="8" t="s">
        <v>1449</v>
      </c>
      <c r="X700" s="8" t="s">
        <v>2071</v>
      </c>
      <c r="Y700" s="8">
        <v>0</v>
      </c>
      <c r="Z700" s="8">
        <v>0</v>
      </c>
      <c r="AA700" s="8">
        <v>0</v>
      </c>
      <c r="AB700" s="8" t="s">
        <v>1449</v>
      </c>
      <c r="AC700" s="8">
        <v>0</v>
      </c>
      <c r="AD700" s="8" t="s">
        <v>1449</v>
      </c>
    </row>
    <row r="701" spans="1:30" hidden="1" x14ac:dyDescent="0.25">
      <c r="A701" s="8" t="s">
        <v>3536</v>
      </c>
      <c r="B701" s="8">
        <v>934</v>
      </c>
      <c r="C701" s="8" t="s">
        <v>1426</v>
      </c>
      <c r="D701" s="8" t="s">
        <v>1427</v>
      </c>
      <c r="E701" s="8" t="s">
        <v>1428</v>
      </c>
      <c r="F701" s="8">
        <v>4</v>
      </c>
      <c r="G701" s="8" t="s">
        <v>2179</v>
      </c>
      <c r="H701" s="8" t="s">
        <v>2180</v>
      </c>
      <c r="I701" s="8" t="s">
        <v>2181</v>
      </c>
      <c r="J701" s="8">
        <v>22</v>
      </c>
      <c r="K701" s="8" t="s">
        <v>2429</v>
      </c>
      <c r="L701" s="8" t="s">
        <v>2430</v>
      </c>
      <c r="M701" s="8" t="s">
        <v>2431</v>
      </c>
      <c r="N701" s="8">
        <v>109</v>
      </c>
      <c r="O701" s="8" t="s">
        <v>3537</v>
      </c>
      <c r="P701" s="8" t="s">
        <v>3538</v>
      </c>
      <c r="Q701" s="8" t="s">
        <v>3536</v>
      </c>
      <c r="R701" s="8" t="s">
        <v>3537</v>
      </c>
      <c r="S701" s="8">
        <v>35.718908999999996</v>
      </c>
      <c r="T701" s="8">
        <v>36.542133999999997</v>
      </c>
      <c r="U701" s="8" t="s">
        <v>1495</v>
      </c>
      <c r="W701" s="8" t="s">
        <v>1449</v>
      </c>
      <c r="X701" s="8" t="s">
        <v>1496</v>
      </c>
      <c r="Y701" s="8">
        <v>770</v>
      </c>
      <c r="Z701" s="8">
        <v>0</v>
      </c>
      <c r="AA701" s="8">
        <v>0</v>
      </c>
      <c r="AB701" s="8" t="s">
        <v>1449</v>
      </c>
      <c r="AC701" s="8">
        <v>0</v>
      </c>
      <c r="AD701" s="8" t="s">
        <v>1449</v>
      </c>
    </row>
    <row r="702" spans="1:30" hidden="1" x14ac:dyDescent="0.25">
      <c r="A702" s="8" t="s">
        <v>3539</v>
      </c>
      <c r="B702" s="8">
        <v>935</v>
      </c>
      <c r="C702" s="8" t="s">
        <v>1426</v>
      </c>
      <c r="D702" s="8" t="s">
        <v>1427</v>
      </c>
      <c r="E702" s="8" t="s">
        <v>1428</v>
      </c>
      <c r="F702" s="8">
        <v>4</v>
      </c>
      <c r="G702" s="8" t="s">
        <v>2179</v>
      </c>
      <c r="H702" s="8" t="s">
        <v>2180</v>
      </c>
      <c r="I702" s="8" t="s">
        <v>2181</v>
      </c>
      <c r="J702" s="8">
        <v>22</v>
      </c>
      <c r="K702" s="8" t="s">
        <v>2429</v>
      </c>
      <c r="L702" s="8" t="s">
        <v>2430</v>
      </c>
      <c r="M702" s="8" t="s">
        <v>2431</v>
      </c>
      <c r="N702" s="8">
        <v>109</v>
      </c>
      <c r="O702" s="8" t="s">
        <v>3540</v>
      </c>
      <c r="P702" s="8" t="s">
        <v>3541</v>
      </c>
      <c r="Q702" s="8" t="s">
        <v>3539</v>
      </c>
      <c r="R702" s="8" t="s">
        <v>3540</v>
      </c>
      <c r="S702" s="8">
        <v>35.685180000000003</v>
      </c>
      <c r="T702" s="8">
        <v>36.541885999999998</v>
      </c>
      <c r="U702" s="8" t="s">
        <v>1495</v>
      </c>
      <c r="W702" s="8" t="s">
        <v>1449</v>
      </c>
      <c r="X702" s="8" t="s">
        <v>1496</v>
      </c>
      <c r="Y702" s="8">
        <v>359</v>
      </c>
      <c r="Z702" s="8">
        <v>0</v>
      </c>
      <c r="AA702" s="8">
        <v>0</v>
      </c>
      <c r="AB702" s="8" t="s">
        <v>1449</v>
      </c>
      <c r="AC702" s="8">
        <v>0</v>
      </c>
      <c r="AD702" s="8" t="s">
        <v>1449</v>
      </c>
    </row>
    <row r="703" spans="1:30" hidden="1" x14ac:dyDescent="0.25">
      <c r="A703" s="8" t="s">
        <v>2429</v>
      </c>
      <c r="B703" s="8">
        <v>936</v>
      </c>
      <c r="C703" s="8" t="s">
        <v>1426</v>
      </c>
      <c r="D703" s="8" t="s">
        <v>1427</v>
      </c>
      <c r="E703" s="8" t="s">
        <v>1428</v>
      </c>
      <c r="F703" s="8">
        <v>4</v>
      </c>
      <c r="G703" s="8" t="s">
        <v>2179</v>
      </c>
      <c r="H703" s="8" t="s">
        <v>2180</v>
      </c>
      <c r="I703" s="8" t="s">
        <v>2181</v>
      </c>
      <c r="J703" s="8">
        <v>22</v>
      </c>
      <c r="K703" s="8" t="s">
        <v>2429</v>
      </c>
      <c r="L703" s="8" t="s">
        <v>2430</v>
      </c>
      <c r="M703" s="8" t="s">
        <v>2431</v>
      </c>
      <c r="N703" s="8">
        <v>109</v>
      </c>
      <c r="O703" s="8" t="s">
        <v>2430</v>
      </c>
      <c r="P703" s="8" t="s">
        <v>3542</v>
      </c>
      <c r="Q703" s="8" t="s">
        <v>2429</v>
      </c>
      <c r="R703" s="8" t="s">
        <v>2430</v>
      </c>
      <c r="S703" s="8">
        <v>35.721153000000001</v>
      </c>
      <c r="T703" s="8">
        <v>36.556491999999999</v>
      </c>
      <c r="U703" s="8" t="s">
        <v>1495</v>
      </c>
      <c r="W703" s="8" t="s">
        <v>1449</v>
      </c>
      <c r="X703" s="8" t="s">
        <v>1496</v>
      </c>
      <c r="Y703" s="8">
        <v>2735</v>
      </c>
      <c r="Z703" s="8">
        <v>0</v>
      </c>
      <c r="AA703" s="8">
        <v>0</v>
      </c>
      <c r="AB703" s="8" t="s">
        <v>1449</v>
      </c>
      <c r="AC703" s="8">
        <v>0</v>
      </c>
      <c r="AD703" s="8" t="s">
        <v>1449</v>
      </c>
    </row>
    <row r="704" spans="1:30" hidden="1" x14ac:dyDescent="0.25">
      <c r="A704" s="8" t="s">
        <v>3543</v>
      </c>
      <c r="B704" s="8">
        <v>937</v>
      </c>
      <c r="C704" s="8" t="s">
        <v>1426</v>
      </c>
      <c r="D704" s="8" t="s">
        <v>1427</v>
      </c>
      <c r="E704" s="8" t="s">
        <v>1428</v>
      </c>
      <c r="F704" s="8">
        <v>4</v>
      </c>
      <c r="G704" s="8" t="s">
        <v>2179</v>
      </c>
      <c r="H704" s="8" t="s">
        <v>2180</v>
      </c>
      <c r="I704" s="8" t="s">
        <v>2181</v>
      </c>
      <c r="J704" s="8">
        <v>22</v>
      </c>
      <c r="K704" s="8" t="s">
        <v>2429</v>
      </c>
      <c r="L704" s="8" t="s">
        <v>2430</v>
      </c>
      <c r="M704" s="8" t="s">
        <v>2431</v>
      </c>
      <c r="N704" s="8">
        <v>109</v>
      </c>
      <c r="O704" s="8" t="s">
        <v>3544</v>
      </c>
      <c r="P704" s="8" t="s">
        <v>3545</v>
      </c>
      <c r="Q704" s="8" t="s">
        <v>3543</v>
      </c>
      <c r="R704" s="8" t="s">
        <v>3544</v>
      </c>
      <c r="S704" s="8">
        <v>35.718510000000002</v>
      </c>
      <c r="T704" s="8">
        <v>36.477634999999999</v>
      </c>
      <c r="U704" s="8" t="s">
        <v>1495</v>
      </c>
      <c r="W704" s="8" t="s">
        <v>1449</v>
      </c>
      <c r="X704" s="8" t="s">
        <v>1496</v>
      </c>
      <c r="Y704" s="8">
        <v>2327</v>
      </c>
      <c r="Z704" s="8">
        <v>0</v>
      </c>
      <c r="AA704" s="8">
        <v>0</v>
      </c>
      <c r="AB704" s="8" t="s">
        <v>1449</v>
      </c>
      <c r="AC704" s="8">
        <v>0</v>
      </c>
      <c r="AD704" s="8" t="s">
        <v>1449</v>
      </c>
    </row>
    <row r="705" spans="1:30" hidden="1" x14ac:dyDescent="0.25">
      <c r="A705" s="8" t="s">
        <v>3546</v>
      </c>
      <c r="B705" s="8">
        <v>938</v>
      </c>
      <c r="C705" s="8" t="s">
        <v>2484</v>
      </c>
      <c r="D705" s="8" t="s">
        <v>2485</v>
      </c>
      <c r="E705" s="8" t="s">
        <v>2486</v>
      </c>
      <c r="F705" s="8">
        <v>2</v>
      </c>
      <c r="G705" s="8" t="s">
        <v>2487</v>
      </c>
      <c r="H705" s="8" t="s">
        <v>2488</v>
      </c>
      <c r="I705" s="8" t="s">
        <v>2489</v>
      </c>
      <c r="J705" s="8">
        <v>10</v>
      </c>
      <c r="K705" s="8" t="s">
        <v>2483</v>
      </c>
      <c r="L705" s="8" t="s">
        <v>2490</v>
      </c>
      <c r="M705" s="8" t="s">
        <v>2491</v>
      </c>
      <c r="N705" s="8">
        <v>49</v>
      </c>
      <c r="O705" s="8" t="s">
        <v>3547</v>
      </c>
      <c r="P705" s="8" t="s">
        <v>3548</v>
      </c>
      <c r="Q705" s="8" t="s">
        <v>3546</v>
      </c>
      <c r="R705" s="8" t="s">
        <v>3547</v>
      </c>
      <c r="S705" s="8">
        <v>35.469437999999997</v>
      </c>
      <c r="T705" s="8">
        <v>36.401833000000003</v>
      </c>
      <c r="U705" s="8" t="s">
        <v>1495</v>
      </c>
      <c r="W705" s="8" t="s">
        <v>1449</v>
      </c>
      <c r="X705" s="8" t="s">
        <v>1496</v>
      </c>
      <c r="Y705" s="8">
        <v>0</v>
      </c>
      <c r="Z705" s="8">
        <v>0</v>
      </c>
      <c r="AA705" s="8">
        <v>0</v>
      </c>
      <c r="AB705" s="8" t="s">
        <v>1449</v>
      </c>
      <c r="AC705" s="8">
        <v>0</v>
      </c>
      <c r="AD705" s="8" t="s">
        <v>1449</v>
      </c>
    </row>
    <row r="706" spans="1:30" hidden="1" x14ac:dyDescent="0.25">
      <c r="A706" s="8" t="s">
        <v>3549</v>
      </c>
      <c r="B706" s="8">
        <v>939</v>
      </c>
      <c r="C706" s="8" t="s">
        <v>2484</v>
      </c>
      <c r="D706" s="8" t="s">
        <v>2485</v>
      </c>
      <c r="E706" s="8" t="s">
        <v>2486</v>
      </c>
      <c r="F706" s="8">
        <v>2</v>
      </c>
      <c r="G706" s="8" t="s">
        <v>2487</v>
      </c>
      <c r="H706" s="8" t="s">
        <v>2488</v>
      </c>
      <c r="I706" s="8" t="s">
        <v>2489</v>
      </c>
      <c r="J706" s="8">
        <v>10</v>
      </c>
      <c r="K706" s="8" t="s">
        <v>2483</v>
      </c>
      <c r="L706" s="8" t="s">
        <v>2490</v>
      </c>
      <c r="M706" s="8" t="s">
        <v>2491</v>
      </c>
      <c r="N706" s="8">
        <v>49</v>
      </c>
      <c r="O706" s="8" t="s">
        <v>3550</v>
      </c>
      <c r="P706" s="8" t="s">
        <v>3551</v>
      </c>
      <c r="Q706" s="8" t="s">
        <v>3549</v>
      </c>
      <c r="R706" s="8" t="s">
        <v>3550</v>
      </c>
      <c r="S706" s="8">
        <v>35.481878000000002</v>
      </c>
      <c r="T706" s="8">
        <v>36.429679999999998</v>
      </c>
      <c r="U706" s="8" t="s">
        <v>1495</v>
      </c>
      <c r="W706" s="8" t="s">
        <v>1449</v>
      </c>
      <c r="X706" s="8" t="s">
        <v>1496</v>
      </c>
      <c r="Y706" s="8">
        <v>0</v>
      </c>
      <c r="Z706" s="8">
        <v>0</v>
      </c>
      <c r="AA706" s="8">
        <v>0</v>
      </c>
      <c r="AB706" s="8" t="s">
        <v>1449</v>
      </c>
      <c r="AC706" s="8">
        <v>0</v>
      </c>
      <c r="AD706" s="8" t="s">
        <v>1449</v>
      </c>
    </row>
    <row r="707" spans="1:30" hidden="1" x14ac:dyDescent="0.25">
      <c r="A707" s="8" t="s">
        <v>3552</v>
      </c>
      <c r="B707" s="8">
        <v>940</v>
      </c>
      <c r="C707" s="8" t="s">
        <v>2484</v>
      </c>
      <c r="D707" s="8" t="s">
        <v>2485</v>
      </c>
      <c r="E707" s="8" t="s">
        <v>2486</v>
      </c>
      <c r="F707" s="8">
        <v>2</v>
      </c>
      <c r="G707" s="8" t="s">
        <v>2487</v>
      </c>
      <c r="H707" s="8" t="s">
        <v>2488</v>
      </c>
      <c r="I707" s="8" t="s">
        <v>2489</v>
      </c>
      <c r="J707" s="8">
        <v>10</v>
      </c>
      <c r="K707" s="8" t="s">
        <v>2483</v>
      </c>
      <c r="L707" s="8" t="s">
        <v>2490</v>
      </c>
      <c r="M707" s="8" t="s">
        <v>2491</v>
      </c>
      <c r="N707" s="8">
        <v>49</v>
      </c>
      <c r="O707" s="8" t="s">
        <v>3553</v>
      </c>
      <c r="P707" s="8" t="s">
        <v>3554</v>
      </c>
      <c r="Q707" s="8" t="s">
        <v>3552</v>
      </c>
      <c r="R707" s="8" t="s">
        <v>3553</v>
      </c>
      <c r="S707" s="8">
        <v>35.516950999999999</v>
      </c>
      <c r="T707" s="8">
        <v>36.402453999999999</v>
      </c>
      <c r="U707" s="8" t="s">
        <v>1495</v>
      </c>
      <c r="W707" s="8" t="s">
        <v>1449</v>
      </c>
      <c r="X707" s="8" t="s">
        <v>1496</v>
      </c>
      <c r="Y707" s="8">
        <v>0</v>
      </c>
      <c r="Z707" s="8">
        <v>0</v>
      </c>
      <c r="AA707" s="8">
        <v>0</v>
      </c>
      <c r="AB707" s="8" t="s">
        <v>1449</v>
      </c>
      <c r="AC707" s="8">
        <v>0</v>
      </c>
      <c r="AD707" s="8" t="s">
        <v>1449</v>
      </c>
    </row>
    <row r="708" spans="1:30" hidden="1" x14ac:dyDescent="0.25">
      <c r="A708" s="8" t="s">
        <v>3555</v>
      </c>
      <c r="B708" s="8">
        <v>941</v>
      </c>
      <c r="C708" s="8" t="s">
        <v>2334</v>
      </c>
      <c r="D708" s="8" t="s">
        <v>2335</v>
      </c>
      <c r="E708" s="8" t="s">
        <v>2336</v>
      </c>
      <c r="F708" s="8">
        <v>1</v>
      </c>
      <c r="G708" s="8" t="s">
        <v>2337</v>
      </c>
      <c r="H708" s="8" t="s">
        <v>2338</v>
      </c>
      <c r="I708" s="8" t="s">
        <v>2339</v>
      </c>
      <c r="J708" s="8">
        <v>1</v>
      </c>
      <c r="K708" s="8" t="s">
        <v>2354</v>
      </c>
      <c r="L708" s="8" t="s">
        <v>2355</v>
      </c>
      <c r="M708" s="8" t="s">
        <v>2356</v>
      </c>
      <c r="N708" s="8">
        <v>5</v>
      </c>
      <c r="O708" s="8" t="s">
        <v>3556</v>
      </c>
      <c r="P708" s="8" t="s">
        <v>3557</v>
      </c>
      <c r="Q708" s="8" t="s">
        <v>3555</v>
      </c>
      <c r="R708" s="8" t="s">
        <v>3556</v>
      </c>
      <c r="S708" s="8">
        <v>36.197206999999999</v>
      </c>
      <c r="T708" s="8">
        <v>36.870474999999999</v>
      </c>
      <c r="U708" s="8" t="s">
        <v>1495</v>
      </c>
      <c r="W708" s="8" t="s">
        <v>1449</v>
      </c>
      <c r="X708" s="8" t="s">
        <v>1496</v>
      </c>
      <c r="Y708" s="8">
        <v>1450</v>
      </c>
      <c r="Z708" s="8">
        <v>0</v>
      </c>
      <c r="AA708" s="8">
        <v>0</v>
      </c>
      <c r="AB708" s="8" t="s">
        <v>1449</v>
      </c>
      <c r="AC708" s="8">
        <v>0</v>
      </c>
      <c r="AD708" s="8" t="s">
        <v>1449</v>
      </c>
    </row>
    <row r="709" spans="1:30" hidden="1" x14ac:dyDescent="0.25">
      <c r="A709" s="8" t="s">
        <v>3558</v>
      </c>
      <c r="B709" s="8">
        <v>981</v>
      </c>
      <c r="C709" s="8" t="s">
        <v>2484</v>
      </c>
      <c r="D709" s="8" t="s">
        <v>2485</v>
      </c>
      <c r="E709" s="8" t="s">
        <v>2486</v>
      </c>
      <c r="F709" s="8">
        <v>2</v>
      </c>
      <c r="G709" s="8" t="s">
        <v>2487</v>
      </c>
      <c r="H709" s="8" t="s">
        <v>2488</v>
      </c>
      <c r="I709" s="8" t="s">
        <v>2489</v>
      </c>
      <c r="J709" s="8">
        <v>10</v>
      </c>
      <c r="K709" s="8" t="s">
        <v>2483</v>
      </c>
      <c r="L709" s="8" t="s">
        <v>2490</v>
      </c>
      <c r="M709" s="8" t="s">
        <v>2491</v>
      </c>
      <c r="N709" s="8">
        <v>49</v>
      </c>
      <c r="O709" s="8" t="s">
        <v>3559</v>
      </c>
      <c r="P709" s="8" t="s">
        <v>2492</v>
      </c>
      <c r="Q709" s="8" t="s">
        <v>2483</v>
      </c>
      <c r="R709" s="8" t="s">
        <v>2490</v>
      </c>
      <c r="S709" s="8">
        <v>35.414389</v>
      </c>
      <c r="T709" s="8">
        <v>36.388952000000003</v>
      </c>
      <c r="U709" s="8" t="s">
        <v>1495</v>
      </c>
      <c r="V709" s="8" t="s">
        <v>1449</v>
      </c>
      <c r="W709" s="8" t="s">
        <v>1449</v>
      </c>
      <c r="X709" s="8" t="s">
        <v>1496</v>
      </c>
      <c r="Y709" s="8">
        <v>0</v>
      </c>
      <c r="Z709" s="8">
        <v>0</v>
      </c>
      <c r="AA709" s="8">
        <v>0</v>
      </c>
      <c r="AB709" s="8" t="s">
        <v>1449</v>
      </c>
      <c r="AC709" s="8">
        <v>0</v>
      </c>
      <c r="AD709" s="8" t="s">
        <v>1449</v>
      </c>
    </row>
    <row r="710" spans="1:30" hidden="1" x14ac:dyDescent="0.25">
      <c r="A710" s="8" t="s">
        <v>3560</v>
      </c>
      <c r="B710" s="8">
        <v>982</v>
      </c>
      <c r="C710" s="8" t="s">
        <v>2484</v>
      </c>
      <c r="D710" s="8" t="s">
        <v>2485</v>
      </c>
      <c r="E710" s="8" t="s">
        <v>2486</v>
      </c>
      <c r="F710" s="8">
        <v>2</v>
      </c>
      <c r="G710" s="8" t="s">
        <v>2487</v>
      </c>
      <c r="H710" s="8" t="s">
        <v>2488</v>
      </c>
      <c r="I710" s="8" t="s">
        <v>2489</v>
      </c>
      <c r="J710" s="8">
        <v>10</v>
      </c>
      <c r="K710" s="8" t="s">
        <v>2483</v>
      </c>
      <c r="L710" s="8" t="s">
        <v>2490</v>
      </c>
      <c r="M710" s="8" t="s">
        <v>2491</v>
      </c>
      <c r="N710" s="8">
        <v>49</v>
      </c>
      <c r="O710" s="8" t="s">
        <v>3561</v>
      </c>
      <c r="P710" s="8" t="s">
        <v>2492</v>
      </c>
      <c r="Q710" s="8" t="s">
        <v>2483</v>
      </c>
      <c r="R710" s="8" t="s">
        <v>2490</v>
      </c>
      <c r="S710" s="8">
        <v>35.414389</v>
      </c>
      <c r="T710" s="8">
        <v>36.388952000000003</v>
      </c>
      <c r="U710" s="8" t="s">
        <v>1495</v>
      </c>
      <c r="V710" s="8" t="s">
        <v>1449</v>
      </c>
      <c r="W710" s="8" t="s">
        <v>1449</v>
      </c>
      <c r="X710" s="8" t="s">
        <v>1496</v>
      </c>
      <c r="Y710" s="8">
        <v>700</v>
      </c>
      <c r="Z710" s="8">
        <v>0</v>
      </c>
      <c r="AA710" s="8">
        <v>0</v>
      </c>
      <c r="AB710" s="8" t="s">
        <v>1449</v>
      </c>
      <c r="AC710" s="8">
        <v>0</v>
      </c>
      <c r="AD710" s="8" t="s">
        <v>1449</v>
      </c>
    </row>
    <row r="711" spans="1:30" hidden="1" x14ac:dyDescent="0.25">
      <c r="A711" s="8" t="s">
        <v>3562</v>
      </c>
      <c r="B711" s="8">
        <v>983</v>
      </c>
      <c r="C711" s="8" t="s">
        <v>2484</v>
      </c>
      <c r="D711" s="8" t="s">
        <v>2485</v>
      </c>
      <c r="E711" s="8" t="s">
        <v>2486</v>
      </c>
      <c r="F711" s="8">
        <v>2</v>
      </c>
      <c r="G711" s="8" t="s">
        <v>2487</v>
      </c>
      <c r="H711" s="8" t="s">
        <v>2488</v>
      </c>
      <c r="I711" s="8" t="s">
        <v>2489</v>
      </c>
      <c r="J711" s="8">
        <v>10</v>
      </c>
      <c r="K711" s="8" t="s">
        <v>2483</v>
      </c>
      <c r="L711" s="8" t="s">
        <v>2490</v>
      </c>
      <c r="M711" s="8" t="s">
        <v>2491</v>
      </c>
      <c r="N711" s="8">
        <v>49</v>
      </c>
      <c r="O711" s="8" t="s">
        <v>3563</v>
      </c>
      <c r="P711" s="8" t="s">
        <v>3564</v>
      </c>
      <c r="Q711" s="8" t="s">
        <v>3565</v>
      </c>
      <c r="R711" s="8" t="s">
        <v>3566</v>
      </c>
      <c r="S711" s="8">
        <v>35.493679</v>
      </c>
      <c r="T711" s="8">
        <v>36.401752999999999</v>
      </c>
      <c r="U711" s="8" t="s">
        <v>1495</v>
      </c>
      <c r="W711" s="8" t="s">
        <v>1449</v>
      </c>
      <c r="X711" s="8" t="s">
        <v>1496</v>
      </c>
      <c r="Y711" s="8">
        <v>0</v>
      </c>
      <c r="Z711" s="8">
        <v>0</v>
      </c>
      <c r="AA711" s="8">
        <v>0</v>
      </c>
      <c r="AB711" s="8" t="s">
        <v>1449</v>
      </c>
      <c r="AC711" s="8">
        <v>0</v>
      </c>
      <c r="AD711" s="8" t="s">
        <v>1449</v>
      </c>
    </row>
    <row r="712" spans="1:30" hidden="1" x14ac:dyDescent="0.25">
      <c r="A712" s="8" t="s">
        <v>3567</v>
      </c>
      <c r="B712" s="8">
        <v>984</v>
      </c>
      <c r="C712" s="8" t="s">
        <v>2484</v>
      </c>
      <c r="D712" s="8" t="s">
        <v>2485</v>
      </c>
      <c r="E712" s="8" t="s">
        <v>2486</v>
      </c>
      <c r="F712" s="8">
        <v>2</v>
      </c>
      <c r="G712" s="8" t="s">
        <v>2487</v>
      </c>
      <c r="H712" s="8" t="s">
        <v>2488</v>
      </c>
      <c r="I712" s="8" t="s">
        <v>2489</v>
      </c>
      <c r="J712" s="8">
        <v>10</v>
      </c>
      <c r="K712" s="8" t="s">
        <v>2483</v>
      </c>
      <c r="L712" s="8" t="s">
        <v>2490</v>
      </c>
      <c r="M712" s="8" t="s">
        <v>2491</v>
      </c>
      <c r="N712" s="8">
        <v>49</v>
      </c>
      <c r="O712" s="8" t="s">
        <v>3568</v>
      </c>
      <c r="P712" s="8" t="s">
        <v>2492</v>
      </c>
      <c r="Q712" s="8" t="s">
        <v>2483</v>
      </c>
      <c r="R712" s="8" t="s">
        <v>2490</v>
      </c>
      <c r="S712" s="8">
        <v>35.414389</v>
      </c>
      <c r="T712" s="8">
        <v>36.388952000000003</v>
      </c>
      <c r="U712" s="8" t="s">
        <v>1495</v>
      </c>
      <c r="W712" s="8" t="s">
        <v>1449</v>
      </c>
      <c r="X712" s="8" t="s">
        <v>1496</v>
      </c>
      <c r="Y712" s="8">
        <v>0</v>
      </c>
      <c r="Z712" s="8">
        <v>0</v>
      </c>
      <c r="AA712" s="8">
        <v>0</v>
      </c>
      <c r="AB712" s="8" t="s">
        <v>1449</v>
      </c>
      <c r="AC712" s="8">
        <v>0</v>
      </c>
      <c r="AD712" s="8" t="s">
        <v>1449</v>
      </c>
    </row>
    <row r="713" spans="1:30" hidden="1" x14ac:dyDescent="0.25">
      <c r="A713" s="8" t="s">
        <v>3569</v>
      </c>
      <c r="B713" s="8">
        <v>985</v>
      </c>
      <c r="C713" s="8" t="s">
        <v>2484</v>
      </c>
      <c r="D713" s="8" t="s">
        <v>2485</v>
      </c>
      <c r="E713" s="8" t="s">
        <v>2486</v>
      </c>
      <c r="F713" s="8">
        <v>2</v>
      </c>
      <c r="G713" s="8" t="s">
        <v>2487</v>
      </c>
      <c r="H713" s="8" t="s">
        <v>2488</v>
      </c>
      <c r="I713" s="8" t="s">
        <v>2489</v>
      </c>
      <c r="J713" s="8">
        <v>10</v>
      </c>
      <c r="K713" s="8" t="s">
        <v>2483</v>
      </c>
      <c r="L713" s="8" t="s">
        <v>2490</v>
      </c>
      <c r="M713" s="8" t="s">
        <v>2491</v>
      </c>
      <c r="N713" s="8">
        <v>49</v>
      </c>
      <c r="O713" s="8" t="s">
        <v>3570</v>
      </c>
      <c r="P713" s="8" t="s">
        <v>2492</v>
      </c>
      <c r="Q713" s="8" t="s">
        <v>2483</v>
      </c>
      <c r="R713" s="8" t="s">
        <v>2490</v>
      </c>
      <c r="S713" s="8">
        <v>35.414389</v>
      </c>
      <c r="T713" s="8">
        <v>36.388952000000003</v>
      </c>
      <c r="U713" s="8" t="s">
        <v>1495</v>
      </c>
      <c r="W713" s="8" t="s">
        <v>1449</v>
      </c>
      <c r="X713" s="8" t="s">
        <v>1496</v>
      </c>
      <c r="Y713" s="8">
        <v>0</v>
      </c>
      <c r="Z713" s="8">
        <v>0</v>
      </c>
      <c r="AA713" s="8">
        <v>0</v>
      </c>
      <c r="AB713" s="8" t="s">
        <v>1449</v>
      </c>
      <c r="AC713" s="8">
        <v>0</v>
      </c>
      <c r="AD713" s="8" t="s">
        <v>1449</v>
      </c>
    </row>
    <row r="714" spans="1:30" hidden="1" x14ac:dyDescent="0.25">
      <c r="A714" s="8" t="s">
        <v>3571</v>
      </c>
      <c r="B714" s="8">
        <v>986</v>
      </c>
      <c r="C714" s="8" t="s">
        <v>2484</v>
      </c>
      <c r="D714" s="8" t="s">
        <v>2485</v>
      </c>
      <c r="E714" s="8" t="s">
        <v>2486</v>
      </c>
      <c r="F714" s="8">
        <v>2</v>
      </c>
      <c r="G714" s="8" t="s">
        <v>2487</v>
      </c>
      <c r="H714" s="8" t="s">
        <v>2488</v>
      </c>
      <c r="I714" s="8" t="s">
        <v>2489</v>
      </c>
      <c r="J714" s="8">
        <v>10</v>
      </c>
      <c r="K714" s="8" t="s">
        <v>2483</v>
      </c>
      <c r="L714" s="8" t="s">
        <v>2490</v>
      </c>
      <c r="M714" s="8" t="s">
        <v>2491</v>
      </c>
      <c r="N714" s="8">
        <v>49</v>
      </c>
      <c r="O714" s="8" t="s">
        <v>3572</v>
      </c>
      <c r="P714" s="8" t="s">
        <v>2492</v>
      </c>
      <c r="Q714" s="8" t="s">
        <v>2483</v>
      </c>
      <c r="R714" s="8" t="s">
        <v>2490</v>
      </c>
      <c r="S714" s="8">
        <v>35.414389</v>
      </c>
      <c r="T714" s="8">
        <v>36.388952000000003</v>
      </c>
      <c r="U714" s="8" t="s">
        <v>1495</v>
      </c>
      <c r="W714" s="8" t="s">
        <v>1449</v>
      </c>
      <c r="X714" s="8" t="s">
        <v>1496</v>
      </c>
      <c r="Y714" s="8">
        <v>0</v>
      </c>
      <c r="Z714" s="8">
        <v>0</v>
      </c>
      <c r="AA714" s="8">
        <v>0</v>
      </c>
      <c r="AB714" s="8" t="s">
        <v>1449</v>
      </c>
      <c r="AC714" s="8">
        <v>0</v>
      </c>
      <c r="AD714" s="8" t="s">
        <v>1449</v>
      </c>
    </row>
    <row r="715" spans="1:30" hidden="1" x14ac:dyDescent="0.25">
      <c r="A715" s="8" t="s">
        <v>3573</v>
      </c>
      <c r="B715" s="8">
        <v>987</v>
      </c>
      <c r="C715" s="8" t="s">
        <v>2484</v>
      </c>
      <c r="D715" s="8" t="s">
        <v>2485</v>
      </c>
      <c r="E715" s="8" t="s">
        <v>2486</v>
      </c>
      <c r="F715" s="8">
        <v>2</v>
      </c>
      <c r="G715" s="8" t="s">
        <v>2487</v>
      </c>
      <c r="H715" s="8" t="s">
        <v>2488</v>
      </c>
      <c r="I715" s="8" t="s">
        <v>2489</v>
      </c>
      <c r="J715" s="8">
        <v>10</v>
      </c>
      <c r="K715" s="8" t="s">
        <v>2483</v>
      </c>
      <c r="L715" s="8" t="s">
        <v>2490</v>
      </c>
      <c r="M715" s="8" t="s">
        <v>2491</v>
      </c>
      <c r="N715" s="8">
        <v>49</v>
      </c>
      <c r="O715" s="8" t="s">
        <v>3574</v>
      </c>
      <c r="P715" s="8" t="s">
        <v>2492</v>
      </c>
      <c r="Q715" s="8" t="s">
        <v>2483</v>
      </c>
      <c r="R715" s="8" t="s">
        <v>2490</v>
      </c>
      <c r="S715" s="8">
        <v>35.414389</v>
      </c>
      <c r="T715" s="8">
        <v>36.388952000000003</v>
      </c>
      <c r="U715" s="8" t="s">
        <v>1495</v>
      </c>
      <c r="W715" s="8" t="s">
        <v>1449</v>
      </c>
      <c r="X715" s="8" t="s">
        <v>1496</v>
      </c>
      <c r="Y715" s="8">
        <v>0</v>
      </c>
      <c r="Z715" s="8">
        <v>0</v>
      </c>
      <c r="AA715" s="8">
        <v>0</v>
      </c>
      <c r="AB715" s="8" t="s">
        <v>1449</v>
      </c>
      <c r="AC715" s="8">
        <v>0</v>
      </c>
      <c r="AD715" s="8" t="s">
        <v>1449</v>
      </c>
    </row>
    <row r="716" spans="1:30" hidden="1" x14ac:dyDescent="0.25">
      <c r="A716" s="8" t="s">
        <v>3575</v>
      </c>
      <c r="B716" s="8">
        <v>988</v>
      </c>
      <c r="C716" s="8" t="s">
        <v>2484</v>
      </c>
      <c r="D716" s="8" t="s">
        <v>2485</v>
      </c>
      <c r="E716" s="8" t="s">
        <v>2486</v>
      </c>
      <c r="F716" s="8">
        <v>2</v>
      </c>
      <c r="G716" s="8" t="s">
        <v>2487</v>
      </c>
      <c r="H716" s="8" t="s">
        <v>2488</v>
      </c>
      <c r="I716" s="8" t="s">
        <v>2489</v>
      </c>
      <c r="J716" s="8">
        <v>10</v>
      </c>
      <c r="K716" s="8" t="s">
        <v>2483</v>
      </c>
      <c r="L716" s="8" t="s">
        <v>2490</v>
      </c>
      <c r="M716" s="8" t="s">
        <v>2491</v>
      </c>
      <c r="N716" s="8">
        <v>49</v>
      </c>
      <c r="O716" s="8" t="s">
        <v>3576</v>
      </c>
      <c r="P716" s="8" t="s">
        <v>3577</v>
      </c>
      <c r="Q716" s="8" t="s">
        <v>3578</v>
      </c>
      <c r="R716" s="8" t="s">
        <v>3576</v>
      </c>
      <c r="S716" s="8">
        <v>35.485650999999997</v>
      </c>
      <c r="T716" s="8">
        <v>36.443733000000002</v>
      </c>
      <c r="U716" s="8" t="s">
        <v>1495</v>
      </c>
      <c r="W716" s="8" t="s">
        <v>1449</v>
      </c>
      <c r="X716" s="8" t="s">
        <v>1496</v>
      </c>
      <c r="Y716" s="8">
        <v>0</v>
      </c>
      <c r="Z716" s="8">
        <v>0</v>
      </c>
      <c r="AA716" s="8">
        <v>0</v>
      </c>
      <c r="AB716" s="8" t="s">
        <v>1449</v>
      </c>
      <c r="AC716" s="8">
        <v>0</v>
      </c>
      <c r="AD716" s="8" t="s">
        <v>1449</v>
      </c>
    </row>
    <row r="717" spans="1:30" hidden="1" x14ac:dyDescent="0.25">
      <c r="A717" s="8" t="s">
        <v>3579</v>
      </c>
      <c r="B717" s="8">
        <v>989</v>
      </c>
      <c r="C717" s="8" t="s">
        <v>2484</v>
      </c>
      <c r="D717" s="8" t="s">
        <v>2485</v>
      </c>
      <c r="E717" s="8" t="s">
        <v>2486</v>
      </c>
      <c r="F717" s="8">
        <v>2</v>
      </c>
      <c r="G717" s="8" t="s">
        <v>2487</v>
      </c>
      <c r="H717" s="8" t="s">
        <v>2488</v>
      </c>
      <c r="I717" s="8" t="s">
        <v>2489</v>
      </c>
      <c r="J717" s="8">
        <v>10</v>
      </c>
      <c r="K717" s="8" t="s">
        <v>2483</v>
      </c>
      <c r="L717" s="8" t="s">
        <v>2490</v>
      </c>
      <c r="M717" s="8" t="s">
        <v>2491</v>
      </c>
      <c r="N717" s="8">
        <v>49</v>
      </c>
      <c r="O717" s="8" t="s">
        <v>3580</v>
      </c>
      <c r="P717" s="8" t="s">
        <v>2492</v>
      </c>
      <c r="Q717" s="8" t="s">
        <v>2483</v>
      </c>
      <c r="R717" s="8" t="s">
        <v>2490</v>
      </c>
      <c r="S717" s="8">
        <v>35.414389</v>
      </c>
      <c r="T717" s="8">
        <v>36.388952000000003</v>
      </c>
      <c r="U717" s="8" t="s">
        <v>1495</v>
      </c>
      <c r="W717" s="8" t="s">
        <v>1449</v>
      </c>
      <c r="X717" s="8" t="s">
        <v>1496</v>
      </c>
      <c r="Y717" s="8">
        <v>0</v>
      </c>
      <c r="Z717" s="8">
        <v>0</v>
      </c>
      <c r="AA717" s="8">
        <v>0</v>
      </c>
      <c r="AB717" s="8" t="s">
        <v>1449</v>
      </c>
      <c r="AC717" s="8">
        <v>0</v>
      </c>
      <c r="AD717" s="8" t="s">
        <v>1449</v>
      </c>
    </row>
    <row r="718" spans="1:30" hidden="1" x14ac:dyDescent="0.25">
      <c r="A718" s="8" t="s">
        <v>3581</v>
      </c>
      <c r="B718" s="8">
        <v>990</v>
      </c>
      <c r="C718" s="8" t="s">
        <v>1426</v>
      </c>
      <c r="D718" s="8" t="s">
        <v>1427</v>
      </c>
      <c r="E718" s="8" t="s">
        <v>1428</v>
      </c>
      <c r="F718" s="8">
        <v>4</v>
      </c>
      <c r="G718" s="8" t="s">
        <v>2179</v>
      </c>
      <c r="H718" s="8" t="s">
        <v>2180</v>
      </c>
      <c r="I718" s="8" t="s">
        <v>2181</v>
      </c>
      <c r="J718" s="8">
        <v>22</v>
      </c>
      <c r="K718" s="8" t="s">
        <v>2179</v>
      </c>
      <c r="L718" s="8" t="s">
        <v>2197</v>
      </c>
      <c r="M718" s="8" t="s">
        <v>2198</v>
      </c>
      <c r="N718" s="8">
        <v>108</v>
      </c>
      <c r="O718" s="8" t="s">
        <v>3582</v>
      </c>
      <c r="P718" s="8" t="s">
        <v>3583</v>
      </c>
      <c r="Q718" s="8" t="s">
        <v>3581</v>
      </c>
      <c r="R718" s="8" t="s">
        <v>3582</v>
      </c>
      <c r="S718" s="8">
        <v>35.768357000000002</v>
      </c>
      <c r="T718" s="8">
        <v>36.631393000000003</v>
      </c>
      <c r="U718" s="8" t="s">
        <v>1763</v>
      </c>
      <c r="W718" s="8" t="s">
        <v>1449</v>
      </c>
      <c r="X718" s="8" t="s">
        <v>1496</v>
      </c>
      <c r="Y718" s="8">
        <v>693</v>
      </c>
      <c r="Z718" s="8">
        <v>0</v>
      </c>
      <c r="AA718" s="8">
        <v>0</v>
      </c>
      <c r="AB718" s="8" t="s">
        <v>1449</v>
      </c>
      <c r="AC718" s="8">
        <v>0</v>
      </c>
      <c r="AD718" s="8" t="s">
        <v>1449</v>
      </c>
    </row>
    <row r="719" spans="1:30" hidden="1" x14ac:dyDescent="0.25">
      <c r="A719" s="8" t="s">
        <v>3584</v>
      </c>
      <c r="B719" s="8">
        <v>991</v>
      </c>
      <c r="C719" s="8" t="s">
        <v>1426</v>
      </c>
      <c r="D719" s="8" t="s">
        <v>1427</v>
      </c>
      <c r="E719" s="8" t="s">
        <v>1428</v>
      </c>
      <c r="F719" s="8">
        <v>4</v>
      </c>
      <c r="G719" s="8" t="s">
        <v>2179</v>
      </c>
      <c r="H719" s="8" t="s">
        <v>2180</v>
      </c>
      <c r="I719" s="8" t="s">
        <v>2181</v>
      </c>
      <c r="J719" s="8">
        <v>22</v>
      </c>
      <c r="K719" s="8" t="s">
        <v>2179</v>
      </c>
      <c r="L719" s="8" t="s">
        <v>2197</v>
      </c>
      <c r="M719" s="8" t="s">
        <v>2198</v>
      </c>
      <c r="N719" s="8">
        <v>108</v>
      </c>
      <c r="O719" s="8" t="s">
        <v>3585</v>
      </c>
      <c r="P719" s="8" t="s">
        <v>3586</v>
      </c>
      <c r="Q719" s="8" t="s">
        <v>3584</v>
      </c>
      <c r="R719" s="8" t="s">
        <v>3585</v>
      </c>
      <c r="S719" s="8">
        <v>35.782463</v>
      </c>
      <c r="T719" s="8">
        <v>36.538336999999999</v>
      </c>
      <c r="U719" s="8" t="s">
        <v>1448</v>
      </c>
      <c r="W719" s="8" t="s">
        <v>1449</v>
      </c>
      <c r="X719" s="8" t="s">
        <v>1449</v>
      </c>
      <c r="Y719" s="8">
        <v>1129</v>
      </c>
      <c r="Z719" s="8">
        <v>0</v>
      </c>
      <c r="AA719" s="8">
        <v>0</v>
      </c>
      <c r="AB719" s="8" t="s">
        <v>1449</v>
      </c>
      <c r="AC719" s="8">
        <v>0</v>
      </c>
      <c r="AD719" s="8" t="s">
        <v>1449</v>
      </c>
    </row>
    <row r="720" spans="1:30" hidden="1" x14ac:dyDescent="0.25">
      <c r="A720" s="8" t="s">
        <v>3587</v>
      </c>
      <c r="B720" s="8">
        <v>992</v>
      </c>
      <c r="C720" s="8" t="s">
        <v>1426</v>
      </c>
      <c r="D720" s="8" t="s">
        <v>1427</v>
      </c>
      <c r="E720" s="8" t="s">
        <v>1428</v>
      </c>
      <c r="F720" s="8">
        <v>4</v>
      </c>
      <c r="G720" s="8" t="s">
        <v>2179</v>
      </c>
      <c r="H720" s="8" t="s">
        <v>2180</v>
      </c>
      <c r="I720" s="8" t="s">
        <v>2181</v>
      </c>
      <c r="J720" s="8">
        <v>22</v>
      </c>
      <c r="K720" s="8" t="s">
        <v>2179</v>
      </c>
      <c r="L720" s="8" t="s">
        <v>2197</v>
      </c>
      <c r="M720" s="8" t="s">
        <v>2198</v>
      </c>
      <c r="N720" s="8">
        <v>108</v>
      </c>
      <c r="O720" s="8" t="s">
        <v>3588</v>
      </c>
      <c r="P720" s="8" t="s">
        <v>3589</v>
      </c>
      <c r="Q720" s="8" t="s">
        <v>3587</v>
      </c>
      <c r="R720" s="8" t="s">
        <v>3588</v>
      </c>
      <c r="S720" s="8">
        <v>35.776556999999997</v>
      </c>
      <c r="T720" s="8">
        <v>36.631701</v>
      </c>
      <c r="U720" s="8" t="s">
        <v>1763</v>
      </c>
      <c r="W720" s="8" t="s">
        <v>1449</v>
      </c>
      <c r="X720" s="8" t="s">
        <v>1496</v>
      </c>
      <c r="Y720" s="8">
        <v>2388</v>
      </c>
      <c r="Z720" s="8">
        <v>0</v>
      </c>
      <c r="AA720" s="8">
        <v>0</v>
      </c>
      <c r="AB720" s="8" t="s">
        <v>1449</v>
      </c>
      <c r="AC720" s="8">
        <v>0</v>
      </c>
      <c r="AD720" s="8" t="s">
        <v>1449</v>
      </c>
    </row>
    <row r="721" spans="1:30" hidden="1" x14ac:dyDescent="0.25">
      <c r="A721" s="8" t="s">
        <v>3590</v>
      </c>
      <c r="B721" s="8">
        <v>993</v>
      </c>
      <c r="C721" s="8" t="s">
        <v>1426</v>
      </c>
      <c r="D721" s="8" t="s">
        <v>1427</v>
      </c>
      <c r="E721" s="8" t="s">
        <v>1428</v>
      </c>
      <c r="F721" s="8">
        <v>4</v>
      </c>
      <c r="G721" s="8" t="s">
        <v>2179</v>
      </c>
      <c r="H721" s="8" t="s">
        <v>2180</v>
      </c>
      <c r="I721" s="8" t="s">
        <v>2181</v>
      </c>
      <c r="J721" s="8">
        <v>22</v>
      </c>
      <c r="K721" s="8" t="s">
        <v>2179</v>
      </c>
      <c r="L721" s="8" t="s">
        <v>2197</v>
      </c>
      <c r="M721" s="8" t="s">
        <v>2198</v>
      </c>
      <c r="N721" s="8">
        <v>108</v>
      </c>
      <c r="O721" s="8" t="s">
        <v>3591</v>
      </c>
      <c r="P721" s="8" t="s">
        <v>3592</v>
      </c>
      <c r="Q721" s="8" t="s">
        <v>3590</v>
      </c>
      <c r="R721" s="8" t="s">
        <v>3591</v>
      </c>
      <c r="S721" s="8">
        <v>35.769623000000003</v>
      </c>
      <c r="T721" s="8">
        <v>36.536848999999997</v>
      </c>
      <c r="U721" s="8" t="s">
        <v>1448</v>
      </c>
      <c r="W721" s="8" t="s">
        <v>1449</v>
      </c>
      <c r="X721" s="8" t="s">
        <v>1449</v>
      </c>
      <c r="Y721" s="8">
        <v>1632</v>
      </c>
      <c r="Z721" s="8">
        <v>0</v>
      </c>
      <c r="AA721" s="8">
        <v>0</v>
      </c>
      <c r="AB721" s="8" t="s">
        <v>1449</v>
      </c>
      <c r="AC721" s="8">
        <v>0</v>
      </c>
      <c r="AD721" s="8" t="s">
        <v>1449</v>
      </c>
    </row>
    <row r="722" spans="1:30" hidden="1" x14ac:dyDescent="0.25">
      <c r="A722" s="8" t="s">
        <v>3593</v>
      </c>
      <c r="B722" s="8">
        <v>994</v>
      </c>
      <c r="C722" s="8" t="s">
        <v>1426</v>
      </c>
      <c r="D722" s="8" t="s">
        <v>1427</v>
      </c>
      <c r="E722" s="8" t="s">
        <v>1428</v>
      </c>
      <c r="F722" s="8">
        <v>4</v>
      </c>
      <c r="G722" s="8" t="s">
        <v>2179</v>
      </c>
      <c r="H722" s="8" t="s">
        <v>2180</v>
      </c>
      <c r="I722" s="8" t="s">
        <v>2181</v>
      </c>
      <c r="J722" s="8">
        <v>22</v>
      </c>
      <c r="K722" s="8" t="s">
        <v>2179</v>
      </c>
      <c r="L722" s="8" t="s">
        <v>2197</v>
      </c>
      <c r="M722" s="8" t="s">
        <v>2198</v>
      </c>
      <c r="N722" s="8">
        <v>108</v>
      </c>
      <c r="O722" s="8" t="s">
        <v>3594</v>
      </c>
      <c r="P722" s="8" t="s">
        <v>3595</v>
      </c>
      <c r="Q722" s="8" t="s">
        <v>3593</v>
      </c>
      <c r="R722" s="8" t="s">
        <v>3594</v>
      </c>
      <c r="S722" s="8">
        <v>35.783087000000002</v>
      </c>
      <c r="T722" s="8">
        <v>36.591506000000003</v>
      </c>
      <c r="U722" s="8" t="s">
        <v>1448</v>
      </c>
      <c r="W722" s="8" t="s">
        <v>1449</v>
      </c>
      <c r="X722" s="8" t="s">
        <v>1449</v>
      </c>
      <c r="Y722" s="8">
        <v>1983</v>
      </c>
      <c r="Z722" s="8">
        <v>0</v>
      </c>
      <c r="AA722" s="8">
        <v>0</v>
      </c>
      <c r="AB722" s="8" t="s">
        <v>1449</v>
      </c>
      <c r="AC722" s="8">
        <v>0</v>
      </c>
      <c r="AD722" s="8" t="s">
        <v>1449</v>
      </c>
    </row>
    <row r="723" spans="1:30" hidden="1" x14ac:dyDescent="0.25">
      <c r="A723" s="8" t="s">
        <v>3596</v>
      </c>
      <c r="B723" s="8">
        <v>995</v>
      </c>
      <c r="C723" s="8" t="s">
        <v>2334</v>
      </c>
      <c r="D723" s="8" t="s">
        <v>2335</v>
      </c>
      <c r="E723" s="8" t="s">
        <v>2336</v>
      </c>
      <c r="F723" s="8">
        <v>1</v>
      </c>
      <c r="G723" s="8" t="s">
        <v>2337</v>
      </c>
      <c r="H723" s="8" t="s">
        <v>2338</v>
      </c>
      <c r="I723" s="8" t="s">
        <v>2339</v>
      </c>
      <c r="J723" s="8">
        <v>1</v>
      </c>
      <c r="K723" s="8" t="s">
        <v>2392</v>
      </c>
      <c r="L723" s="8" t="s">
        <v>2393</v>
      </c>
      <c r="M723" s="8" t="s">
        <v>2394</v>
      </c>
      <c r="N723" s="8">
        <v>6</v>
      </c>
      <c r="O723" s="8" t="s">
        <v>3597</v>
      </c>
      <c r="P723" s="8" t="s">
        <v>3598</v>
      </c>
      <c r="Q723" s="8" t="s">
        <v>3599</v>
      </c>
      <c r="R723" s="8" t="s">
        <v>3600</v>
      </c>
      <c r="S723" s="8">
        <v>36.115056000000003</v>
      </c>
      <c r="T723" s="8">
        <v>36.907142999999998</v>
      </c>
      <c r="U723" s="8" t="s">
        <v>1495</v>
      </c>
      <c r="V723" s="8" t="s">
        <v>1448</v>
      </c>
      <c r="W723" s="8" t="s">
        <v>1449</v>
      </c>
      <c r="X723" s="8" t="s">
        <v>1496</v>
      </c>
      <c r="Y723" s="8">
        <v>20</v>
      </c>
      <c r="Z723" s="8">
        <v>0</v>
      </c>
      <c r="AA723" s="8">
        <v>0</v>
      </c>
      <c r="AB723" s="8" t="s">
        <v>1449</v>
      </c>
      <c r="AC723" s="8">
        <v>0</v>
      </c>
      <c r="AD723" s="8" t="s">
        <v>1449</v>
      </c>
    </row>
    <row r="724" spans="1:30" hidden="1" x14ac:dyDescent="0.25">
      <c r="A724" s="8" t="s">
        <v>3601</v>
      </c>
      <c r="B724" s="8">
        <v>996</v>
      </c>
      <c r="C724" s="8" t="s">
        <v>2334</v>
      </c>
      <c r="D724" s="8" t="s">
        <v>2335</v>
      </c>
      <c r="E724" s="8" t="s">
        <v>2336</v>
      </c>
      <c r="F724" s="8">
        <v>1</v>
      </c>
      <c r="G724" s="8" t="s">
        <v>2337</v>
      </c>
      <c r="H724" s="8" t="s">
        <v>2338</v>
      </c>
      <c r="I724" s="8" t="s">
        <v>2339</v>
      </c>
      <c r="J724" s="8">
        <v>1</v>
      </c>
      <c r="K724" s="8" t="s">
        <v>2392</v>
      </c>
      <c r="L724" s="8" t="s">
        <v>2393</v>
      </c>
      <c r="M724" s="8" t="s">
        <v>2394</v>
      </c>
      <c r="N724" s="8">
        <v>6</v>
      </c>
      <c r="O724" s="8" t="s">
        <v>3602</v>
      </c>
      <c r="P724" s="8" t="s">
        <v>3603</v>
      </c>
      <c r="Q724" s="8" t="s">
        <v>3601</v>
      </c>
      <c r="R724" s="8" t="s">
        <v>3604</v>
      </c>
      <c r="S724" s="8">
        <v>36.085487639999997</v>
      </c>
      <c r="T724" s="8">
        <v>36.93785175</v>
      </c>
      <c r="U724" s="8" t="s">
        <v>1448</v>
      </c>
      <c r="V724" s="8" t="s">
        <v>1448</v>
      </c>
      <c r="W724" s="8" t="s">
        <v>1449</v>
      </c>
      <c r="X724" s="8" t="s">
        <v>1449</v>
      </c>
      <c r="Y724" s="8">
        <v>0</v>
      </c>
      <c r="Z724" s="8">
        <v>0</v>
      </c>
      <c r="AA724" s="8">
        <v>0</v>
      </c>
      <c r="AB724" s="8" t="s">
        <v>1449</v>
      </c>
      <c r="AC724" s="8">
        <v>0</v>
      </c>
      <c r="AD724" s="8" t="s">
        <v>1449</v>
      </c>
    </row>
    <row r="725" spans="1:30" hidden="1" x14ac:dyDescent="0.25">
      <c r="A725" s="8" t="s">
        <v>3605</v>
      </c>
      <c r="B725" s="8">
        <v>997</v>
      </c>
      <c r="C725" s="8" t="s">
        <v>1426</v>
      </c>
      <c r="D725" s="8" t="s">
        <v>1427</v>
      </c>
      <c r="E725" s="8" t="s">
        <v>1428</v>
      </c>
      <c r="F725" s="8">
        <v>4</v>
      </c>
      <c r="G725" s="8" t="s">
        <v>1429</v>
      </c>
      <c r="H725" s="8" t="s">
        <v>1430</v>
      </c>
      <c r="I725" s="8" t="s">
        <v>1431</v>
      </c>
      <c r="J725" s="8">
        <v>20</v>
      </c>
      <c r="K725" s="8" t="s">
        <v>1473</v>
      </c>
      <c r="L725" s="8" t="s">
        <v>1474</v>
      </c>
      <c r="M725" s="8" t="s">
        <v>1475</v>
      </c>
      <c r="N725" s="8">
        <v>100</v>
      </c>
      <c r="O725" s="8" t="s">
        <v>3606</v>
      </c>
      <c r="P725" s="8" t="s">
        <v>3607</v>
      </c>
      <c r="Q725" s="8" t="s">
        <v>3608</v>
      </c>
      <c r="R725" s="8" t="s">
        <v>3606</v>
      </c>
      <c r="S725" s="8">
        <v>36.207025999999999</v>
      </c>
      <c r="T725" s="8">
        <v>36.397379999999998</v>
      </c>
      <c r="U725" s="8" t="s">
        <v>1448</v>
      </c>
      <c r="V725" s="8" t="s">
        <v>1448</v>
      </c>
      <c r="W725" s="8" t="s">
        <v>1449</v>
      </c>
      <c r="X725" s="8" t="s">
        <v>1449</v>
      </c>
      <c r="Y725" s="8">
        <v>789</v>
      </c>
      <c r="Z725" s="8">
        <v>0</v>
      </c>
      <c r="AA725" s="8">
        <v>0</v>
      </c>
      <c r="AB725" s="8" t="s">
        <v>1449</v>
      </c>
      <c r="AC725" s="8">
        <v>0</v>
      </c>
      <c r="AD725" s="8" t="s">
        <v>1449</v>
      </c>
    </row>
    <row r="726" spans="1:30" hidden="1" x14ac:dyDescent="0.25">
      <c r="A726" s="8" t="s">
        <v>3609</v>
      </c>
      <c r="B726" s="8">
        <v>998</v>
      </c>
      <c r="C726" s="8" t="s">
        <v>1426</v>
      </c>
      <c r="D726" s="8" t="s">
        <v>1427</v>
      </c>
      <c r="E726" s="8" t="s">
        <v>1428</v>
      </c>
      <c r="F726" s="8">
        <v>4</v>
      </c>
      <c r="G726" s="8" t="s">
        <v>1427</v>
      </c>
      <c r="H726" s="8" t="s">
        <v>1516</v>
      </c>
      <c r="I726" s="8" t="s">
        <v>1517</v>
      </c>
      <c r="J726" s="8">
        <v>18</v>
      </c>
      <c r="K726" s="8" t="s">
        <v>1427</v>
      </c>
      <c r="L726" s="8" t="s">
        <v>1516</v>
      </c>
      <c r="M726" s="8" t="s">
        <v>1753</v>
      </c>
      <c r="N726" s="8">
        <v>85</v>
      </c>
      <c r="O726" s="8" t="s">
        <v>3610</v>
      </c>
      <c r="P726" s="8" t="s">
        <v>3611</v>
      </c>
      <c r="Q726" s="8" t="s">
        <v>3609</v>
      </c>
      <c r="R726" s="8" t="s">
        <v>3610</v>
      </c>
      <c r="S726" s="8">
        <v>35.960800999999996</v>
      </c>
      <c r="T726" s="8">
        <v>36.553820000000002</v>
      </c>
      <c r="U726" s="8" t="s">
        <v>1448</v>
      </c>
      <c r="V726" s="8" t="s">
        <v>1448</v>
      </c>
      <c r="W726" s="8" t="s">
        <v>1449</v>
      </c>
      <c r="X726" s="8" t="s">
        <v>1449</v>
      </c>
      <c r="Y726" s="8">
        <v>2244</v>
      </c>
      <c r="Z726" s="8">
        <v>1</v>
      </c>
      <c r="AA726" s="8">
        <v>0</v>
      </c>
      <c r="AB726" s="8" t="s">
        <v>1449</v>
      </c>
      <c r="AC726" s="8">
        <v>0</v>
      </c>
      <c r="AD726" s="8" t="s">
        <v>1449</v>
      </c>
    </row>
    <row r="727" spans="1:30" hidden="1" x14ac:dyDescent="0.25">
      <c r="A727" s="8" t="s">
        <v>3612</v>
      </c>
      <c r="B727" s="8">
        <v>999</v>
      </c>
      <c r="C727" s="8" t="s">
        <v>1426</v>
      </c>
      <c r="D727" s="8" t="s">
        <v>1427</v>
      </c>
      <c r="E727" s="8" t="s">
        <v>1428</v>
      </c>
      <c r="F727" s="8">
        <v>4</v>
      </c>
      <c r="G727" s="8" t="s">
        <v>2179</v>
      </c>
      <c r="H727" s="8" t="s">
        <v>2180</v>
      </c>
      <c r="I727" s="8" t="s">
        <v>2181</v>
      </c>
      <c r="J727" s="8">
        <v>22</v>
      </c>
      <c r="K727" s="8" t="s">
        <v>2182</v>
      </c>
      <c r="L727" s="8" t="s">
        <v>2183</v>
      </c>
      <c r="M727" s="8" t="s">
        <v>2184</v>
      </c>
      <c r="N727" s="8">
        <v>110</v>
      </c>
      <c r="O727" s="8" t="s">
        <v>3613</v>
      </c>
      <c r="P727" s="8" t="s">
        <v>3614</v>
      </c>
      <c r="Q727" s="8" t="s">
        <v>3612</v>
      </c>
      <c r="R727" s="8" t="s">
        <v>3613</v>
      </c>
      <c r="S727" s="8">
        <v>35.732252000000003</v>
      </c>
      <c r="T727" s="8">
        <v>36.444772999999998</v>
      </c>
      <c r="U727" s="8" t="s">
        <v>1495</v>
      </c>
      <c r="W727" s="8" t="s">
        <v>1449</v>
      </c>
      <c r="X727" s="8" t="s">
        <v>1496</v>
      </c>
      <c r="Y727" s="8">
        <v>1432</v>
      </c>
      <c r="Z727" s="8">
        <v>0</v>
      </c>
      <c r="AA727" s="8">
        <v>0</v>
      </c>
      <c r="AB727" s="8" t="s">
        <v>1449</v>
      </c>
      <c r="AC727" s="8">
        <v>0</v>
      </c>
      <c r="AD727" s="8" t="s">
        <v>1449</v>
      </c>
    </row>
    <row r="728" spans="1:30" hidden="1" x14ac:dyDescent="0.25">
      <c r="A728" s="8" t="s">
        <v>3615</v>
      </c>
      <c r="B728" s="8">
        <v>1000</v>
      </c>
      <c r="C728" s="8" t="s">
        <v>1426</v>
      </c>
      <c r="D728" s="8" t="s">
        <v>1427</v>
      </c>
      <c r="E728" s="8" t="s">
        <v>1428</v>
      </c>
      <c r="F728" s="8">
        <v>4</v>
      </c>
      <c r="G728" s="8" t="s">
        <v>2179</v>
      </c>
      <c r="H728" s="8" t="s">
        <v>2180</v>
      </c>
      <c r="I728" s="8" t="s">
        <v>2181</v>
      </c>
      <c r="J728" s="8">
        <v>22</v>
      </c>
      <c r="K728" s="8" t="s">
        <v>2429</v>
      </c>
      <c r="L728" s="8" t="s">
        <v>2430</v>
      </c>
      <c r="M728" s="8" t="s">
        <v>2431</v>
      </c>
      <c r="N728" s="8">
        <v>109</v>
      </c>
      <c r="O728" s="8" t="s">
        <v>3616</v>
      </c>
      <c r="P728" s="8" t="s">
        <v>3617</v>
      </c>
      <c r="Q728" s="8" t="s">
        <v>3615</v>
      </c>
      <c r="R728" s="8" t="s">
        <v>3616</v>
      </c>
      <c r="S728" s="8">
        <v>35.735486000000002</v>
      </c>
      <c r="T728" s="8">
        <v>36.499997</v>
      </c>
      <c r="U728" s="8" t="s">
        <v>1448</v>
      </c>
      <c r="W728" s="8" t="s">
        <v>1449</v>
      </c>
      <c r="X728" s="8" t="s">
        <v>1449</v>
      </c>
      <c r="Y728" s="8">
        <v>3249</v>
      </c>
      <c r="Z728" s="8">
        <v>0</v>
      </c>
      <c r="AA728" s="8">
        <v>0</v>
      </c>
      <c r="AB728" s="8" t="s">
        <v>1449</v>
      </c>
      <c r="AC728" s="8">
        <v>0</v>
      </c>
      <c r="AD728" s="8" t="s">
        <v>1449</v>
      </c>
    </row>
    <row r="729" spans="1:30" hidden="1" x14ac:dyDescent="0.25">
      <c r="A729" s="8" t="s">
        <v>3618</v>
      </c>
      <c r="B729" s="8">
        <v>1001</v>
      </c>
      <c r="C729" s="8" t="s">
        <v>1426</v>
      </c>
      <c r="D729" s="8" t="s">
        <v>1427</v>
      </c>
      <c r="E729" s="8" t="s">
        <v>1428</v>
      </c>
      <c r="F729" s="8">
        <v>4</v>
      </c>
      <c r="G729" s="8" t="s">
        <v>2179</v>
      </c>
      <c r="H729" s="8" t="s">
        <v>2180</v>
      </c>
      <c r="I729" s="8" t="s">
        <v>2181</v>
      </c>
      <c r="J729" s="8">
        <v>22</v>
      </c>
      <c r="K729" s="8" t="s">
        <v>2429</v>
      </c>
      <c r="L729" s="8" t="s">
        <v>2430</v>
      </c>
      <c r="M729" s="8" t="s">
        <v>2431</v>
      </c>
      <c r="N729" s="8">
        <v>109</v>
      </c>
      <c r="O729" s="8" t="s">
        <v>3619</v>
      </c>
      <c r="P729" s="8" t="s">
        <v>3620</v>
      </c>
      <c r="Q729" s="8" t="s">
        <v>3618</v>
      </c>
      <c r="R729" s="8" t="s">
        <v>3619</v>
      </c>
      <c r="S729" s="8">
        <v>35.688445000000002</v>
      </c>
      <c r="T729" s="8">
        <v>36.445633999999998</v>
      </c>
      <c r="U729" s="8" t="s">
        <v>1495</v>
      </c>
      <c r="W729" s="8" t="s">
        <v>1449</v>
      </c>
      <c r="X729" s="8" t="s">
        <v>1496</v>
      </c>
      <c r="Y729" s="8">
        <v>495</v>
      </c>
      <c r="Z729" s="8">
        <v>0</v>
      </c>
      <c r="AA729" s="8">
        <v>0</v>
      </c>
      <c r="AB729" s="8" t="s">
        <v>1449</v>
      </c>
      <c r="AC729" s="8">
        <v>0</v>
      </c>
      <c r="AD729" s="8" t="s">
        <v>1449</v>
      </c>
    </row>
    <row r="730" spans="1:30" hidden="1" x14ac:dyDescent="0.25">
      <c r="A730" s="8" t="s">
        <v>3621</v>
      </c>
      <c r="B730" s="8">
        <v>1002</v>
      </c>
      <c r="C730" s="8" t="s">
        <v>1426</v>
      </c>
      <c r="D730" s="8" t="s">
        <v>1427</v>
      </c>
      <c r="E730" s="8" t="s">
        <v>1428</v>
      </c>
      <c r="F730" s="8">
        <v>4</v>
      </c>
      <c r="G730" s="8" t="s">
        <v>2179</v>
      </c>
      <c r="H730" s="8" t="s">
        <v>2180</v>
      </c>
      <c r="I730" s="8" t="s">
        <v>2181</v>
      </c>
      <c r="J730" s="8">
        <v>22</v>
      </c>
      <c r="K730" s="8" t="s">
        <v>2182</v>
      </c>
      <c r="L730" s="8" t="s">
        <v>2183</v>
      </c>
      <c r="M730" s="8" t="s">
        <v>2184</v>
      </c>
      <c r="N730" s="8">
        <v>110</v>
      </c>
      <c r="O730" s="8" t="s">
        <v>3622</v>
      </c>
      <c r="P730" s="8" t="s">
        <v>3623</v>
      </c>
      <c r="Q730" s="8" t="s">
        <v>3621</v>
      </c>
      <c r="R730" s="8" t="s">
        <v>3622</v>
      </c>
      <c r="S730" s="8">
        <v>35.726117000000002</v>
      </c>
      <c r="T730" s="8">
        <v>36.430128000000003</v>
      </c>
      <c r="U730" s="8" t="s">
        <v>1495</v>
      </c>
      <c r="W730" s="8" t="s">
        <v>1449</v>
      </c>
      <c r="X730" s="8" t="s">
        <v>1496</v>
      </c>
      <c r="Y730" s="8">
        <v>1053</v>
      </c>
      <c r="Z730" s="8">
        <v>0</v>
      </c>
      <c r="AA730" s="8">
        <v>0</v>
      </c>
      <c r="AB730" s="8" t="s">
        <v>1449</v>
      </c>
      <c r="AC730" s="8">
        <v>0</v>
      </c>
      <c r="AD730" s="8" t="s">
        <v>1449</v>
      </c>
    </row>
    <row r="731" spans="1:30" hidden="1" x14ac:dyDescent="0.25">
      <c r="A731" s="8" t="s">
        <v>3624</v>
      </c>
      <c r="B731" s="8">
        <v>1003</v>
      </c>
      <c r="C731" s="8" t="s">
        <v>1426</v>
      </c>
      <c r="D731" s="8" t="s">
        <v>1427</v>
      </c>
      <c r="E731" s="8" t="s">
        <v>1428</v>
      </c>
      <c r="F731" s="8">
        <v>4</v>
      </c>
      <c r="G731" s="8" t="s">
        <v>2179</v>
      </c>
      <c r="H731" s="8" t="s">
        <v>2180</v>
      </c>
      <c r="I731" s="8" t="s">
        <v>2181</v>
      </c>
      <c r="J731" s="8">
        <v>22</v>
      </c>
      <c r="K731" s="8" t="s">
        <v>2182</v>
      </c>
      <c r="L731" s="8" t="s">
        <v>2183</v>
      </c>
      <c r="M731" s="8" t="s">
        <v>2184</v>
      </c>
      <c r="N731" s="8">
        <v>110</v>
      </c>
      <c r="O731" s="8" t="s">
        <v>3625</v>
      </c>
      <c r="P731" s="8" t="s">
        <v>3626</v>
      </c>
      <c r="Q731" s="8" t="s">
        <v>3624</v>
      </c>
      <c r="R731" s="8" t="s">
        <v>3625</v>
      </c>
      <c r="S731" s="8">
        <v>35.806232999999999</v>
      </c>
      <c r="T731" s="8">
        <v>36.440990999999997</v>
      </c>
      <c r="U731" s="8" t="s">
        <v>1495</v>
      </c>
      <c r="W731" s="8" t="s">
        <v>1449</v>
      </c>
      <c r="X731" s="8" t="s">
        <v>1496</v>
      </c>
      <c r="Y731" s="8">
        <v>1883</v>
      </c>
      <c r="Z731" s="8">
        <v>0</v>
      </c>
      <c r="AA731" s="8">
        <v>0</v>
      </c>
      <c r="AB731" s="8" t="s">
        <v>1449</v>
      </c>
      <c r="AC731" s="8">
        <v>0</v>
      </c>
      <c r="AD731" s="8" t="s">
        <v>1449</v>
      </c>
    </row>
    <row r="732" spans="1:30" hidden="1" x14ac:dyDescent="0.25">
      <c r="A732" s="8" t="s">
        <v>3627</v>
      </c>
      <c r="B732" s="8">
        <v>1004</v>
      </c>
      <c r="C732" s="8" t="s">
        <v>1426</v>
      </c>
      <c r="D732" s="8" t="s">
        <v>1427</v>
      </c>
      <c r="E732" s="8" t="s">
        <v>1428</v>
      </c>
      <c r="F732" s="8">
        <v>4</v>
      </c>
      <c r="G732" s="8" t="s">
        <v>2179</v>
      </c>
      <c r="H732" s="8" t="s">
        <v>2180</v>
      </c>
      <c r="I732" s="8" t="s">
        <v>2181</v>
      </c>
      <c r="J732" s="8">
        <v>22</v>
      </c>
      <c r="K732" s="8" t="s">
        <v>2429</v>
      </c>
      <c r="L732" s="8" t="s">
        <v>2430</v>
      </c>
      <c r="M732" s="8" t="s">
        <v>2431</v>
      </c>
      <c r="N732" s="8">
        <v>109</v>
      </c>
      <c r="O732" s="8" t="s">
        <v>3189</v>
      </c>
      <c r="P732" s="8" t="s">
        <v>3628</v>
      </c>
      <c r="Q732" s="8" t="s">
        <v>3629</v>
      </c>
      <c r="R732" s="8" t="s">
        <v>3630</v>
      </c>
      <c r="S732" s="8">
        <v>35.710743000000001</v>
      </c>
      <c r="T732" s="8">
        <v>36.475704999999998</v>
      </c>
      <c r="U732" s="8" t="s">
        <v>1763</v>
      </c>
      <c r="W732" s="8" t="s">
        <v>1449</v>
      </c>
      <c r="X732" s="8" t="s">
        <v>1496</v>
      </c>
      <c r="Y732" s="8">
        <v>657</v>
      </c>
      <c r="Z732" s="8">
        <v>0</v>
      </c>
      <c r="AA732" s="8">
        <v>0</v>
      </c>
      <c r="AB732" s="8" t="s">
        <v>1449</v>
      </c>
      <c r="AC732" s="8">
        <v>0</v>
      </c>
      <c r="AD732" s="8" t="s">
        <v>1449</v>
      </c>
    </row>
    <row r="733" spans="1:30" hidden="1" x14ac:dyDescent="0.25">
      <c r="A733" s="8" t="s">
        <v>3631</v>
      </c>
      <c r="B733" s="8">
        <v>1005</v>
      </c>
      <c r="C733" s="8" t="s">
        <v>1426</v>
      </c>
      <c r="D733" s="8" t="s">
        <v>1427</v>
      </c>
      <c r="E733" s="8" t="s">
        <v>1428</v>
      </c>
      <c r="F733" s="8">
        <v>4</v>
      </c>
      <c r="G733" s="8" t="s">
        <v>2179</v>
      </c>
      <c r="H733" s="8" t="s">
        <v>2180</v>
      </c>
      <c r="I733" s="8" t="s">
        <v>2181</v>
      </c>
      <c r="J733" s="8">
        <v>22</v>
      </c>
      <c r="K733" s="8" t="s">
        <v>2182</v>
      </c>
      <c r="L733" s="8" t="s">
        <v>2183</v>
      </c>
      <c r="M733" s="8" t="s">
        <v>2184</v>
      </c>
      <c r="N733" s="8">
        <v>110</v>
      </c>
      <c r="O733" s="8" t="s">
        <v>3632</v>
      </c>
      <c r="P733" s="8" t="s">
        <v>3633</v>
      </c>
      <c r="Q733" s="8" t="s">
        <v>3631</v>
      </c>
      <c r="R733" s="8" t="s">
        <v>3632</v>
      </c>
      <c r="S733" s="8">
        <v>35.698183</v>
      </c>
      <c r="T733" s="8">
        <v>36.428443999999999</v>
      </c>
      <c r="U733" s="8" t="s">
        <v>1495</v>
      </c>
      <c r="W733" s="8" t="s">
        <v>1449</v>
      </c>
      <c r="X733" s="8" t="s">
        <v>1496</v>
      </c>
      <c r="Y733" s="8">
        <v>1780</v>
      </c>
      <c r="Z733" s="8">
        <v>0</v>
      </c>
      <c r="AA733" s="8">
        <v>0</v>
      </c>
      <c r="AB733" s="8" t="s">
        <v>1449</v>
      </c>
      <c r="AC733" s="8">
        <v>0</v>
      </c>
      <c r="AD733" s="8" t="s">
        <v>1449</v>
      </c>
    </row>
    <row r="734" spans="1:30" hidden="1" x14ac:dyDescent="0.25">
      <c r="A734" s="8" t="s">
        <v>3634</v>
      </c>
      <c r="B734" s="8">
        <v>1006</v>
      </c>
      <c r="C734" s="8" t="s">
        <v>1426</v>
      </c>
      <c r="D734" s="8" t="s">
        <v>1427</v>
      </c>
      <c r="E734" s="8" t="s">
        <v>1428</v>
      </c>
      <c r="F734" s="8">
        <v>4</v>
      </c>
      <c r="G734" s="8" t="s">
        <v>2179</v>
      </c>
      <c r="H734" s="8" t="s">
        <v>2180</v>
      </c>
      <c r="I734" s="8" t="s">
        <v>2181</v>
      </c>
      <c r="J734" s="8">
        <v>22</v>
      </c>
      <c r="K734" s="8" t="s">
        <v>2182</v>
      </c>
      <c r="L734" s="8" t="s">
        <v>2183</v>
      </c>
      <c r="M734" s="8" t="s">
        <v>2184</v>
      </c>
      <c r="N734" s="8">
        <v>110</v>
      </c>
      <c r="O734" s="8" t="s">
        <v>3635</v>
      </c>
      <c r="P734" s="8" t="s">
        <v>3636</v>
      </c>
      <c r="Q734" s="8" t="s">
        <v>3634</v>
      </c>
      <c r="R734" s="8" t="s">
        <v>3635</v>
      </c>
      <c r="S734" s="8">
        <v>35.682820999999997</v>
      </c>
      <c r="T734" s="8">
        <v>36.420019000000003</v>
      </c>
      <c r="U734" s="8" t="s">
        <v>1495</v>
      </c>
      <c r="W734" s="8" t="s">
        <v>1449</v>
      </c>
      <c r="X734" s="8" t="s">
        <v>1496</v>
      </c>
      <c r="Y734" s="8">
        <v>625</v>
      </c>
      <c r="Z734" s="8">
        <v>0</v>
      </c>
      <c r="AA734" s="8">
        <v>0</v>
      </c>
      <c r="AB734" s="8" t="s">
        <v>1449</v>
      </c>
      <c r="AC734" s="8">
        <v>0</v>
      </c>
      <c r="AD734" s="8" t="s">
        <v>1449</v>
      </c>
    </row>
    <row r="735" spans="1:30" hidden="1" x14ac:dyDescent="0.25">
      <c r="A735" s="8" t="s">
        <v>3637</v>
      </c>
      <c r="B735" s="8">
        <v>1007</v>
      </c>
      <c r="C735" s="8" t="s">
        <v>1426</v>
      </c>
      <c r="D735" s="8" t="s">
        <v>1427</v>
      </c>
      <c r="E735" s="8" t="s">
        <v>1428</v>
      </c>
      <c r="F735" s="8">
        <v>4</v>
      </c>
      <c r="G735" s="8" t="s">
        <v>2179</v>
      </c>
      <c r="H735" s="8" t="s">
        <v>2180</v>
      </c>
      <c r="I735" s="8" t="s">
        <v>2181</v>
      </c>
      <c r="J735" s="8">
        <v>22</v>
      </c>
      <c r="K735" s="8" t="s">
        <v>2182</v>
      </c>
      <c r="L735" s="8" t="s">
        <v>2183</v>
      </c>
      <c r="M735" s="8" t="s">
        <v>2184</v>
      </c>
      <c r="N735" s="8">
        <v>110</v>
      </c>
      <c r="O735" s="8" t="s">
        <v>3638</v>
      </c>
      <c r="P735" s="8" t="s">
        <v>3639</v>
      </c>
      <c r="Q735" s="8" t="s">
        <v>2182</v>
      </c>
      <c r="R735" s="8" t="s">
        <v>2183</v>
      </c>
      <c r="S735" s="8">
        <v>35.784073999999997</v>
      </c>
      <c r="T735" s="8">
        <v>36.468905999999997</v>
      </c>
      <c r="U735" s="8" t="s">
        <v>1495</v>
      </c>
      <c r="V735" s="8" t="s">
        <v>1449</v>
      </c>
      <c r="W735" s="8" t="s">
        <v>1449</v>
      </c>
      <c r="X735" s="8" t="s">
        <v>1496</v>
      </c>
      <c r="Y735" s="8">
        <v>0</v>
      </c>
      <c r="Z735" s="8">
        <v>0</v>
      </c>
      <c r="AA735" s="8">
        <v>0</v>
      </c>
      <c r="AB735" s="8" t="s">
        <v>1449</v>
      </c>
      <c r="AC735" s="8">
        <v>0</v>
      </c>
      <c r="AD735" s="8" t="s">
        <v>1449</v>
      </c>
    </row>
    <row r="736" spans="1:30" hidden="1" x14ac:dyDescent="0.25">
      <c r="A736" s="8" t="s">
        <v>3640</v>
      </c>
      <c r="B736" s="8">
        <v>1008</v>
      </c>
      <c r="C736" s="8" t="s">
        <v>1426</v>
      </c>
      <c r="D736" s="8" t="s">
        <v>1427</v>
      </c>
      <c r="E736" s="8" t="s">
        <v>1428</v>
      </c>
      <c r="F736" s="8">
        <v>4</v>
      </c>
      <c r="G736" s="8" t="s">
        <v>2179</v>
      </c>
      <c r="H736" s="8" t="s">
        <v>2180</v>
      </c>
      <c r="I736" s="8" t="s">
        <v>2181</v>
      </c>
      <c r="J736" s="8">
        <v>22</v>
      </c>
      <c r="K736" s="8" t="s">
        <v>2429</v>
      </c>
      <c r="L736" s="8" t="s">
        <v>2430</v>
      </c>
      <c r="M736" s="8" t="s">
        <v>2431</v>
      </c>
      <c r="N736" s="8">
        <v>109</v>
      </c>
      <c r="O736" s="8" t="s">
        <v>3641</v>
      </c>
      <c r="P736" s="8" t="s">
        <v>3642</v>
      </c>
      <c r="Q736" s="8" t="s">
        <v>3640</v>
      </c>
      <c r="R736" s="8" t="s">
        <v>3641</v>
      </c>
      <c r="S736" s="8">
        <v>35.755139</v>
      </c>
      <c r="T736" s="8">
        <v>36.585918999999997</v>
      </c>
      <c r="U736" s="8" t="s">
        <v>1495</v>
      </c>
      <c r="W736" s="8" t="s">
        <v>1449</v>
      </c>
      <c r="X736" s="8" t="s">
        <v>1496</v>
      </c>
      <c r="Y736" s="8">
        <v>1381</v>
      </c>
      <c r="Z736" s="8">
        <v>0</v>
      </c>
      <c r="AA736" s="8">
        <v>0</v>
      </c>
      <c r="AB736" s="8" t="s">
        <v>1449</v>
      </c>
      <c r="AC736" s="8">
        <v>0</v>
      </c>
      <c r="AD736" s="8" t="s">
        <v>1449</v>
      </c>
    </row>
    <row r="737" spans="1:30" hidden="1" x14ac:dyDescent="0.25">
      <c r="A737" s="8" t="s">
        <v>3643</v>
      </c>
      <c r="B737" s="8">
        <v>1010</v>
      </c>
      <c r="C737" s="8" t="s">
        <v>1426</v>
      </c>
      <c r="D737" s="8" t="s">
        <v>1427</v>
      </c>
      <c r="E737" s="8" t="s">
        <v>1428</v>
      </c>
      <c r="F737" s="8">
        <v>4</v>
      </c>
      <c r="G737" s="8" t="s">
        <v>2179</v>
      </c>
      <c r="H737" s="8" t="s">
        <v>2180</v>
      </c>
      <c r="I737" s="8" t="s">
        <v>2181</v>
      </c>
      <c r="J737" s="8">
        <v>22</v>
      </c>
      <c r="K737" s="8" t="s">
        <v>2429</v>
      </c>
      <c r="L737" s="8" t="s">
        <v>2430</v>
      </c>
      <c r="M737" s="8" t="s">
        <v>2431</v>
      </c>
      <c r="N737" s="8">
        <v>109</v>
      </c>
      <c r="O737" s="8" t="s">
        <v>3644</v>
      </c>
      <c r="P737" s="8" t="s">
        <v>3645</v>
      </c>
      <c r="Q737" s="8" t="s">
        <v>3643</v>
      </c>
      <c r="R737" s="8" t="s">
        <v>3644</v>
      </c>
      <c r="S737" s="8">
        <v>35.743315000000003</v>
      </c>
      <c r="T737" s="8">
        <v>36.561374999999998</v>
      </c>
      <c r="U737" s="8" t="s">
        <v>1495</v>
      </c>
      <c r="W737" s="8" t="s">
        <v>1449</v>
      </c>
      <c r="X737" s="8" t="s">
        <v>1496</v>
      </c>
      <c r="Y737" s="8">
        <v>2129</v>
      </c>
      <c r="Z737" s="8">
        <v>0</v>
      </c>
      <c r="AA737" s="8">
        <v>0</v>
      </c>
      <c r="AB737" s="8" t="s">
        <v>1449</v>
      </c>
      <c r="AC737" s="8">
        <v>0</v>
      </c>
      <c r="AD737" s="8" t="s">
        <v>1449</v>
      </c>
    </row>
    <row r="738" spans="1:30" hidden="1" x14ac:dyDescent="0.25">
      <c r="A738" s="8" t="s">
        <v>3646</v>
      </c>
      <c r="B738" s="8">
        <v>1011</v>
      </c>
      <c r="C738" s="8" t="s">
        <v>2334</v>
      </c>
      <c r="D738" s="8" t="s">
        <v>2335</v>
      </c>
      <c r="E738" s="8" t="s">
        <v>2336</v>
      </c>
      <c r="F738" s="8">
        <v>1</v>
      </c>
      <c r="G738" s="8" t="s">
        <v>2337</v>
      </c>
      <c r="H738" s="8" t="s">
        <v>2338</v>
      </c>
      <c r="I738" s="8" t="s">
        <v>2339</v>
      </c>
      <c r="J738" s="8">
        <v>1</v>
      </c>
      <c r="K738" s="8" t="s">
        <v>2354</v>
      </c>
      <c r="L738" s="8" t="s">
        <v>2355</v>
      </c>
      <c r="M738" s="8" t="s">
        <v>2356</v>
      </c>
      <c r="N738" s="8">
        <v>5</v>
      </c>
      <c r="O738" s="8" t="s">
        <v>3647</v>
      </c>
      <c r="P738" s="8" t="s">
        <v>3648</v>
      </c>
      <c r="Q738" s="8" t="s">
        <v>3646</v>
      </c>
      <c r="R738" s="8" t="s">
        <v>3647</v>
      </c>
      <c r="S738" s="8">
        <v>36.265300000000003</v>
      </c>
      <c r="T738" s="8">
        <v>36.946269999999998</v>
      </c>
      <c r="U738" s="8" t="s">
        <v>1495</v>
      </c>
      <c r="W738" s="8" t="s">
        <v>1449</v>
      </c>
      <c r="X738" s="8" t="s">
        <v>1496</v>
      </c>
      <c r="Y738" s="8">
        <v>100</v>
      </c>
      <c r="Z738" s="8">
        <v>0</v>
      </c>
      <c r="AA738" s="8">
        <v>0</v>
      </c>
      <c r="AB738" s="8" t="s">
        <v>1449</v>
      </c>
      <c r="AC738" s="8">
        <v>0</v>
      </c>
      <c r="AD738" s="8" t="s">
        <v>1449</v>
      </c>
    </row>
    <row r="739" spans="1:30" hidden="1" x14ac:dyDescent="0.25">
      <c r="A739" s="8" t="s">
        <v>3649</v>
      </c>
      <c r="B739" s="8">
        <v>1012</v>
      </c>
      <c r="C739" s="8" t="s">
        <v>2334</v>
      </c>
      <c r="D739" s="8" t="s">
        <v>2335</v>
      </c>
      <c r="E739" s="8" t="s">
        <v>2336</v>
      </c>
      <c r="F739" s="8">
        <v>1</v>
      </c>
      <c r="G739" s="8" t="s">
        <v>2997</v>
      </c>
      <c r="H739" s="8" t="s">
        <v>2998</v>
      </c>
      <c r="I739" s="8" t="s">
        <v>2999</v>
      </c>
      <c r="J739" s="8">
        <v>3</v>
      </c>
      <c r="K739" s="8" t="s">
        <v>3649</v>
      </c>
      <c r="L739" s="8" t="s">
        <v>3650</v>
      </c>
      <c r="M739" s="8" t="s">
        <v>3651</v>
      </c>
      <c r="N739" s="8">
        <v>16</v>
      </c>
      <c r="O739" s="8" t="s">
        <v>3650</v>
      </c>
      <c r="P739" s="8" t="s">
        <v>3652</v>
      </c>
      <c r="Q739" s="8" t="s">
        <v>3649</v>
      </c>
      <c r="R739" s="8" t="s">
        <v>3650</v>
      </c>
      <c r="S739" s="8">
        <v>36.769655999999998</v>
      </c>
      <c r="T739" s="8">
        <v>36.819347</v>
      </c>
      <c r="U739" s="8" t="s">
        <v>1448</v>
      </c>
      <c r="V739" s="8" t="s">
        <v>1449</v>
      </c>
      <c r="W739" s="8" t="s">
        <v>1449</v>
      </c>
      <c r="X739" s="8" t="s">
        <v>1449</v>
      </c>
      <c r="Y739" s="8">
        <v>7998</v>
      </c>
      <c r="Z739" s="8">
        <v>0</v>
      </c>
      <c r="AA739" s="8">
        <v>1</v>
      </c>
      <c r="AB739" s="8" t="s">
        <v>1449</v>
      </c>
      <c r="AC739" s="8">
        <v>0</v>
      </c>
      <c r="AD739" s="8" t="s">
        <v>1449</v>
      </c>
    </row>
    <row r="740" spans="1:30" hidden="1" x14ac:dyDescent="0.25">
      <c r="A740" s="8" t="s">
        <v>3653</v>
      </c>
      <c r="B740" s="8">
        <v>1013</v>
      </c>
      <c r="C740" s="8" t="s">
        <v>2334</v>
      </c>
      <c r="D740" s="8" t="s">
        <v>2335</v>
      </c>
      <c r="E740" s="8" t="s">
        <v>2336</v>
      </c>
      <c r="F740" s="8">
        <v>1</v>
      </c>
      <c r="G740" s="8" t="s">
        <v>2997</v>
      </c>
      <c r="H740" s="8" t="s">
        <v>2998</v>
      </c>
      <c r="I740" s="8" t="s">
        <v>2999</v>
      </c>
      <c r="J740" s="8">
        <v>3</v>
      </c>
      <c r="K740" s="8" t="s">
        <v>3649</v>
      </c>
      <c r="L740" s="8" t="s">
        <v>3650</v>
      </c>
      <c r="M740" s="8" t="s">
        <v>3651</v>
      </c>
      <c r="N740" s="8">
        <v>16</v>
      </c>
      <c r="O740" s="8" t="s">
        <v>3654</v>
      </c>
      <c r="P740" s="8" t="s">
        <v>3655</v>
      </c>
      <c r="Q740" s="8" t="s">
        <v>3653</v>
      </c>
      <c r="R740" s="8" t="s">
        <v>3654</v>
      </c>
      <c r="S740" s="8">
        <v>36.704002000000003</v>
      </c>
      <c r="T740" s="8">
        <v>36.766973999999998</v>
      </c>
      <c r="U740" s="8" t="s">
        <v>1448</v>
      </c>
      <c r="V740" s="8" t="s">
        <v>1449</v>
      </c>
      <c r="W740" s="8" t="s">
        <v>1449</v>
      </c>
      <c r="X740" s="8" t="s">
        <v>1449</v>
      </c>
      <c r="Y740" s="8">
        <v>720</v>
      </c>
      <c r="Z740" s="8">
        <v>0</v>
      </c>
      <c r="AA740" s="8">
        <v>1</v>
      </c>
      <c r="AB740" s="8" t="s">
        <v>1449</v>
      </c>
      <c r="AC740" s="8">
        <v>0</v>
      </c>
      <c r="AD740" s="8" t="s">
        <v>1449</v>
      </c>
    </row>
    <row r="741" spans="1:30" hidden="1" x14ac:dyDescent="0.25">
      <c r="A741" s="8" t="s">
        <v>3656</v>
      </c>
      <c r="B741" s="8">
        <v>1014</v>
      </c>
      <c r="C741" s="8" t="s">
        <v>2334</v>
      </c>
      <c r="D741" s="8" t="s">
        <v>2335</v>
      </c>
      <c r="E741" s="8" t="s">
        <v>2336</v>
      </c>
      <c r="F741" s="8">
        <v>1</v>
      </c>
      <c r="G741" s="8" t="s">
        <v>2997</v>
      </c>
      <c r="H741" s="8" t="s">
        <v>2998</v>
      </c>
      <c r="I741" s="8" t="s">
        <v>2999</v>
      </c>
      <c r="J741" s="8">
        <v>3</v>
      </c>
      <c r="K741" s="8" t="s">
        <v>3649</v>
      </c>
      <c r="L741" s="8" t="s">
        <v>3650</v>
      </c>
      <c r="M741" s="8" t="s">
        <v>3651</v>
      </c>
      <c r="N741" s="8">
        <v>16</v>
      </c>
      <c r="O741" s="8" t="s">
        <v>3657</v>
      </c>
      <c r="P741" s="8" t="s">
        <v>3658</v>
      </c>
      <c r="Q741" s="8" t="s">
        <v>3656</v>
      </c>
      <c r="R741" s="8" t="s">
        <v>3657</v>
      </c>
      <c r="S741" s="8">
        <v>36.796818999999999</v>
      </c>
      <c r="T741" s="8">
        <v>36.767251999999999</v>
      </c>
      <c r="U741" s="8" t="s">
        <v>1763</v>
      </c>
      <c r="V741" s="8" t="s">
        <v>1436</v>
      </c>
      <c r="W741" s="8" t="s">
        <v>1449</v>
      </c>
      <c r="X741" s="8" t="s">
        <v>1437</v>
      </c>
      <c r="Y741" s="8">
        <v>446</v>
      </c>
      <c r="Z741" s="8">
        <v>0</v>
      </c>
      <c r="AA741" s="8">
        <v>1</v>
      </c>
      <c r="AB741" s="8" t="s">
        <v>1438</v>
      </c>
      <c r="AC741" s="8">
        <v>0</v>
      </c>
      <c r="AD741" s="8">
        <v>1</v>
      </c>
    </row>
    <row r="742" spans="1:30" hidden="1" x14ac:dyDescent="0.25">
      <c r="A742" s="8" t="s">
        <v>3659</v>
      </c>
      <c r="B742" s="8">
        <v>1015</v>
      </c>
      <c r="C742" s="8" t="s">
        <v>2334</v>
      </c>
      <c r="D742" s="8" t="s">
        <v>2335</v>
      </c>
      <c r="E742" s="8" t="s">
        <v>2336</v>
      </c>
      <c r="F742" s="8">
        <v>1</v>
      </c>
      <c r="G742" s="8" t="s">
        <v>2997</v>
      </c>
      <c r="H742" s="8" t="s">
        <v>2998</v>
      </c>
      <c r="I742" s="8" t="s">
        <v>2999</v>
      </c>
      <c r="J742" s="8">
        <v>3</v>
      </c>
      <c r="K742" s="8" t="s">
        <v>3649</v>
      </c>
      <c r="L742" s="8" t="s">
        <v>3650</v>
      </c>
      <c r="M742" s="8" t="s">
        <v>3651</v>
      </c>
      <c r="N742" s="8">
        <v>16</v>
      </c>
      <c r="O742" s="8" t="s">
        <v>3660</v>
      </c>
      <c r="P742" s="8" t="s">
        <v>3661</v>
      </c>
      <c r="Q742" s="8" t="s">
        <v>3659</v>
      </c>
      <c r="R742" s="8" t="s">
        <v>3660</v>
      </c>
      <c r="S742" s="8">
        <v>36.746339999999996</v>
      </c>
      <c r="T742" s="8">
        <v>36.794874</v>
      </c>
      <c r="U742" s="8" t="s">
        <v>1763</v>
      </c>
      <c r="V742" s="8" t="s">
        <v>1436</v>
      </c>
      <c r="W742" s="8" t="s">
        <v>1449</v>
      </c>
      <c r="X742" s="8" t="s">
        <v>1437</v>
      </c>
      <c r="Y742" s="8">
        <v>1500</v>
      </c>
      <c r="Z742" s="8">
        <v>0</v>
      </c>
      <c r="AA742" s="8">
        <v>1</v>
      </c>
      <c r="AB742" s="8" t="s">
        <v>1438</v>
      </c>
      <c r="AC742" s="8">
        <v>0</v>
      </c>
      <c r="AD742" s="8">
        <v>1</v>
      </c>
    </row>
    <row r="743" spans="1:30" hidden="1" x14ac:dyDescent="0.25">
      <c r="A743" s="8" t="s">
        <v>3662</v>
      </c>
      <c r="B743" s="8">
        <v>1016</v>
      </c>
      <c r="C743" s="8" t="s">
        <v>2334</v>
      </c>
      <c r="D743" s="8" t="s">
        <v>2335</v>
      </c>
      <c r="E743" s="8" t="s">
        <v>2336</v>
      </c>
      <c r="F743" s="8">
        <v>1</v>
      </c>
      <c r="G743" s="8" t="s">
        <v>2997</v>
      </c>
      <c r="H743" s="8" t="s">
        <v>2998</v>
      </c>
      <c r="I743" s="8" t="s">
        <v>2999</v>
      </c>
      <c r="J743" s="8">
        <v>3</v>
      </c>
      <c r="K743" s="8" t="s">
        <v>3649</v>
      </c>
      <c r="L743" s="8" t="s">
        <v>3650</v>
      </c>
      <c r="M743" s="8" t="s">
        <v>3651</v>
      </c>
      <c r="N743" s="8">
        <v>16</v>
      </c>
      <c r="O743" s="8" t="s">
        <v>3663</v>
      </c>
      <c r="P743" s="8" t="s">
        <v>3664</v>
      </c>
      <c r="Q743" s="8" t="s">
        <v>3662</v>
      </c>
      <c r="R743" s="8" t="s">
        <v>3663</v>
      </c>
      <c r="S743" s="8">
        <v>36.755138000000002</v>
      </c>
      <c r="T743" s="8">
        <v>36.912421000000002</v>
      </c>
      <c r="U743" s="8" t="s">
        <v>1763</v>
      </c>
      <c r="V743" s="8" t="s">
        <v>1436</v>
      </c>
      <c r="W743" s="8" t="s">
        <v>1449</v>
      </c>
      <c r="X743" s="8" t="s">
        <v>1437</v>
      </c>
      <c r="Y743" s="8">
        <v>1383</v>
      </c>
      <c r="Z743" s="8">
        <v>0</v>
      </c>
      <c r="AA743" s="8">
        <v>1</v>
      </c>
      <c r="AB743" s="8" t="s">
        <v>1438</v>
      </c>
      <c r="AC743" s="8">
        <v>0</v>
      </c>
      <c r="AD743" s="8">
        <v>1</v>
      </c>
    </row>
    <row r="744" spans="1:30" hidden="1" x14ac:dyDescent="0.25">
      <c r="A744" s="8" t="s">
        <v>3665</v>
      </c>
      <c r="B744" s="8">
        <v>1017</v>
      </c>
      <c r="C744" s="8" t="s">
        <v>2334</v>
      </c>
      <c r="D744" s="8" t="s">
        <v>2335</v>
      </c>
      <c r="E744" s="8" t="s">
        <v>2336</v>
      </c>
      <c r="F744" s="8">
        <v>1</v>
      </c>
      <c r="G744" s="8" t="s">
        <v>2997</v>
      </c>
      <c r="H744" s="8" t="s">
        <v>2998</v>
      </c>
      <c r="I744" s="8" t="s">
        <v>2999</v>
      </c>
      <c r="J744" s="8">
        <v>3</v>
      </c>
      <c r="K744" s="8" t="s">
        <v>3649</v>
      </c>
      <c r="L744" s="8" t="s">
        <v>3650</v>
      </c>
      <c r="M744" s="8" t="s">
        <v>3651</v>
      </c>
      <c r="N744" s="8">
        <v>16</v>
      </c>
      <c r="O744" s="8" t="s">
        <v>3666</v>
      </c>
      <c r="P744" s="8" t="s">
        <v>3667</v>
      </c>
      <c r="Q744" s="8" t="s">
        <v>3665</v>
      </c>
      <c r="R744" s="8" t="s">
        <v>3666</v>
      </c>
      <c r="S744" s="8">
        <v>36.733969000000002</v>
      </c>
      <c r="T744" s="8">
        <v>36.828876999999999</v>
      </c>
      <c r="U744" s="8" t="s">
        <v>1763</v>
      </c>
      <c r="V744" s="8" t="s">
        <v>1436</v>
      </c>
      <c r="W744" s="8" t="s">
        <v>1449</v>
      </c>
      <c r="X744" s="8" t="s">
        <v>1437</v>
      </c>
      <c r="Y744" s="8">
        <v>1077</v>
      </c>
      <c r="Z744" s="8">
        <v>0</v>
      </c>
      <c r="AA744" s="8">
        <v>1</v>
      </c>
      <c r="AB744" s="8" t="s">
        <v>1438</v>
      </c>
      <c r="AC744" s="8">
        <v>0</v>
      </c>
      <c r="AD744" s="8">
        <v>0</v>
      </c>
    </row>
    <row r="745" spans="1:30" hidden="1" x14ac:dyDescent="0.25">
      <c r="A745" s="8" t="s">
        <v>3668</v>
      </c>
      <c r="B745" s="8">
        <v>1018</v>
      </c>
      <c r="C745" s="8" t="s">
        <v>2334</v>
      </c>
      <c r="D745" s="8" t="s">
        <v>2335</v>
      </c>
      <c r="E745" s="8" t="s">
        <v>2336</v>
      </c>
      <c r="F745" s="8">
        <v>1</v>
      </c>
      <c r="G745" s="8" t="s">
        <v>2997</v>
      </c>
      <c r="H745" s="8" t="s">
        <v>2998</v>
      </c>
      <c r="I745" s="8" t="s">
        <v>2999</v>
      </c>
      <c r="J745" s="8">
        <v>3</v>
      </c>
      <c r="K745" s="8" t="s">
        <v>3649</v>
      </c>
      <c r="L745" s="8" t="s">
        <v>3650</v>
      </c>
      <c r="M745" s="8" t="s">
        <v>3651</v>
      </c>
      <c r="N745" s="8">
        <v>16</v>
      </c>
      <c r="O745" s="8" t="s">
        <v>3669</v>
      </c>
      <c r="P745" s="8" t="s">
        <v>3670</v>
      </c>
      <c r="Q745" s="8" t="s">
        <v>3668</v>
      </c>
      <c r="R745" s="8" t="s">
        <v>3671</v>
      </c>
      <c r="S745" s="8">
        <v>36.693640000000002</v>
      </c>
      <c r="T745" s="8">
        <v>36.846184000000001</v>
      </c>
      <c r="U745" s="8" t="s">
        <v>1763</v>
      </c>
      <c r="V745" s="8" t="s">
        <v>1436</v>
      </c>
      <c r="W745" s="8" t="s">
        <v>1449</v>
      </c>
      <c r="X745" s="8" t="s">
        <v>1437</v>
      </c>
      <c r="Y745" s="8">
        <v>437</v>
      </c>
      <c r="Z745" s="8">
        <v>0</v>
      </c>
      <c r="AA745" s="8">
        <v>1</v>
      </c>
      <c r="AB745" s="8" t="s">
        <v>1438</v>
      </c>
      <c r="AC745" s="8">
        <v>0</v>
      </c>
      <c r="AD745" s="8">
        <v>1</v>
      </c>
    </row>
    <row r="746" spans="1:30" hidden="1" x14ac:dyDescent="0.25">
      <c r="A746" s="8" t="s">
        <v>3672</v>
      </c>
      <c r="B746" s="8">
        <v>1019</v>
      </c>
      <c r="C746" s="8" t="s">
        <v>2334</v>
      </c>
      <c r="D746" s="8" t="s">
        <v>2335</v>
      </c>
      <c r="E746" s="8" t="s">
        <v>2336</v>
      </c>
      <c r="F746" s="8">
        <v>1</v>
      </c>
      <c r="G746" s="8" t="s">
        <v>2997</v>
      </c>
      <c r="H746" s="8" t="s">
        <v>2998</v>
      </c>
      <c r="I746" s="8" t="s">
        <v>2999</v>
      </c>
      <c r="J746" s="8">
        <v>3</v>
      </c>
      <c r="K746" s="8" t="s">
        <v>3649</v>
      </c>
      <c r="L746" s="8" t="s">
        <v>3650</v>
      </c>
      <c r="M746" s="8" t="s">
        <v>3651</v>
      </c>
      <c r="N746" s="8">
        <v>16</v>
      </c>
      <c r="O746" s="8" t="s">
        <v>3673</v>
      </c>
      <c r="P746" s="8" t="s">
        <v>3674</v>
      </c>
      <c r="Q746" s="8" t="s">
        <v>3672</v>
      </c>
      <c r="R746" s="8" t="s">
        <v>3673</v>
      </c>
      <c r="S746" s="8">
        <v>36.684950000000001</v>
      </c>
      <c r="T746" s="8">
        <v>36.771901999999997</v>
      </c>
      <c r="U746" s="8" t="s">
        <v>1448</v>
      </c>
      <c r="V746" s="8" t="s">
        <v>1449</v>
      </c>
      <c r="W746" s="8" t="s">
        <v>1449</v>
      </c>
      <c r="X746" s="8" t="s">
        <v>1449</v>
      </c>
      <c r="Y746" s="8">
        <v>393</v>
      </c>
      <c r="Z746" s="8">
        <v>0</v>
      </c>
      <c r="AA746" s="8">
        <v>1</v>
      </c>
      <c r="AB746" s="8" t="s">
        <v>1449</v>
      </c>
      <c r="AC746" s="8">
        <v>0</v>
      </c>
      <c r="AD746" s="8" t="s">
        <v>1449</v>
      </c>
    </row>
    <row r="747" spans="1:30" hidden="1" x14ac:dyDescent="0.25">
      <c r="A747" s="8" t="s">
        <v>3675</v>
      </c>
      <c r="B747" s="8">
        <v>1020</v>
      </c>
      <c r="C747" s="8" t="s">
        <v>2334</v>
      </c>
      <c r="D747" s="8" t="s">
        <v>2335</v>
      </c>
      <c r="E747" s="8" t="s">
        <v>2336</v>
      </c>
      <c r="F747" s="8">
        <v>1</v>
      </c>
      <c r="G747" s="8" t="s">
        <v>2997</v>
      </c>
      <c r="H747" s="8" t="s">
        <v>2998</v>
      </c>
      <c r="I747" s="8" t="s">
        <v>2999</v>
      </c>
      <c r="J747" s="8">
        <v>3</v>
      </c>
      <c r="K747" s="8" t="s">
        <v>3649</v>
      </c>
      <c r="L747" s="8" t="s">
        <v>3650</v>
      </c>
      <c r="M747" s="8" t="s">
        <v>3651</v>
      </c>
      <c r="N747" s="8">
        <v>16</v>
      </c>
      <c r="O747" s="8" t="s">
        <v>3676</v>
      </c>
      <c r="P747" s="8" t="s">
        <v>3677</v>
      </c>
      <c r="Q747" s="8" t="s">
        <v>3675</v>
      </c>
      <c r="R747" s="8" t="s">
        <v>3676</v>
      </c>
      <c r="S747" s="8">
        <v>36.662449000000002</v>
      </c>
      <c r="T747" s="8">
        <v>36.844318000000001</v>
      </c>
      <c r="U747" s="8" t="s">
        <v>1495</v>
      </c>
      <c r="V747" s="8" t="s">
        <v>1448</v>
      </c>
      <c r="W747" s="8">
        <v>210</v>
      </c>
      <c r="X747" s="8" t="s">
        <v>1496</v>
      </c>
      <c r="Y747" s="8">
        <v>1106</v>
      </c>
      <c r="Z747" s="8">
        <v>0</v>
      </c>
      <c r="AA747" s="8">
        <v>0</v>
      </c>
      <c r="AB747" s="8" t="s">
        <v>1449</v>
      </c>
      <c r="AC747" s="8">
        <v>0</v>
      </c>
      <c r="AD747" s="8" t="s">
        <v>1449</v>
      </c>
    </row>
    <row r="748" spans="1:30" hidden="1" x14ac:dyDescent="0.25">
      <c r="A748" s="8" t="s">
        <v>3678</v>
      </c>
      <c r="B748" s="8">
        <v>1021</v>
      </c>
      <c r="C748" s="8" t="s">
        <v>2334</v>
      </c>
      <c r="D748" s="8" t="s">
        <v>2335</v>
      </c>
      <c r="E748" s="8" t="s">
        <v>2336</v>
      </c>
      <c r="F748" s="8">
        <v>1</v>
      </c>
      <c r="G748" s="8" t="s">
        <v>2997</v>
      </c>
      <c r="H748" s="8" t="s">
        <v>2998</v>
      </c>
      <c r="I748" s="8" t="s">
        <v>2999</v>
      </c>
      <c r="J748" s="8">
        <v>3</v>
      </c>
      <c r="K748" s="8" t="s">
        <v>3649</v>
      </c>
      <c r="L748" s="8" t="s">
        <v>3650</v>
      </c>
      <c r="M748" s="8" t="s">
        <v>3651</v>
      </c>
      <c r="N748" s="8">
        <v>16</v>
      </c>
      <c r="O748" s="8" t="s">
        <v>3679</v>
      </c>
      <c r="P748" s="8" t="s">
        <v>3680</v>
      </c>
      <c r="Q748" s="8" t="s">
        <v>3678</v>
      </c>
      <c r="R748" s="8" t="s">
        <v>3679</v>
      </c>
      <c r="S748" s="8">
        <v>36.773023999999999</v>
      </c>
      <c r="T748" s="8">
        <v>36.782772999999999</v>
      </c>
      <c r="U748" s="8" t="s">
        <v>1763</v>
      </c>
      <c r="V748" s="8" t="s">
        <v>1436</v>
      </c>
      <c r="W748" s="8" t="s">
        <v>1449</v>
      </c>
      <c r="X748" s="8" t="s">
        <v>1437</v>
      </c>
      <c r="Y748" s="8">
        <v>520</v>
      </c>
      <c r="Z748" s="8">
        <v>0</v>
      </c>
      <c r="AA748" s="8">
        <v>1</v>
      </c>
      <c r="AB748" s="8" t="s">
        <v>1438</v>
      </c>
      <c r="AC748" s="8">
        <v>0</v>
      </c>
      <c r="AD748" s="8">
        <v>1</v>
      </c>
    </row>
    <row r="749" spans="1:30" hidden="1" x14ac:dyDescent="0.25">
      <c r="A749" s="8" t="s">
        <v>3681</v>
      </c>
      <c r="B749" s="8">
        <v>1022</v>
      </c>
      <c r="C749" s="8" t="s">
        <v>2334</v>
      </c>
      <c r="D749" s="8" t="s">
        <v>2335</v>
      </c>
      <c r="E749" s="8" t="s">
        <v>2336</v>
      </c>
      <c r="F749" s="8">
        <v>1</v>
      </c>
      <c r="G749" s="8" t="s">
        <v>2997</v>
      </c>
      <c r="H749" s="8" t="s">
        <v>2998</v>
      </c>
      <c r="I749" s="8" t="s">
        <v>2999</v>
      </c>
      <c r="J749" s="8">
        <v>3</v>
      </c>
      <c r="K749" s="8" t="s">
        <v>3649</v>
      </c>
      <c r="L749" s="8" t="s">
        <v>3650</v>
      </c>
      <c r="M749" s="8" t="s">
        <v>3651</v>
      </c>
      <c r="N749" s="8">
        <v>16</v>
      </c>
      <c r="O749" s="8" t="s">
        <v>3682</v>
      </c>
      <c r="P749" s="8" t="s">
        <v>3683</v>
      </c>
      <c r="Q749" s="8" t="s">
        <v>3681</v>
      </c>
      <c r="R749" s="8" t="s">
        <v>3682</v>
      </c>
      <c r="S749" s="8">
        <v>36.686655999999999</v>
      </c>
      <c r="T749" s="8">
        <v>36.834377000000003</v>
      </c>
      <c r="U749" s="8" t="s">
        <v>1763</v>
      </c>
      <c r="V749" s="8" t="s">
        <v>1436</v>
      </c>
      <c r="W749" s="8" t="s">
        <v>1449</v>
      </c>
      <c r="X749" s="8" t="s">
        <v>1437</v>
      </c>
      <c r="Y749" s="8">
        <v>1270</v>
      </c>
      <c r="Z749" s="8">
        <v>0</v>
      </c>
      <c r="AA749" s="8">
        <v>1</v>
      </c>
      <c r="AB749" s="8" t="s">
        <v>1438</v>
      </c>
      <c r="AC749" s="8">
        <v>0</v>
      </c>
      <c r="AD749" s="8">
        <v>1</v>
      </c>
    </row>
    <row r="750" spans="1:30" hidden="1" x14ac:dyDescent="0.25">
      <c r="A750" s="8" t="s">
        <v>3684</v>
      </c>
      <c r="B750" s="8">
        <v>1023</v>
      </c>
      <c r="C750" s="8" t="s">
        <v>2334</v>
      </c>
      <c r="D750" s="8" t="s">
        <v>2335</v>
      </c>
      <c r="E750" s="8" t="s">
        <v>2336</v>
      </c>
      <c r="F750" s="8">
        <v>1</v>
      </c>
      <c r="G750" s="8" t="s">
        <v>2997</v>
      </c>
      <c r="H750" s="8" t="s">
        <v>2998</v>
      </c>
      <c r="I750" s="8" t="s">
        <v>2999</v>
      </c>
      <c r="J750" s="8">
        <v>3</v>
      </c>
      <c r="K750" s="8" t="s">
        <v>3649</v>
      </c>
      <c r="L750" s="8" t="s">
        <v>3650</v>
      </c>
      <c r="M750" s="8" t="s">
        <v>3651</v>
      </c>
      <c r="N750" s="8">
        <v>16</v>
      </c>
      <c r="O750" s="8" t="s">
        <v>3685</v>
      </c>
      <c r="P750" s="8" t="s">
        <v>3686</v>
      </c>
      <c r="Q750" s="8" t="s">
        <v>3684</v>
      </c>
      <c r="R750" s="8" t="s">
        <v>3685</v>
      </c>
      <c r="S750" s="8">
        <v>36.716554000000002</v>
      </c>
      <c r="T750" s="8">
        <v>36.839371999999997</v>
      </c>
      <c r="U750" s="8" t="s">
        <v>1763</v>
      </c>
      <c r="V750" s="8" t="s">
        <v>1436</v>
      </c>
      <c r="W750" s="8" t="s">
        <v>1449</v>
      </c>
      <c r="X750" s="8" t="s">
        <v>1437</v>
      </c>
      <c r="Y750" s="8">
        <v>190</v>
      </c>
      <c r="Z750" s="8">
        <v>0</v>
      </c>
      <c r="AA750" s="8">
        <v>1</v>
      </c>
      <c r="AB750" s="8" t="s">
        <v>1438</v>
      </c>
      <c r="AC750" s="8">
        <v>0</v>
      </c>
      <c r="AD750" s="8">
        <v>1</v>
      </c>
    </row>
    <row r="751" spans="1:30" hidden="1" x14ac:dyDescent="0.25">
      <c r="A751" s="8" t="s">
        <v>3687</v>
      </c>
      <c r="B751" s="8">
        <v>1024</v>
      </c>
      <c r="C751" s="8" t="s">
        <v>2334</v>
      </c>
      <c r="D751" s="8" t="s">
        <v>2335</v>
      </c>
      <c r="E751" s="8" t="s">
        <v>2336</v>
      </c>
      <c r="F751" s="8">
        <v>1</v>
      </c>
      <c r="G751" s="8" t="s">
        <v>2997</v>
      </c>
      <c r="H751" s="8" t="s">
        <v>2998</v>
      </c>
      <c r="I751" s="8" t="s">
        <v>2999</v>
      </c>
      <c r="J751" s="8">
        <v>3</v>
      </c>
      <c r="K751" s="8" t="s">
        <v>3649</v>
      </c>
      <c r="L751" s="8" t="s">
        <v>3650</v>
      </c>
      <c r="M751" s="8" t="s">
        <v>3651</v>
      </c>
      <c r="N751" s="8">
        <v>16</v>
      </c>
      <c r="O751" s="8" t="s">
        <v>3688</v>
      </c>
      <c r="P751" s="8" t="s">
        <v>3689</v>
      </c>
      <c r="Q751" s="8" t="s">
        <v>3687</v>
      </c>
      <c r="R751" s="8" t="s">
        <v>3688</v>
      </c>
      <c r="S751" s="8">
        <v>36.685468999999998</v>
      </c>
      <c r="T751" s="8">
        <v>36.873669999999997</v>
      </c>
      <c r="U751" s="8" t="s">
        <v>1763</v>
      </c>
      <c r="V751" s="8" t="s">
        <v>1436</v>
      </c>
      <c r="W751" s="8" t="s">
        <v>1449</v>
      </c>
      <c r="X751" s="8" t="s">
        <v>1437</v>
      </c>
      <c r="Y751" s="8">
        <v>726</v>
      </c>
      <c r="Z751" s="8">
        <v>0</v>
      </c>
      <c r="AA751" s="8">
        <v>1</v>
      </c>
      <c r="AB751" s="8" t="s">
        <v>1438</v>
      </c>
      <c r="AC751" s="8">
        <v>0</v>
      </c>
      <c r="AD751" s="8">
        <v>1</v>
      </c>
    </row>
    <row r="752" spans="1:30" hidden="1" x14ac:dyDescent="0.25">
      <c r="A752" s="8" t="s">
        <v>3690</v>
      </c>
      <c r="B752" s="8">
        <v>1025</v>
      </c>
      <c r="C752" s="8" t="s">
        <v>2334</v>
      </c>
      <c r="D752" s="8" t="s">
        <v>2335</v>
      </c>
      <c r="E752" s="8" t="s">
        <v>2336</v>
      </c>
      <c r="F752" s="8">
        <v>1</v>
      </c>
      <c r="G752" s="8" t="s">
        <v>2997</v>
      </c>
      <c r="H752" s="8" t="s">
        <v>2998</v>
      </c>
      <c r="I752" s="8" t="s">
        <v>2999</v>
      </c>
      <c r="J752" s="8">
        <v>3</v>
      </c>
      <c r="K752" s="8" t="s">
        <v>3649</v>
      </c>
      <c r="L752" s="8" t="s">
        <v>3650</v>
      </c>
      <c r="M752" s="8" t="s">
        <v>3651</v>
      </c>
      <c r="N752" s="8">
        <v>16</v>
      </c>
      <c r="O752" s="8" t="s">
        <v>3691</v>
      </c>
      <c r="P752" s="8" t="s">
        <v>3692</v>
      </c>
      <c r="Q752" s="8" t="s">
        <v>3690</v>
      </c>
      <c r="R752" s="8" t="s">
        <v>3691</v>
      </c>
      <c r="S752" s="8">
        <v>36.694192000000001</v>
      </c>
      <c r="T752" s="8">
        <v>36.806778000000001</v>
      </c>
      <c r="U752" s="8" t="s">
        <v>1763</v>
      </c>
      <c r="V752" s="8" t="s">
        <v>1436</v>
      </c>
      <c r="W752" s="8" t="s">
        <v>1449</v>
      </c>
      <c r="X752" s="8" t="s">
        <v>1437</v>
      </c>
      <c r="Y752" s="8">
        <v>986</v>
      </c>
      <c r="Z752" s="8">
        <v>0</v>
      </c>
      <c r="AA752" s="8">
        <v>1</v>
      </c>
      <c r="AB752" s="8" t="s">
        <v>1438</v>
      </c>
      <c r="AC752" s="8">
        <v>0</v>
      </c>
      <c r="AD752" s="8">
        <v>1</v>
      </c>
    </row>
    <row r="753" spans="1:30" hidden="1" x14ac:dyDescent="0.25">
      <c r="A753" s="8" t="s">
        <v>3693</v>
      </c>
      <c r="B753" s="8">
        <v>1026</v>
      </c>
      <c r="C753" s="8" t="s">
        <v>2334</v>
      </c>
      <c r="D753" s="8" t="s">
        <v>2335</v>
      </c>
      <c r="E753" s="8" t="s">
        <v>2336</v>
      </c>
      <c r="F753" s="8">
        <v>1</v>
      </c>
      <c r="G753" s="8" t="s">
        <v>2997</v>
      </c>
      <c r="H753" s="8" t="s">
        <v>2998</v>
      </c>
      <c r="I753" s="8" t="s">
        <v>2999</v>
      </c>
      <c r="J753" s="8">
        <v>3</v>
      </c>
      <c r="K753" s="8" t="s">
        <v>3649</v>
      </c>
      <c r="L753" s="8" t="s">
        <v>3650</v>
      </c>
      <c r="M753" s="8" t="s">
        <v>3651</v>
      </c>
      <c r="N753" s="8">
        <v>16</v>
      </c>
      <c r="O753" s="8" t="s">
        <v>3694</v>
      </c>
      <c r="P753" s="8" t="s">
        <v>3695</v>
      </c>
      <c r="Q753" s="8" t="s">
        <v>3693</v>
      </c>
      <c r="R753" s="8" t="s">
        <v>3694</v>
      </c>
      <c r="S753" s="8">
        <v>36.702700999999998</v>
      </c>
      <c r="T753" s="8">
        <v>36.780396000000003</v>
      </c>
      <c r="U753" s="8" t="s">
        <v>1448</v>
      </c>
      <c r="V753" s="8" t="s">
        <v>1449</v>
      </c>
      <c r="W753" s="8" t="s">
        <v>1449</v>
      </c>
      <c r="X753" s="8" t="s">
        <v>1449</v>
      </c>
      <c r="Y753" s="8">
        <v>371</v>
      </c>
      <c r="Z753" s="8">
        <v>0</v>
      </c>
      <c r="AA753" s="8">
        <v>1</v>
      </c>
      <c r="AB753" s="8" t="s">
        <v>1449</v>
      </c>
      <c r="AC753" s="8">
        <v>0</v>
      </c>
      <c r="AD753" s="8" t="s">
        <v>1449</v>
      </c>
    </row>
    <row r="754" spans="1:30" hidden="1" x14ac:dyDescent="0.25">
      <c r="A754" s="8" t="s">
        <v>3696</v>
      </c>
      <c r="B754" s="8">
        <v>1027</v>
      </c>
      <c r="C754" s="8" t="s">
        <v>2334</v>
      </c>
      <c r="D754" s="8" t="s">
        <v>2335</v>
      </c>
      <c r="E754" s="8" t="s">
        <v>2336</v>
      </c>
      <c r="F754" s="8">
        <v>1</v>
      </c>
      <c r="G754" s="8" t="s">
        <v>2997</v>
      </c>
      <c r="H754" s="8" t="s">
        <v>2998</v>
      </c>
      <c r="I754" s="8" t="s">
        <v>2999</v>
      </c>
      <c r="J754" s="8">
        <v>3</v>
      </c>
      <c r="K754" s="8" t="s">
        <v>3649</v>
      </c>
      <c r="L754" s="8" t="s">
        <v>3650</v>
      </c>
      <c r="M754" s="8" t="s">
        <v>3651</v>
      </c>
      <c r="N754" s="8">
        <v>16</v>
      </c>
      <c r="O754" s="8" t="s">
        <v>3697</v>
      </c>
      <c r="P754" s="8" t="s">
        <v>3698</v>
      </c>
      <c r="Q754" s="8" t="s">
        <v>3696</v>
      </c>
      <c r="R754" s="8" t="s">
        <v>3697</v>
      </c>
      <c r="S754" s="8">
        <v>36.785448000000002</v>
      </c>
      <c r="T754" s="8">
        <v>36.803246000000001</v>
      </c>
      <c r="U754" s="8" t="s">
        <v>1448</v>
      </c>
      <c r="V754" s="8" t="s">
        <v>1448</v>
      </c>
      <c r="W754" s="8" t="s">
        <v>1449</v>
      </c>
      <c r="X754" s="8" t="s">
        <v>1437</v>
      </c>
      <c r="Y754" s="8">
        <v>1551</v>
      </c>
      <c r="Z754" s="8">
        <v>0</v>
      </c>
      <c r="AA754" s="8">
        <v>1</v>
      </c>
      <c r="AB754" s="8" t="s">
        <v>1438</v>
      </c>
      <c r="AC754" s="8">
        <v>0</v>
      </c>
      <c r="AD754" s="8" t="s">
        <v>1449</v>
      </c>
    </row>
    <row r="755" spans="1:30" hidden="1" x14ac:dyDescent="0.25">
      <c r="A755" s="8" t="s">
        <v>3699</v>
      </c>
      <c r="B755" s="8">
        <v>1028</v>
      </c>
      <c r="C755" s="8" t="s">
        <v>2334</v>
      </c>
      <c r="D755" s="8" t="s">
        <v>2335</v>
      </c>
      <c r="E755" s="8" t="s">
        <v>2336</v>
      </c>
      <c r="F755" s="8">
        <v>1</v>
      </c>
      <c r="G755" s="8" t="s">
        <v>2997</v>
      </c>
      <c r="H755" s="8" t="s">
        <v>2998</v>
      </c>
      <c r="I755" s="8" t="s">
        <v>2999</v>
      </c>
      <c r="J755" s="8">
        <v>3</v>
      </c>
      <c r="K755" s="8" t="s">
        <v>3649</v>
      </c>
      <c r="L755" s="8" t="s">
        <v>3650</v>
      </c>
      <c r="M755" s="8" t="s">
        <v>3651</v>
      </c>
      <c r="N755" s="8">
        <v>16</v>
      </c>
      <c r="O755" s="8" t="s">
        <v>3700</v>
      </c>
      <c r="P755" s="8" t="s">
        <v>3701</v>
      </c>
      <c r="Q755" s="8" t="s">
        <v>3699</v>
      </c>
      <c r="R755" s="8" t="s">
        <v>3700</v>
      </c>
      <c r="S755" s="8">
        <v>36.786385000000003</v>
      </c>
      <c r="T755" s="8">
        <v>36.835568000000002</v>
      </c>
      <c r="U755" s="8" t="s">
        <v>1763</v>
      </c>
      <c r="V755" s="8" t="s">
        <v>1436</v>
      </c>
      <c r="W755" s="8" t="s">
        <v>1449</v>
      </c>
      <c r="X755" s="8" t="s">
        <v>1437</v>
      </c>
      <c r="Y755" s="8">
        <v>528</v>
      </c>
      <c r="Z755" s="8">
        <v>0</v>
      </c>
      <c r="AA755" s="8">
        <v>1</v>
      </c>
      <c r="AB755" s="8" t="s">
        <v>1438</v>
      </c>
      <c r="AC755" s="8">
        <v>0</v>
      </c>
      <c r="AD755" s="8">
        <v>1</v>
      </c>
    </row>
    <row r="756" spans="1:30" hidden="1" x14ac:dyDescent="0.25">
      <c r="A756" s="8" t="s">
        <v>3702</v>
      </c>
      <c r="B756" s="8">
        <v>1029</v>
      </c>
      <c r="C756" s="8" t="s">
        <v>2334</v>
      </c>
      <c r="D756" s="8" t="s">
        <v>2335</v>
      </c>
      <c r="E756" s="8" t="s">
        <v>2336</v>
      </c>
      <c r="F756" s="8">
        <v>1</v>
      </c>
      <c r="G756" s="8" t="s">
        <v>2997</v>
      </c>
      <c r="H756" s="8" t="s">
        <v>2998</v>
      </c>
      <c r="I756" s="8" t="s">
        <v>2999</v>
      </c>
      <c r="J756" s="8">
        <v>3</v>
      </c>
      <c r="K756" s="8" t="s">
        <v>3649</v>
      </c>
      <c r="L756" s="8" t="s">
        <v>3650</v>
      </c>
      <c r="M756" s="8" t="s">
        <v>3651</v>
      </c>
      <c r="N756" s="8">
        <v>16</v>
      </c>
      <c r="O756" s="8" t="s">
        <v>3703</v>
      </c>
      <c r="P756" s="8" t="s">
        <v>3704</v>
      </c>
      <c r="Q756" s="8" t="s">
        <v>3702</v>
      </c>
      <c r="R756" s="8" t="s">
        <v>3703</v>
      </c>
      <c r="S756" s="8">
        <v>36.790230999999999</v>
      </c>
      <c r="T756" s="8">
        <v>36.783876999999997</v>
      </c>
      <c r="U756" s="8" t="s">
        <v>1763</v>
      </c>
      <c r="V756" s="8" t="s">
        <v>1436</v>
      </c>
      <c r="W756" s="8" t="s">
        <v>1449</v>
      </c>
      <c r="X756" s="8" t="s">
        <v>1437</v>
      </c>
      <c r="Y756" s="8">
        <v>251</v>
      </c>
      <c r="Z756" s="8">
        <v>0</v>
      </c>
      <c r="AA756" s="8">
        <v>1</v>
      </c>
      <c r="AB756" s="8" t="s">
        <v>1438</v>
      </c>
      <c r="AC756" s="8">
        <v>0</v>
      </c>
      <c r="AD756" s="8">
        <v>1</v>
      </c>
    </row>
    <row r="757" spans="1:30" hidden="1" x14ac:dyDescent="0.25">
      <c r="A757" s="8" t="s">
        <v>3705</v>
      </c>
      <c r="B757" s="8">
        <v>1030</v>
      </c>
      <c r="C757" s="8" t="s">
        <v>2334</v>
      </c>
      <c r="D757" s="8" t="s">
        <v>2335</v>
      </c>
      <c r="E757" s="8" t="s">
        <v>2336</v>
      </c>
      <c r="F757" s="8">
        <v>1</v>
      </c>
      <c r="G757" s="8" t="s">
        <v>2997</v>
      </c>
      <c r="H757" s="8" t="s">
        <v>2998</v>
      </c>
      <c r="I757" s="8" t="s">
        <v>2999</v>
      </c>
      <c r="J757" s="8">
        <v>3</v>
      </c>
      <c r="K757" s="8" t="s">
        <v>3649</v>
      </c>
      <c r="L757" s="8" t="s">
        <v>3650</v>
      </c>
      <c r="M757" s="8" t="s">
        <v>3651</v>
      </c>
      <c r="N757" s="8">
        <v>16</v>
      </c>
      <c r="O757" s="8" t="s">
        <v>3706</v>
      </c>
      <c r="P757" s="8" t="s">
        <v>3707</v>
      </c>
      <c r="Q757" s="8" t="s">
        <v>3705</v>
      </c>
      <c r="R757" s="8" t="s">
        <v>3706</v>
      </c>
      <c r="S757" s="8">
        <v>36.744557</v>
      </c>
      <c r="T757" s="8">
        <v>36.845303000000001</v>
      </c>
      <c r="U757" s="8" t="s">
        <v>1448</v>
      </c>
      <c r="V757" s="8" t="s">
        <v>1448</v>
      </c>
      <c r="W757" s="8" t="s">
        <v>1449</v>
      </c>
      <c r="X757" s="8" t="s">
        <v>1437</v>
      </c>
      <c r="Y757" s="8">
        <v>198</v>
      </c>
      <c r="Z757" s="8">
        <v>0</v>
      </c>
      <c r="AA757" s="8">
        <v>1</v>
      </c>
      <c r="AB757" s="8" t="s">
        <v>1438</v>
      </c>
      <c r="AC757" s="8">
        <v>0</v>
      </c>
      <c r="AD757" s="8" t="s">
        <v>1449</v>
      </c>
    </row>
    <row r="758" spans="1:30" hidden="1" x14ac:dyDescent="0.25">
      <c r="A758" s="8" t="s">
        <v>3708</v>
      </c>
      <c r="B758" s="8">
        <v>1031</v>
      </c>
      <c r="C758" s="8" t="s">
        <v>2334</v>
      </c>
      <c r="D758" s="8" t="s">
        <v>2335</v>
      </c>
      <c r="E758" s="8" t="s">
        <v>2336</v>
      </c>
      <c r="F758" s="8">
        <v>1</v>
      </c>
      <c r="G758" s="8" t="s">
        <v>2997</v>
      </c>
      <c r="H758" s="8" t="s">
        <v>2998</v>
      </c>
      <c r="I758" s="8" t="s">
        <v>2999</v>
      </c>
      <c r="J758" s="8">
        <v>3</v>
      </c>
      <c r="K758" s="8" t="s">
        <v>3649</v>
      </c>
      <c r="L758" s="8" t="s">
        <v>3650</v>
      </c>
      <c r="M758" s="8" t="s">
        <v>3651</v>
      </c>
      <c r="N758" s="8">
        <v>16</v>
      </c>
      <c r="O758" s="8" t="s">
        <v>3709</v>
      </c>
      <c r="P758" s="8" t="s">
        <v>3710</v>
      </c>
      <c r="Q758" s="8" t="s">
        <v>3708</v>
      </c>
      <c r="R758" s="8" t="s">
        <v>3709</v>
      </c>
      <c r="S758" s="8">
        <v>36.733497</v>
      </c>
      <c r="T758" s="8">
        <v>36.889071000000001</v>
      </c>
      <c r="U758" s="8" t="s">
        <v>1763</v>
      </c>
      <c r="V758" s="8" t="s">
        <v>1436</v>
      </c>
      <c r="W758" s="8" t="s">
        <v>1449</v>
      </c>
      <c r="X758" s="8" t="s">
        <v>1437</v>
      </c>
      <c r="Y758" s="8">
        <v>1042</v>
      </c>
      <c r="Z758" s="8">
        <v>0</v>
      </c>
      <c r="AA758" s="8">
        <v>1</v>
      </c>
      <c r="AB758" s="8" t="s">
        <v>1438</v>
      </c>
      <c r="AC758" s="8">
        <v>0</v>
      </c>
      <c r="AD758" s="8">
        <v>1</v>
      </c>
    </row>
    <row r="759" spans="1:30" hidden="1" x14ac:dyDescent="0.25">
      <c r="A759" s="8" t="s">
        <v>3711</v>
      </c>
      <c r="B759" s="8">
        <v>1032</v>
      </c>
      <c r="C759" s="8" t="s">
        <v>2334</v>
      </c>
      <c r="D759" s="8" t="s">
        <v>2335</v>
      </c>
      <c r="E759" s="8" t="s">
        <v>2336</v>
      </c>
      <c r="F759" s="8">
        <v>1</v>
      </c>
      <c r="G759" s="8" t="s">
        <v>2997</v>
      </c>
      <c r="H759" s="8" t="s">
        <v>2998</v>
      </c>
      <c r="I759" s="8" t="s">
        <v>2999</v>
      </c>
      <c r="J759" s="8">
        <v>3</v>
      </c>
      <c r="K759" s="8" t="s">
        <v>3649</v>
      </c>
      <c r="L759" s="8" t="s">
        <v>3650</v>
      </c>
      <c r="M759" s="8" t="s">
        <v>3651</v>
      </c>
      <c r="N759" s="8">
        <v>16</v>
      </c>
      <c r="O759" s="8" t="s">
        <v>3712</v>
      </c>
      <c r="P759" s="8" t="s">
        <v>3713</v>
      </c>
      <c r="Q759" s="8" t="s">
        <v>3711</v>
      </c>
      <c r="R759" s="8" t="s">
        <v>3712</v>
      </c>
      <c r="S759" s="8">
        <v>36.695954</v>
      </c>
      <c r="T759" s="8">
        <v>36.784258000000001</v>
      </c>
      <c r="U759" s="8" t="s">
        <v>1448</v>
      </c>
      <c r="V759" s="8" t="s">
        <v>1449</v>
      </c>
      <c r="W759" s="8" t="s">
        <v>1449</v>
      </c>
      <c r="X759" s="8" t="s">
        <v>1449</v>
      </c>
      <c r="Y759" s="8">
        <v>281</v>
      </c>
      <c r="Z759" s="8">
        <v>0</v>
      </c>
      <c r="AA759" s="8">
        <v>1</v>
      </c>
      <c r="AB759" s="8" t="s">
        <v>1449</v>
      </c>
      <c r="AC759" s="8">
        <v>0</v>
      </c>
      <c r="AD759" s="8" t="s">
        <v>1449</v>
      </c>
    </row>
    <row r="760" spans="1:30" hidden="1" x14ac:dyDescent="0.25">
      <c r="A760" s="8" t="s">
        <v>3714</v>
      </c>
      <c r="B760" s="8">
        <v>1033</v>
      </c>
      <c r="C760" s="8" t="s">
        <v>2334</v>
      </c>
      <c r="D760" s="8" t="s">
        <v>2335</v>
      </c>
      <c r="E760" s="8" t="s">
        <v>2336</v>
      </c>
      <c r="F760" s="8">
        <v>1</v>
      </c>
      <c r="G760" s="8" t="s">
        <v>2997</v>
      </c>
      <c r="H760" s="8" t="s">
        <v>2998</v>
      </c>
      <c r="I760" s="8" t="s">
        <v>2999</v>
      </c>
      <c r="J760" s="8">
        <v>3</v>
      </c>
      <c r="K760" s="8" t="s">
        <v>3649</v>
      </c>
      <c r="L760" s="8" t="s">
        <v>3650</v>
      </c>
      <c r="M760" s="8" t="s">
        <v>3651</v>
      </c>
      <c r="N760" s="8">
        <v>16</v>
      </c>
      <c r="O760" s="8" t="s">
        <v>3715</v>
      </c>
      <c r="P760" s="8" t="s">
        <v>3716</v>
      </c>
      <c r="Q760" s="8" t="s">
        <v>3714</v>
      </c>
      <c r="R760" s="8" t="s">
        <v>3715</v>
      </c>
      <c r="S760" s="8">
        <v>36.717640000000003</v>
      </c>
      <c r="T760" s="8">
        <v>36.821162000000001</v>
      </c>
      <c r="U760" s="8" t="s">
        <v>1763</v>
      </c>
      <c r="V760" s="8" t="s">
        <v>1436</v>
      </c>
      <c r="W760" s="8" t="s">
        <v>1449</v>
      </c>
      <c r="X760" s="8" t="s">
        <v>1437</v>
      </c>
      <c r="Y760" s="8">
        <v>1179</v>
      </c>
      <c r="Z760" s="8">
        <v>0</v>
      </c>
      <c r="AA760" s="8">
        <v>1</v>
      </c>
      <c r="AB760" s="8" t="s">
        <v>1438</v>
      </c>
      <c r="AC760" s="8">
        <v>0</v>
      </c>
      <c r="AD760" s="8">
        <v>1</v>
      </c>
    </row>
    <row r="761" spans="1:30" hidden="1" x14ac:dyDescent="0.25">
      <c r="A761" s="8" t="s">
        <v>3717</v>
      </c>
      <c r="B761" s="8">
        <v>1034</v>
      </c>
      <c r="C761" s="8" t="s">
        <v>2334</v>
      </c>
      <c r="D761" s="8" t="s">
        <v>2335</v>
      </c>
      <c r="E761" s="8" t="s">
        <v>2336</v>
      </c>
      <c r="F761" s="8">
        <v>1</v>
      </c>
      <c r="G761" s="8" t="s">
        <v>2997</v>
      </c>
      <c r="H761" s="8" t="s">
        <v>2998</v>
      </c>
      <c r="I761" s="8" t="s">
        <v>2999</v>
      </c>
      <c r="J761" s="8">
        <v>3</v>
      </c>
      <c r="K761" s="8" t="s">
        <v>3649</v>
      </c>
      <c r="L761" s="8" t="s">
        <v>3650</v>
      </c>
      <c r="M761" s="8" t="s">
        <v>3651</v>
      </c>
      <c r="N761" s="8">
        <v>16</v>
      </c>
      <c r="O761" s="8" t="s">
        <v>3718</v>
      </c>
      <c r="P761" s="8" t="s">
        <v>3719</v>
      </c>
      <c r="Q761" s="8" t="s">
        <v>3717</v>
      </c>
      <c r="R761" s="8" t="s">
        <v>3718</v>
      </c>
      <c r="S761" s="8">
        <v>36.694991999999999</v>
      </c>
      <c r="T761" s="8">
        <v>36.856108999999996</v>
      </c>
      <c r="U761" s="8" t="s">
        <v>1763</v>
      </c>
      <c r="V761" s="8" t="s">
        <v>1436</v>
      </c>
      <c r="W761" s="8" t="s">
        <v>1449</v>
      </c>
      <c r="X761" s="8" t="s">
        <v>1437</v>
      </c>
      <c r="Y761" s="8">
        <v>926</v>
      </c>
      <c r="Z761" s="8">
        <v>0</v>
      </c>
      <c r="AA761" s="8">
        <v>1</v>
      </c>
      <c r="AB761" s="8" t="s">
        <v>1438</v>
      </c>
      <c r="AC761" s="8">
        <v>0</v>
      </c>
      <c r="AD761" s="8">
        <v>1</v>
      </c>
    </row>
    <row r="762" spans="1:30" hidden="1" x14ac:dyDescent="0.25">
      <c r="A762" s="8" t="s">
        <v>3720</v>
      </c>
      <c r="B762" s="8">
        <v>1035</v>
      </c>
      <c r="C762" s="8" t="s">
        <v>2334</v>
      </c>
      <c r="D762" s="8" t="s">
        <v>2335</v>
      </c>
      <c r="E762" s="8" t="s">
        <v>2336</v>
      </c>
      <c r="F762" s="8">
        <v>1</v>
      </c>
      <c r="G762" s="8" t="s">
        <v>2997</v>
      </c>
      <c r="H762" s="8" t="s">
        <v>2998</v>
      </c>
      <c r="I762" s="8" t="s">
        <v>2999</v>
      </c>
      <c r="J762" s="8">
        <v>3</v>
      </c>
      <c r="K762" s="8" t="s">
        <v>3649</v>
      </c>
      <c r="L762" s="8" t="s">
        <v>3650</v>
      </c>
      <c r="M762" s="8" t="s">
        <v>3651</v>
      </c>
      <c r="N762" s="8">
        <v>16</v>
      </c>
      <c r="O762" s="8" t="s">
        <v>3721</v>
      </c>
      <c r="P762" s="8" t="s">
        <v>3722</v>
      </c>
      <c r="Q762" s="8" t="s">
        <v>3720</v>
      </c>
      <c r="R762" s="8" t="s">
        <v>3721</v>
      </c>
      <c r="S762" s="8">
        <v>36.754303999999998</v>
      </c>
      <c r="T762" s="8">
        <v>36.740273000000002</v>
      </c>
      <c r="U762" s="8" t="s">
        <v>1763</v>
      </c>
      <c r="V762" s="8" t="s">
        <v>1436</v>
      </c>
      <c r="W762" s="8" t="s">
        <v>1449</v>
      </c>
      <c r="X762" s="8" t="s">
        <v>1437</v>
      </c>
      <c r="Y762" s="8">
        <v>1366</v>
      </c>
      <c r="Z762" s="8">
        <v>0</v>
      </c>
      <c r="AA762" s="8">
        <v>1</v>
      </c>
      <c r="AB762" s="8" t="s">
        <v>1438</v>
      </c>
      <c r="AC762" s="8">
        <v>0</v>
      </c>
      <c r="AD762" s="8">
        <v>1</v>
      </c>
    </row>
    <row r="763" spans="1:30" hidden="1" x14ac:dyDescent="0.25">
      <c r="A763" s="8" t="s">
        <v>3723</v>
      </c>
      <c r="B763" s="8">
        <v>1036</v>
      </c>
      <c r="C763" s="8" t="s">
        <v>2334</v>
      </c>
      <c r="D763" s="8" t="s">
        <v>2335</v>
      </c>
      <c r="E763" s="8" t="s">
        <v>2336</v>
      </c>
      <c r="F763" s="8">
        <v>1</v>
      </c>
      <c r="G763" s="8" t="s">
        <v>2997</v>
      </c>
      <c r="H763" s="8" t="s">
        <v>2998</v>
      </c>
      <c r="I763" s="8" t="s">
        <v>2999</v>
      </c>
      <c r="J763" s="8">
        <v>3</v>
      </c>
      <c r="K763" s="8" t="s">
        <v>3649</v>
      </c>
      <c r="L763" s="8" t="s">
        <v>3650</v>
      </c>
      <c r="M763" s="8" t="s">
        <v>3651</v>
      </c>
      <c r="N763" s="8">
        <v>16</v>
      </c>
      <c r="O763" s="8" t="s">
        <v>3724</v>
      </c>
      <c r="P763" s="8" t="s">
        <v>3725</v>
      </c>
      <c r="Q763" s="8" t="s">
        <v>3723</v>
      </c>
      <c r="R763" s="8" t="s">
        <v>3724</v>
      </c>
      <c r="S763" s="8">
        <v>36.710590000000003</v>
      </c>
      <c r="T763" s="8">
        <v>36.800224</v>
      </c>
      <c r="U763" s="8" t="s">
        <v>1763</v>
      </c>
      <c r="V763" s="8" t="s">
        <v>1436</v>
      </c>
      <c r="W763" s="8" t="s">
        <v>1449</v>
      </c>
      <c r="X763" s="8" t="s">
        <v>1437</v>
      </c>
      <c r="Y763" s="8">
        <v>483</v>
      </c>
      <c r="Z763" s="8">
        <v>0</v>
      </c>
      <c r="AA763" s="8">
        <v>1</v>
      </c>
      <c r="AB763" s="8" t="s">
        <v>1438</v>
      </c>
      <c r="AC763" s="8">
        <v>0</v>
      </c>
      <c r="AD763" s="8">
        <v>1</v>
      </c>
    </row>
    <row r="764" spans="1:30" hidden="1" x14ac:dyDescent="0.25">
      <c r="A764" s="8" t="s">
        <v>3726</v>
      </c>
      <c r="B764" s="8">
        <v>1037</v>
      </c>
      <c r="C764" s="8" t="s">
        <v>2334</v>
      </c>
      <c r="D764" s="8" t="s">
        <v>2335</v>
      </c>
      <c r="E764" s="8" t="s">
        <v>2336</v>
      </c>
      <c r="F764" s="8">
        <v>1</v>
      </c>
      <c r="G764" s="8" t="s">
        <v>2997</v>
      </c>
      <c r="H764" s="8" t="s">
        <v>2998</v>
      </c>
      <c r="I764" s="8" t="s">
        <v>2999</v>
      </c>
      <c r="J764" s="8">
        <v>3</v>
      </c>
      <c r="K764" s="8" t="s">
        <v>3649</v>
      </c>
      <c r="L764" s="8" t="s">
        <v>3650</v>
      </c>
      <c r="M764" s="8" t="s">
        <v>3651</v>
      </c>
      <c r="N764" s="8">
        <v>16</v>
      </c>
      <c r="O764" s="8" t="s">
        <v>3727</v>
      </c>
      <c r="P764" s="8" t="s">
        <v>3728</v>
      </c>
      <c r="Q764" s="8" t="s">
        <v>3726</v>
      </c>
      <c r="R764" s="8" t="s">
        <v>3727</v>
      </c>
      <c r="S764" s="8">
        <v>36.735095000000001</v>
      </c>
      <c r="T764" s="8">
        <v>36.858195000000002</v>
      </c>
      <c r="U764" s="8" t="s">
        <v>1763</v>
      </c>
      <c r="V764" s="8" t="s">
        <v>1436</v>
      </c>
      <c r="W764" s="8" t="s">
        <v>1449</v>
      </c>
      <c r="X764" s="8" t="s">
        <v>1437</v>
      </c>
      <c r="Y764" s="8">
        <v>2120</v>
      </c>
      <c r="Z764" s="8">
        <v>0</v>
      </c>
      <c r="AA764" s="8">
        <v>1</v>
      </c>
      <c r="AB764" s="8" t="s">
        <v>1438</v>
      </c>
      <c r="AC764" s="8">
        <v>0</v>
      </c>
      <c r="AD764" s="8">
        <v>1</v>
      </c>
    </row>
    <row r="765" spans="1:30" hidden="1" x14ac:dyDescent="0.25">
      <c r="A765" s="8" t="s">
        <v>3729</v>
      </c>
      <c r="B765" s="8">
        <v>1038</v>
      </c>
      <c r="C765" s="8" t="s">
        <v>2334</v>
      </c>
      <c r="D765" s="8" t="s">
        <v>2335</v>
      </c>
      <c r="E765" s="8" t="s">
        <v>2336</v>
      </c>
      <c r="F765" s="8">
        <v>1</v>
      </c>
      <c r="G765" s="8" t="s">
        <v>2997</v>
      </c>
      <c r="H765" s="8" t="s">
        <v>2998</v>
      </c>
      <c r="I765" s="8" t="s">
        <v>2999</v>
      </c>
      <c r="J765" s="8">
        <v>3</v>
      </c>
      <c r="K765" s="8" t="s">
        <v>3649</v>
      </c>
      <c r="L765" s="8" t="s">
        <v>3650</v>
      </c>
      <c r="M765" s="8" t="s">
        <v>3651</v>
      </c>
      <c r="N765" s="8">
        <v>16</v>
      </c>
      <c r="O765" s="8" t="s">
        <v>3730</v>
      </c>
      <c r="P765" s="8" t="s">
        <v>3731</v>
      </c>
      <c r="Q765" s="8" t="s">
        <v>3729</v>
      </c>
      <c r="R765" s="8" t="s">
        <v>3730</v>
      </c>
      <c r="S765" s="8">
        <v>36.719551000000003</v>
      </c>
      <c r="T765" s="8">
        <v>36.847786999999997</v>
      </c>
      <c r="U765" s="8" t="s">
        <v>1763</v>
      </c>
      <c r="V765" s="8" t="s">
        <v>1436</v>
      </c>
      <c r="W765" s="8" t="s">
        <v>1449</v>
      </c>
      <c r="X765" s="8" t="s">
        <v>1437</v>
      </c>
      <c r="Y765" s="8">
        <v>384</v>
      </c>
      <c r="Z765" s="8">
        <v>0</v>
      </c>
      <c r="AA765" s="8">
        <v>1</v>
      </c>
      <c r="AB765" s="8" t="s">
        <v>1438</v>
      </c>
      <c r="AC765" s="8">
        <v>0</v>
      </c>
      <c r="AD765" s="8">
        <v>1</v>
      </c>
    </row>
    <row r="766" spans="1:30" hidden="1" x14ac:dyDescent="0.25">
      <c r="A766" s="8" t="s">
        <v>3732</v>
      </c>
      <c r="B766" s="8">
        <v>1039</v>
      </c>
      <c r="C766" s="8" t="s">
        <v>2334</v>
      </c>
      <c r="D766" s="8" t="s">
        <v>2335</v>
      </c>
      <c r="E766" s="8" t="s">
        <v>2336</v>
      </c>
      <c r="F766" s="8">
        <v>1</v>
      </c>
      <c r="G766" s="8" t="s">
        <v>2997</v>
      </c>
      <c r="H766" s="8" t="s">
        <v>2998</v>
      </c>
      <c r="I766" s="8" t="s">
        <v>2999</v>
      </c>
      <c r="J766" s="8">
        <v>3</v>
      </c>
      <c r="K766" s="8" t="s">
        <v>3649</v>
      </c>
      <c r="L766" s="8" t="s">
        <v>3650</v>
      </c>
      <c r="M766" s="8" t="s">
        <v>3651</v>
      </c>
      <c r="N766" s="8">
        <v>16</v>
      </c>
      <c r="O766" s="8" t="s">
        <v>3733</v>
      </c>
      <c r="P766" s="8" t="s">
        <v>3734</v>
      </c>
      <c r="Q766" s="8" t="s">
        <v>3732</v>
      </c>
      <c r="R766" s="8" t="s">
        <v>3733</v>
      </c>
      <c r="S766" s="8">
        <v>36.773012999999999</v>
      </c>
      <c r="T766" s="8">
        <v>36.841616000000002</v>
      </c>
      <c r="U766" s="8" t="s">
        <v>1763</v>
      </c>
      <c r="V766" s="8" t="s">
        <v>1436</v>
      </c>
      <c r="W766" s="8" t="s">
        <v>1449</v>
      </c>
      <c r="X766" s="8" t="s">
        <v>1437</v>
      </c>
      <c r="Y766" s="8">
        <v>1252</v>
      </c>
      <c r="Z766" s="8">
        <v>0</v>
      </c>
      <c r="AA766" s="8">
        <v>1</v>
      </c>
      <c r="AB766" s="8" t="s">
        <v>1438</v>
      </c>
      <c r="AC766" s="8">
        <v>0</v>
      </c>
      <c r="AD766" s="8">
        <v>1</v>
      </c>
    </row>
    <row r="767" spans="1:30" hidden="1" x14ac:dyDescent="0.25">
      <c r="A767" s="8" t="s">
        <v>3735</v>
      </c>
      <c r="B767" s="8">
        <v>1040</v>
      </c>
      <c r="C767" s="8" t="s">
        <v>2334</v>
      </c>
      <c r="D767" s="8" t="s">
        <v>2335</v>
      </c>
      <c r="E767" s="8" t="s">
        <v>2336</v>
      </c>
      <c r="F767" s="8">
        <v>1</v>
      </c>
      <c r="G767" s="8" t="s">
        <v>2997</v>
      </c>
      <c r="H767" s="8" t="s">
        <v>2998</v>
      </c>
      <c r="I767" s="8" t="s">
        <v>2999</v>
      </c>
      <c r="J767" s="8">
        <v>3</v>
      </c>
      <c r="K767" s="8" t="s">
        <v>3649</v>
      </c>
      <c r="L767" s="8" t="s">
        <v>3650</v>
      </c>
      <c r="M767" s="8" t="s">
        <v>3651</v>
      </c>
      <c r="N767" s="8">
        <v>16</v>
      </c>
      <c r="O767" s="8" t="s">
        <v>3736</v>
      </c>
      <c r="P767" s="8" t="s">
        <v>3737</v>
      </c>
      <c r="Q767" s="8" t="s">
        <v>3735</v>
      </c>
      <c r="R767" s="8" t="s">
        <v>3736</v>
      </c>
      <c r="S767" s="8">
        <v>36.686444000000002</v>
      </c>
      <c r="T767" s="8">
        <v>36.789732999999998</v>
      </c>
      <c r="U767" s="8" t="s">
        <v>1763</v>
      </c>
      <c r="V767" s="8" t="s">
        <v>1436</v>
      </c>
      <c r="W767" s="8" t="s">
        <v>1449</v>
      </c>
      <c r="X767" s="8" t="s">
        <v>1437</v>
      </c>
      <c r="Y767" s="8">
        <v>210</v>
      </c>
      <c r="Z767" s="8">
        <v>0</v>
      </c>
      <c r="AA767" s="8">
        <v>1</v>
      </c>
      <c r="AB767" s="8" t="s">
        <v>1438</v>
      </c>
      <c r="AC767" s="8">
        <v>0</v>
      </c>
      <c r="AD767" s="8" t="s">
        <v>1449</v>
      </c>
    </row>
    <row r="768" spans="1:30" hidden="1" x14ac:dyDescent="0.25">
      <c r="A768" s="8" t="s">
        <v>3738</v>
      </c>
      <c r="B768" s="8">
        <v>1041</v>
      </c>
      <c r="C768" s="8" t="s">
        <v>2334</v>
      </c>
      <c r="D768" s="8" t="s">
        <v>2335</v>
      </c>
      <c r="E768" s="8" t="s">
        <v>2336</v>
      </c>
      <c r="F768" s="8">
        <v>1</v>
      </c>
      <c r="G768" s="8" t="s">
        <v>2997</v>
      </c>
      <c r="H768" s="8" t="s">
        <v>2998</v>
      </c>
      <c r="I768" s="8" t="s">
        <v>2999</v>
      </c>
      <c r="J768" s="8">
        <v>3</v>
      </c>
      <c r="K768" s="8" t="s">
        <v>3649</v>
      </c>
      <c r="L768" s="8" t="s">
        <v>3650</v>
      </c>
      <c r="M768" s="8" t="s">
        <v>3651</v>
      </c>
      <c r="N768" s="8">
        <v>16</v>
      </c>
      <c r="O768" s="8" t="s">
        <v>3739</v>
      </c>
      <c r="P768" s="8" t="s">
        <v>3740</v>
      </c>
      <c r="Q768" s="8" t="s">
        <v>3738</v>
      </c>
      <c r="R768" s="8" t="s">
        <v>3739</v>
      </c>
      <c r="S768" s="8">
        <v>36.736634000000002</v>
      </c>
      <c r="T768" s="8">
        <v>36.775523</v>
      </c>
      <c r="U768" s="8" t="s">
        <v>1448</v>
      </c>
      <c r="V768" s="8" t="s">
        <v>1449</v>
      </c>
      <c r="W768" s="8" t="s">
        <v>1449</v>
      </c>
      <c r="X768" s="8" t="s">
        <v>1449</v>
      </c>
      <c r="Y768" s="8">
        <v>144</v>
      </c>
      <c r="Z768" s="8">
        <v>0</v>
      </c>
      <c r="AA768" s="8">
        <v>1</v>
      </c>
      <c r="AB768" s="8" t="s">
        <v>1449</v>
      </c>
      <c r="AC768" s="8">
        <v>0</v>
      </c>
      <c r="AD768" s="8" t="s">
        <v>1449</v>
      </c>
    </row>
    <row r="769" spans="1:30" hidden="1" x14ac:dyDescent="0.25">
      <c r="A769" s="8" t="s">
        <v>3741</v>
      </c>
      <c r="B769" s="8">
        <v>1042</v>
      </c>
      <c r="C769" s="8" t="s">
        <v>2334</v>
      </c>
      <c r="D769" s="8" t="s">
        <v>2335</v>
      </c>
      <c r="E769" s="8" t="s">
        <v>2336</v>
      </c>
      <c r="F769" s="8">
        <v>1</v>
      </c>
      <c r="G769" s="8" t="s">
        <v>2997</v>
      </c>
      <c r="H769" s="8" t="s">
        <v>2998</v>
      </c>
      <c r="I769" s="8" t="s">
        <v>2999</v>
      </c>
      <c r="J769" s="8">
        <v>3</v>
      </c>
      <c r="K769" s="8" t="s">
        <v>3649</v>
      </c>
      <c r="L769" s="8" t="s">
        <v>3650</v>
      </c>
      <c r="M769" s="8" t="s">
        <v>3651</v>
      </c>
      <c r="N769" s="8">
        <v>16</v>
      </c>
      <c r="O769" s="8" t="s">
        <v>3742</v>
      </c>
      <c r="P769" s="8" t="s">
        <v>3743</v>
      </c>
      <c r="Q769" s="8" t="s">
        <v>3741</v>
      </c>
      <c r="R769" s="8" t="s">
        <v>3742</v>
      </c>
      <c r="S769" s="8">
        <v>36.680064999999999</v>
      </c>
      <c r="T769" s="8">
        <v>36.868352000000002</v>
      </c>
      <c r="U769" s="8" t="s">
        <v>1763</v>
      </c>
      <c r="V769" s="8" t="s">
        <v>1436</v>
      </c>
      <c r="W769" s="8" t="s">
        <v>1449</v>
      </c>
      <c r="X769" s="8" t="s">
        <v>1437</v>
      </c>
      <c r="Y769" s="8">
        <v>658</v>
      </c>
      <c r="Z769" s="8">
        <v>0</v>
      </c>
      <c r="AA769" s="8">
        <v>1</v>
      </c>
      <c r="AB769" s="8" t="s">
        <v>1438</v>
      </c>
      <c r="AC769" s="8">
        <v>0</v>
      </c>
      <c r="AD769" s="8">
        <v>1</v>
      </c>
    </row>
    <row r="770" spans="1:30" hidden="1" x14ac:dyDescent="0.25">
      <c r="A770" s="8" t="s">
        <v>3744</v>
      </c>
      <c r="B770" s="8">
        <v>1043</v>
      </c>
      <c r="C770" s="8" t="s">
        <v>2334</v>
      </c>
      <c r="D770" s="8" t="s">
        <v>2335</v>
      </c>
      <c r="E770" s="8" t="s">
        <v>2336</v>
      </c>
      <c r="F770" s="8">
        <v>1</v>
      </c>
      <c r="G770" s="8" t="s">
        <v>2997</v>
      </c>
      <c r="H770" s="8" t="s">
        <v>2998</v>
      </c>
      <c r="I770" s="8" t="s">
        <v>2999</v>
      </c>
      <c r="J770" s="8">
        <v>3</v>
      </c>
      <c r="K770" s="8" t="s">
        <v>3649</v>
      </c>
      <c r="L770" s="8" t="s">
        <v>3650</v>
      </c>
      <c r="M770" s="8" t="s">
        <v>3651</v>
      </c>
      <c r="N770" s="8">
        <v>16</v>
      </c>
      <c r="O770" s="8" t="s">
        <v>3745</v>
      </c>
      <c r="P770" s="8" t="s">
        <v>3746</v>
      </c>
      <c r="Q770" s="8" t="s">
        <v>3744</v>
      </c>
      <c r="R770" s="8" t="s">
        <v>3745</v>
      </c>
      <c r="S770" s="8">
        <v>36.724918000000002</v>
      </c>
      <c r="T770" s="8">
        <v>36.765281000000002</v>
      </c>
      <c r="U770" s="8" t="s">
        <v>1448</v>
      </c>
      <c r="V770" s="8" t="s">
        <v>1449</v>
      </c>
      <c r="W770" s="8" t="s">
        <v>1449</v>
      </c>
      <c r="X770" s="8" t="s">
        <v>1449</v>
      </c>
      <c r="Y770" s="8">
        <v>187</v>
      </c>
      <c r="Z770" s="8">
        <v>0</v>
      </c>
      <c r="AA770" s="8">
        <v>1</v>
      </c>
      <c r="AB770" s="8" t="s">
        <v>1449</v>
      </c>
      <c r="AC770" s="8">
        <v>0</v>
      </c>
      <c r="AD770" s="8" t="s">
        <v>1449</v>
      </c>
    </row>
    <row r="771" spans="1:30" hidden="1" x14ac:dyDescent="0.25">
      <c r="A771" s="8" t="s">
        <v>3747</v>
      </c>
      <c r="B771" s="8">
        <v>1044</v>
      </c>
      <c r="C771" s="8" t="s">
        <v>2334</v>
      </c>
      <c r="D771" s="8" t="s">
        <v>2335</v>
      </c>
      <c r="E771" s="8" t="s">
        <v>2336</v>
      </c>
      <c r="F771" s="8">
        <v>1</v>
      </c>
      <c r="G771" s="8" t="s">
        <v>2997</v>
      </c>
      <c r="H771" s="8" t="s">
        <v>2998</v>
      </c>
      <c r="I771" s="8" t="s">
        <v>2999</v>
      </c>
      <c r="J771" s="8">
        <v>3</v>
      </c>
      <c r="K771" s="8" t="s">
        <v>3649</v>
      </c>
      <c r="L771" s="8" t="s">
        <v>3650</v>
      </c>
      <c r="M771" s="8" t="s">
        <v>3651</v>
      </c>
      <c r="N771" s="8">
        <v>16</v>
      </c>
      <c r="O771" s="8" t="s">
        <v>3748</v>
      </c>
      <c r="P771" s="8" t="s">
        <v>3749</v>
      </c>
      <c r="Q771" s="8" t="s">
        <v>3747</v>
      </c>
      <c r="R771" s="8" t="s">
        <v>3748</v>
      </c>
      <c r="S771" s="8">
        <v>36.742066999999999</v>
      </c>
      <c r="T771" s="8">
        <v>36.787363999999997</v>
      </c>
      <c r="U771" s="8" t="s">
        <v>1448</v>
      </c>
      <c r="V771" s="8" t="s">
        <v>1449</v>
      </c>
      <c r="W771" s="8" t="s">
        <v>1449</v>
      </c>
      <c r="X771" s="8" t="s">
        <v>1449</v>
      </c>
      <c r="Y771" s="8">
        <v>0</v>
      </c>
      <c r="Z771" s="8">
        <v>0</v>
      </c>
      <c r="AA771" s="8">
        <v>1</v>
      </c>
      <c r="AB771" s="8" t="s">
        <v>1449</v>
      </c>
      <c r="AC771" s="8">
        <v>0</v>
      </c>
      <c r="AD771" s="8" t="s">
        <v>1449</v>
      </c>
    </row>
    <row r="772" spans="1:30" hidden="1" x14ac:dyDescent="0.25">
      <c r="A772" s="8" t="s">
        <v>3750</v>
      </c>
      <c r="B772" s="8">
        <v>1045</v>
      </c>
      <c r="C772" s="8" t="s">
        <v>2334</v>
      </c>
      <c r="D772" s="8" t="s">
        <v>2335</v>
      </c>
      <c r="E772" s="8" t="s">
        <v>2336</v>
      </c>
      <c r="F772" s="8">
        <v>1</v>
      </c>
      <c r="G772" s="8" t="s">
        <v>2997</v>
      </c>
      <c r="H772" s="8" t="s">
        <v>2998</v>
      </c>
      <c r="I772" s="8" t="s">
        <v>2999</v>
      </c>
      <c r="J772" s="8">
        <v>3</v>
      </c>
      <c r="K772" s="8" t="s">
        <v>3649</v>
      </c>
      <c r="L772" s="8" t="s">
        <v>3650</v>
      </c>
      <c r="M772" s="8" t="s">
        <v>3651</v>
      </c>
      <c r="N772" s="8">
        <v>16</v>
      </c>
      <c r="O772" s="8" t="s">
        <v>3751</v>
      </c>
      <c r="P772" s="8" t="s">
        <v>3752</v>
      </c>
      <c r="Q772" s="8" t="s">
        <v>3750</v>
      </c>
      <c r="R772" s="8" t="s">
        <v>3751</v>
      </c>
      <c r="S772" s="8">
        <v>36.743163000000003</v>
      </c>
      <c r="T772" s="8">
        <v>36.871431000000001</v>
      </c>
      <c r="U772" s="8" t="s">
        <v>1763</v>
      </c>
      <c r="V772" s="8" t="s">
        <v>1436</v>
      </c>
      <c r="W772" s="8" t="s">
        <v>1449</v>
      </c>
      <c r="X772" s="8" t="s">
        <v>1437</v>
      </c>
      <c r="Y772" s="8">
        <v>537</v>
      </c>
      <c r="Z772" s="8">
        <v>0</v>
      </c>
      <c r="AA772" s="8">
        <v>1</v>
      </c>
      <c r="AB772" s="8" t="s">
        <v>1438</v>
      </c>
      <c r="AC772" s="8">
        <v>0</v>
      </c>
      <c r="AD772" s="8">
        <v>1</v>
      </c>
    </row>
    <row r="773" spans="1:30" hidden="1" x14ac:dyDescent="0.25">
      <c r="A773" s="8" t="s">
        <v>3753</v>
      </c>
      <c r="B773" s="8">
        <v>1046</v>
      </c>
      <c r="C773" s="8" t="s">
        <v>2334</v>
      </c>
      <c r="D773" s="8" t="s">
        <v>2335</v>
      </c>
      <c r="E773" s="8" t="s">
        <v>2336</v>
      </c>
      <c r="F773" s="8">
        <v>1</v>
      </c>
      <c r="G773" s="8" t="s">
        <v>2997</v>
      </c>
      <c r="H773" s="8" t="s">
        <v>2998</v>
      </c>
      <c r="I773" s="8" t="s">
        <v>2999</v>
      </c>
      <c r="J773" s="8">
        <v>3</v>
      </c>
      <c r="K773" s="8" t="s">
        <v>3649</v>
      </c>
      <c r="L773" s="8" t="s">
        <v>3650</v>
      </c>
      <c r="M773" s="8" t="s">
        <v>3651</v>
      </c>
      <c r="N773" s="8">
        <v>16</v>
      </c>
      <c r="O773" s="8" t="s">
        <v>3754</v>
      </c>
      <c r="P773" s="8" t="s">
        <v>3755</v>
      </c>
      <c r="Q773" s="8" t="s">
        <v>3753</v>
      </c>
      <c r="R773" s="8" t="s">
        <v>3754</v>
      </c>
      <c r="S773" s="8">
        <v>36.750149</v>
      </c>
      <c r="T773" s="8">
        <v>36.910597000000003</v>
      </c>
      <c r="U773" s="8" t="s">
        <v>1448</v>
      </c>
      <c r="V773" s="8" t="s">
        <v>1449</v>
      </c>
      <c r="W773" s="8" t="s">
        <v>1449</v>
      </c>
      <c r="X773" s="8" t="s">
        <v>1449</v>
      </c>
      <c r="Y773" s="8">
        <v>329</v>
      </c>
      <c r="Z773" s="8">
        <v>0</v>
      </c>
      <c r="AA773" s="8">
        <v>1</v>
      </c>
      <c r="AB773" s="8" t="s">
        <v>1449</v>
      </c>
      <c r="AC773" s="8">
        <v>0</v>
      </c>
      <c r="AD773" s="8" t="s">
        <v>1449</v>
      </c>
    </row>
    <row r="774" spans="1:30" hidden="1" x14ac:dyDescent="0.25">
      <c r="A774" s="8" t="s">
        <v>3756</v>
      </c>
      <c r="B774" s="8">
        <v>1047</v>
      </c>
      <c r="C774" s="8" t="s">
        <v>2334</v>
      </c>
      <c r="D774" s="8" t="s">
        <v>2335</v>
      </c>
      <c r="E774" s="8" t="s">
        <v>2336</v>
      </c>
      <c r="F774" s="8">
        <v>1</v>
      </c>
      <c r="G774" s="8" t="s">
        <v>2997</v>
      </c>
      <c r="H774" s="8" t="s">
        <v>2998</v>
      </c>
      <c r="I774" s="8" t="s">
        <v>2999</v>
      </c>
      <c r="J774" s="8">
        <v>3</v>
      </c>
      <c r="K774" s="8" t="s">
        <v>3649</v>
      </c>
      <c r="L774" s="8" t="s">
        <v>3650</v>
      </c>
      <c r="M774" s="8" t="s">
        <v>3651</v>
      </c>
      <c r="N774" s="8">
        <v>16</v>
      </c>
      <c r="O774" s="8" t="s">
        <v>3757</v>
      </c>
      <c r="P774" s="8" t="s">
        <v>3758</v>
      </c>
      <c r="Q774" s="8" t="s">
        <v>3756</v>
      </c>
      <c r="R774" s="8" t="s">
        <v>3757</v>
      </c>
      <c r="S774" s="8">
        <v>36.777506000000002</v>
      </c>
      <c r="T774" s="8">
        <v>36.787503999999998</v>
      </c>
      <c r="U774" s="8" t="s">
        <v>1763</v>
      </c>
      <c r="V774" s="8" t="s">
        <v>1436</v>
      </c>
      <c r="W774" s="8" t="s">
        <v>1449</v>
      </c>
      <c r="X774" s="8" t="s">
        <v>1437</v>
      </c>
      <c r="Y774" s="8">
        <v>598</v>
      </c>
      <c r="Z774" s="8">
        <v>0</v>
      </c>
      <c r="AA774" s="8">
        <v>1</v>
      </c>
      <c r="AB774" s="8" t="s">
        <v>1438</v>
      </c>
      <c r="AC774" s="8">
        <v>0</v>
      </c>
      <c r="AD774" s="8">
        <v>1</v>
      </c>
    </row>
    <row r="775" spans="1:30" hidden="1" x14ac:dyDescent="0.25">
      <c r="A775" s="8" t="s">
        <v>3759</v>
      </c>
      <c r="B775" s="8">
        <v>1048</v>
      </c>
      <c r="C775" s="8" t="s">
        <v>2334</v>
      </c>
      <c r="D775" s="8" t="s">
        <v>2335</v>
      </c>
      <c r="E775" s="8" t="s">
        <v>2336</v>
      </c>
      <c r="F775" s="8">
        <v>1</v>
      </c>
      <c r="G775" s="8" t="s">
        <v>2618</v>
      </c>
      <c r="H775" s="8" t="s">
        <v>2619</v>
      </c>
      <c r="I775" s="8" t="s">
        <v>2620</v>
      </c>
      <c r="J775" s="8">
        <v>4</v>
      </c>
      <c r="K775" s="8" t="s">
        <v>2618</v>
      </c>
      <c r="L775" s="8" t="s">
        <v>2780</v>
      </c>
      <c r="M775" s="8" t="s">
        <v>2781</v>
      </c>
      <c r="N775" s="8">
        <v>22</v>
      </c>
      <c r="O775" s="8" t="s">
        <v>2619</v>
      </c>
      <c r="P775" s="8" t="s">
        <v>3760</v>
      </c>
      <c r="Q775" s="8" t="s">
        <v>3759</v>
      </c>
      <c r="R775" s="8" t="s">
        <v>3761</v>
      </c>
      <c r="S775" s="8">
        <v>36.584871999999997</v>
      </c>
      <c r="T775" s="8">
        <v>37.04316</v>
      </c>
      <c r="U775" s="8" t="s">
        <v>1448</v>
      </c>
      <c r="W775" s="8" t="s">
        <v>1449</v>
      </c>
      <c r="Y775" s="8">
        <v>113337</v>
      </c>
      <c r="Z775" s="8">
        <v>0</v>
      </c>
      <c r="AA775" s="8">
        <v>0</v>
      </c>
      <c r="AB775" s="8" t="s">
        <v>1449</v>
      </c>
      <c r="AC775" s="8">
        <v>0</v>
      </c>
      <c r="AD775" s="8" t="s">
        <v>1449</v>
      </c>
    </row>
    <row r="776" spans="1:30" hidden="1" x14ac:dyDescent="0.25">
      <c r="A776" s="8" t="s">
        <v>3762</v>
      </c>
      <c r="B776" s="8">
        <v>1050</v>
      </c>
      <c r="C776" s="8" t="s">
        <v>1426</v>
      </c>
      <c r="D776" s="8" t="s">
        <v>1427</v>
      </c>
      <c r="E776" s="8" t="s">
        <v>1428</v>
      </c>
      <c r="F776" s="8">
        <v>4</v>
      </c>
      <c r="G776" s="8" t="s">
        <v>2179</v>
      </c>
      <c r="H776" s="8" t="s">
        <v>2180</v>
      </c>
      <c r="I776" s="8" t="s">
        <v>2181</v>
      </c>
      <c r="J776" s="8">
        <v>22</v>
      </c>
      <c r="K776" s="8" t="s">
        <v>2179</v>
      </c>
      <c r="L776" s="8" t="s">
        <v>2197</v>
      </c>
      <c r="M776" s="8" t="s">
        <v>2198</v>
      </c>
      <c r="N776" s="8">
        <v>108</v>
      </c>
      <c r="O776" s="8" t="s">
        <v>3763</v>
      </c>
      <c r="P776" s="8" t="s">
        <v>3764</v>
      </c>
      <c r="Q776" s="8" t="s">
        <v>3762</v>
      </c>
      <c r="R776" s="8" t="s">
        <v>3763</v>
      </c>
      <c r="S776" s="8">
        <v>35.775914</v>
      </c>
      <c r="T776" s="8">
        <v>36.614978000000001</v>
      </c>
      <c r="U776" s="8" t="s">
        <v>1448</v>
      </c>
      <c r="W776" s="8" t="s">
        <v>1449</v>
      </c>
      <c r="X776" s="8" t="s">
        <v>1449</v>
      </c>
      <c r="Y776" s="8">
        <v>3024</v>
      </c>
      <c r="Z776" s="8">
        <v>0</v>
      </c>
      <c r="AA776" s="8">
        <v>0</v>
      </c>
      <c r="AB776" s="8" t="s">
        <v>1449</v>
      </c>
      <c r="AC776" s="8">
        <v>0</v>
      </c>
      <c r="AD776" s="8" t="s">
        <v>1449</v>
      </c>
    </row>
    <row r="777" spans="1:30" hidden="1" x14ac:dyDescent="0.25">
      <c r="A777" s="8" t="s">
        <v>3765</v>
      </c>
      <c r="B777" s="8">
        <v>1051</v>
      </c>
      <c r="C777" s="8" t="s">
        <v>1426</v>
      </c>
      <c r="D777" s="8" t="s">
        <v>1427</v>
      </c>
      <c r="E777" s="8" t="s">
        <v>1428</v>
      </c>
      <c r="F777" s="8">
        <v>4</v>
      </c>
      <c r="G777" s="8" t="s">
        <v>2179</v>
      </c>
      <c r="H777" s="8" t="s">
        <v>2180</v>
      </c>
      <c r="I777" s="8" t="s">
        <v>2181</v>
      </c>
      <c r="J777" s="8">
        <v>22</v>
      </c>
      <c r="K777" s="8" t="s">
        <v>2179</v>
      </c>
      <c r="L777" s="8" t="s">
        <v>2197</v>
      </c>
      <c r="M777" s="8" t="s">
        <v>2198</v>
      </c>
      <c r="N777" s="8">
        <v>108</v>
      </c>
      <c r="O777" s="8" t="s">
        <v>3766</v>
      </c>
      <c r="P777" s="8" t="s">
        <v>3767</v>
      </c>
      <c r="Q777" s="8" t="s">
        <v>3765</v>
      </c>
      <c r="R777" s="8" t="s">
        <v>3766</v>
      </c>
      <c r="S777" s="8">
        <v>35.822842000000001</v>
      </c>
      <c r="T777" s="8">
        <v>36.658574999999999</v>
      </c>
      <c r="U777" s="8" t="s">
        <v>1495</v>
      </c>
      <c r="W777" s="8" t="s">
        <v>1449</v>
      </c>
      <c r="X777" s="8" t="s">
        <v>1496</v>
      </c>
      <c r="Y777" s="8">
        <v>924</v>
      </c>
      <c r="Z777" s="8">
        <v>0</v>
      </c>
      <c r="AA777" s="8">
        <v>0</v>
      </c>
      <c r="AB777" s="8" t="s">
        <v>1449</v>
      </c>
      <c r="AC777" s="8">
        <v>0</v>
      </c>
      <c r="AD777" s="8" t="s">
        <v>1449</v>
      </c>
    </row>
    <row r="778" spans="1:30" hidden="1" x14ac:dyDescent="0.25">
      <c r="A778" s="8" t="s">
        <v>3768</v>
      </c>
      <c r="B778" s="8">
        <v>1052</v>
      </c>
      <c r="C778" s="8" t="s">
        <v>2334</v>
      </c>
      <c r="D778" s="8" t="s">
        <v>2335</v>
      </c>
      <c r="E778" s="8" t="s">
        <v>2336</v>
      </c>
      <c r="F778" s="8">
        <v>1</v>
      </c>
      <c r="G778" s="8" t="s">
        <v>3768</v>
      </c>
      <c r="H778" s="8" t="s">
        <v>3769</v>
      </c>
      <c r="I778" s="8" t="s">
        <v>3770</v>
      </c>
      <c r="J778" s="8">
        <v>2</v>
      </c>
      <c r="K778" s="8" t="s">
        <v>3768</v>
      </c>
      <c r="L778" s="8" t="s">
        <v>3771</v>
      </c>
      <c r="M778" s="8" t="s">
        <v>3772</v>
      </c>
      <c r="N778" s="8">
        <v>8</v>
      </c>
      <c r="O778" s="8" t="s">
        <v>3769</v>
      </c>
      <c r="P778" s="8" t="s">
        <v>3773</v>
      </c>
      <c r="Q778" s="8" t="s">
        <v>3768</v>
      </c>
      <c r="R778" s="8" t="s">
        <v>3769</v>
      </c>
      <c r="S778" s="8">
        <v>36.369722000000003</v>
      </c>
      <c r="T778" s="8">
        <v>37.514924999999998</v>
      </c>
      <c r="U778" s="8" t="s">
        <v>1435</v>
      </c>
      <c r="W778" s="8" t="s">
        <v>1449</v>
      </c>
      <c r="X778" s="8" t="s">
        <v>2071</v>
      </c>
      <c r="Y778" s="8">
        <v>96287</v>
      </c>
      <c r="Z778" s="8">
        <v>0</v>
      </c>
      <c r="AA778" s="8">
        <v>0</v>
      </c>
      <c r="AB778" s="8" t="s">
        <v>1449</v>
      </c>
      <c r="AC778" s="8">
        <v>0</v>
      </c>
      <c r="AD778" s="8" t="s">
        <v>1449</v>
      </c>
    </row>
    <row r="779" spans="1:30" hidden="1" x14ac:dyDescent="0.25">
      <c r="A779" s="8" t="s">
        <v>3774</v>
      </c>
      <c r="B779" s="8">
        <v>1053</v>
      </c>
      <c r="C779" s="8" t="s">
        <v>2334</v>
      </c>
      <c r="D779" s="8" t="s">
        <v>2335</v>
      </c>
      <c r="E779" s="8" t="s">
        <v>2336</v>
      </c>
      <c r="F779" s="8">
        <v>1</v>
      </c>
      <c r="G779" s="8" t="s">
        <v>2997</v>
      </c>
      <c r="H779" s="8" t="s">
        <v>2998</v>
      </c>
      <c r="I779" s="8" t="s">
        <v>2999</v>
      </c>
      <c r="J779" s="8">
        <v>3</v>
      </c>
      <c r="K779" s="8" t="s">
        <v>3775</v>
      </c>
      <c r="L779" s="8" t="s">
        <v>3776</v>
      </c>
      <c r="M779" s="8" t="s">
        <v>3777</v>
      </c>
      <c r="N779" s="8">
        <v>19</v>
      </c>
      <c r="O779" s="8" t="s">
        <v>3778</v>
      </c>
      <c r="P779" s="8" t="s">
        <v>3779</v>
      </c>
      <c r="Q779" s="8" t="s">
        <v>3780</v>
      </c>
      <c r="R779" s="8" t="s">
        <v>3781</v>
      </c>
      <c r="S779" s="8">
        <v>36.623204999999999</v>
      </c>
      <c r="T779" s="8">
        <v>36.948385000000002</v>
      </c>
      <c r="U779" s="8" t="s">
        <v>1448</v>
      </c>
      <c r="V779" s="8" t="s">
        <v>1449</v>
      </c>
      <c r="W779" s="8" t="s">
        <v>1449</v>
      </c>
      <c r="X779" s="8" t="s">
        <v>1449</v>
      </c>
      <c r="Y779" s="8">
        <v>0</v>
      </c>
      <c r="Z779" s="8">
        <v>0</v>
      </c>
      <c r="AA779" s="8">
        <v>0</v>
      </c>
      <c r="AB779" s="8" t="s">
        <v>1449</v>
      </c>
      <c r="AC779" s="8">
        <v>0</v>
      </c>
      <c r="AD779" s="8" t="s">
        <v>1449</v>
      </c>
    </row>
    <row r="780" spans="1:30" hidden="1" x14ac:dyDescent="0.25">
      <c r="A780" s="8" t="s">
        <v>3782</v>
      </c>
      <c r="B780" s="8">
        <v>1054</v>
      </c>
      <c r="C780" s="8" t="s">
        <v>2334</v>
      </c>
      <c r="D780" s="8" t="s">
        <v>2335</v>
      </c>
      <c r="E780" s="8" t="s">
        <v>2336</v>
      </c>
      <c r="F780" s="8">
        <v>1</v>
      </c>
      <c r="G780" s="8" t="s">
        <v>2997</v>
      </c>
      <c r="H780" s="8" t="s">
        <v>2998</v>
      </c>
      <c r="I780" s="8" t="s">
        <v>2999</v>
      </c>
      <c r="J780" s="8">
        <v>3</v>
      </c>
      <c r="K780" s="8" t="s">
        <v>3775</v>
      </c>
      <c r="L780" s="8" t="s">
        <v>3776</v>
      </c>
      <c r="M780" s="8" t="s">
        <v>3777</v>
      </c>
      <c r="N780" s="8">
        <v>19</v>
      </c>
      <c r="O780" s="8" t="s">
        <v>3783</v>
      </c>
      <c r="P780" s="8" t="s">
        <v>3779</v>
      </c>
      <c r="Q780" s="8" t="s">
        <v>3780</v>
      </c>
      <c r="R780" s="8" t="s">
        <v>3781</v>
      </c>
      <c r="S780" s="8">
        <v>36.612378999999997</v>
      </c>
      <c r="T780" s="8">
        <v>36.935851</v>
      </c>
      <c r="U780" s="8" t="s">
        <v>1448</v>
      </c>
      <c r="V780" s="8" t="s">
        <v>1449</v>
      </c>
      <c r="W780" s="8" t="s">
        <v>1449</v>
      </c>
      <c r="X780" s="8" t="s">
        <v>1449</v>
      </c>
      <c r="Y780" s="8">
        <v>0</v>
      </c>
      <c r="Z780" s="8">
        <v>0</v>
      </c>
      <c r="AA780" s="8">
        <v>0</v>
      </c>
      <c r="AB780" s="8" t="s">
        <v>1449</v>
      </c>
      <c r="AC780" s="8">
        <v>0</v>
      </c>
      <c r="AD780" s="8" t="s">
        <v>1449</v>
      </c>
    </row>
    <row r="781" spans="1:30" hidden="1" x14ac:dyDescent="0.25">
      <c r="A781" s="8" t="s">
        <v>3775</v>
      </c>
      <c r="B781" s="8">
        <v>1058</v>
      </c>
      <c r="C781" s="8" t="s">
        <v>2334</v>
      </c>
      <c r="D781" s="8" t="s">
        <v>2335</v>
      </c>
      <c r="E781" s="8" t="s">
        <v>2336</v>
      </c>
      <c r="F781" s="8">
        <v>1</v>
      </c>
      <c r="G781" s="8" t="s">
        <v>2997</v>
      </c>
      <c r="H781" s="8" t="s">
        <v>2998</v>
      </c>
      <c r="I781" s="8" t="s">
        <v>2999</v>
      </c>
      <c r="J781" s="8">
        <v>3</v>
      </c>
      <c r="K781" s="8" t="s">
        <v>3775</v>
      </c>
      <c r="L781" s="8" t="s">
        <v>3776</v>
      </c>
      <c r="M781" s="8" t="s">
        <v>3777</v>
      </c>
      <c r="N781" s="8">
        <v>19</v>
      </c>
      <c r="O781" s="8" t="s">
        <v>3776</v>
      </c>
      <c r="P781" s="8" t="s">
        <v>3779</v>
      </c>
      <c r="Q781" s="8" t="s">
        <v>3780</v>
      </c>
      <c r="R781" s="8" t="s">
        <v>3781</v>
      </c>
      <c r="S781" s="8">
        <v>36.621307999999999</v>
      </c>
      <c r="T781" s="8">
        <v>36.941600000000001</v>
      </c>
      <c r="U781" s="8" t="s">
        <v>1448</v>
      </c>
      <c r="V781" s="8" t="s">
        <v>1449</v>
      </c>
      <c r="W781" s="8" t="s">
        <v>1449</v>
      </c>
      <c r="X781" s="8" t="s">
        <v>1449</v>
      </c>
      <c r="Y781" s="8">
        <v>4898</v>
      </c>
      <c r="Z781" s="8">
        <v>0</v>
      </c>
      <c r="AA781" s="8">
        <v>0</v>
      </c>
      <c r="AB781" s="8" t="s">
        <v>1449</v>
      </c>
      <c r="AC781" s="8">
        <v>0</v>
      </c>
      <c r="AD781" s="8" t="s">
        <v>1449</v>
      </c>
    </row>
    <row r="782" spans="1:30" hidden="1" x14ac:dyDescent="0.25">
      <c r="A782" s="8" t="s">
        <v>3784</v>
      </c>
      <c r="B782" s="8">
        <v>1059</v>
      </c>
      <c r="C782" s="8" t="s">
        <v>2334</v>
      </c>
      <c r="D782" s="8" t="s">
        <v>2335</v>
      </c>
      <c r="E782" s="8" t="s">
        <v>2336</v>
      </c>
      <c r="F782" s="8">
        <v>1</v>
      </c>
      <c r="G782" s="8" t="s">
        <v>2997</v>
      </c>
      <c r="H782" s="8" t="s">
        <v>2998</v>
      </c>
      <c r="I782" s="8" t="s">
        <v>2999</v>
      </c>
      <c r="J782" s="8">
        <v>3</v>
      </c>
      <c r="K782" s="8" t="s">
        <v>3775</v>
      </c>
      <c r="L782" s="8" t="s">
        <v>3776</v>
      </c>
      <c r="M782" s="8" t="s">
        <v>3777</v>
      </c>
      <c r="N782" s="8">
        <v>19</v>
      </c>
      <c r="O782" s="8" t="s">
        <v>3785</v>
      </c>
      <c r="P782" s="8" t="s">
        <v>3786</v>
      </c>
      <c r="Q782" s="8" t="s">
        <v>3784</v>
      </c>
      <c r="R782" s="8" t="s">
        <v>3785</v>
      </c>
      <c r="S782" s="8">
        <v>36.578595</v>
      </c>
      <c r="T782" s="8">
        <v>36.929944999999996</v>
      </c>
      <c r="U782" s="8" t="s">
        <v>1448</v>
      </c>
      <c r="V782" s="8" t="s">
        <v>1449</v>
      </c>
      <c r="W782" s="8" t="s">
        <v>1449</v>
      </c>
      <c r="X782" s="8" t="s">
        <v>1449</v>
      </c>
      <c r="Y782" s="8">
        <v>1645</v>
      </c>
      <c r="Z782" s="8">
        <v>0</v>
      </c>
      <c r="AA782" s="8">
        <v>0</v>
      </c>
      <c r="AB782" s="8" t="s">
        <v>1449</v>
      </c>
      <c r="AC782" s="8">
        <v>0</v>
      </c>
      <c r="AD782" s="8" t="s">
        <v>1449</v>
      </c>
    </row>
    <row r="783" spans="1:30" hidden="1" x14ac:dyDescent="0.25">
      <c r="A783" s="8" t="s">
        <v>3787</v>
      </c>
      <c r="B783" s="8">
        <v>1060</v>
      </c>
      <c r="C783" s="8" t="s">
        <v>2334</v>
      </c>
      <c r="D783" s="8" t="s">
        <v>2335</v>
      </c>
      <c r="E783" s="8" t="s">
        <v>2336</v>
      </c>
      <c r="F783" s="8">
        <v>1</v>
      </c>
      <c r="G783" s="8" t="s">
        <v>2997</v>
      </c>
      <c r="H783" s="8" t="s">
        <v>2998</v>
      </c>
      <c r="I783" s="8" t="s">
        <v>2999</v>
      </c>
      <c r="J783" s="8">
        <v>3</v>
      </c>
      <c r="K783" s="8" t="s">
        <v>3775</v>
      </c>
      <c r="L783" s="8" t="s">
        <v>3776</v>
      </c>
      <c r="M783" s="8" t="s">
        <v>3777</v>
      </c>
      <c r="N783" s="8">
        <v>19</v>
      </c>
      <c r="O783" s="8" t="s">
        <v>3788</v>
      </c>
      <c r="P783" s="8" t="s">
        <v>3789</v>
      </c>
      <c r="Q783" s="8" t="s">
        <v>3790</v>
      </c>
      <c r="R783" s="8" t="s">
        <v>3791</v>
      </c>
      <c r="S783" s="8">
        <v>36.595739000000002</v>
      </c>
      <c r="T783" s="8">
        <v>36.930647999999998</v>
      </c>
      <c r="U783" s="8" t="s">
        <v>1448</v>
      </c>
      <c r="V783" s="8" t="s">
        <v>1449</v>
      </c>
      <c r="W783" s="8" t="s">
        <v>1449</v>
      </c>
      <c r="X783" s="8" t="s">
        <v>1449</v>
      </c>
      <c r="Y783" s="8">
        <v>0</v>
      </c>
      <c r="Z783" s="8">
        <v>0</v>
      </c>
      <c r="AA783" s="8">
        <v>0</v>
      </c>
      <c r="AB783" s="8" t="s">
        <v>1449</v>
      </c>
      <c r="AC783" s="8">
        <v>0</v>
      </c>
      <c r="AD783" s="8" t="s">
        <v>1449</v>
      </c>
    </row>
    <row r="784" spans="1:30" hidden="1" x14ac:dyDescent="0.25">
      <c r="A784" s="8" t="s">
        <v>3792</v>
      </c>
      <c r="B784" s="8">
        <v>1061</v>
      </c>
      <c r="C784" s="8" t="s">
        <v>2334</v>
      </c>
      <c r="D784" s="8" t="s">
        <v>2335</v>
      </c>
      <c r="E784" s="8" t="s">
        <v>2336</v>
      </c>
      <c r="F784" s="8">
        <v>1</v>
      </c>
      <c r="G784" s="8" t="s">
        <v>2997</v>
      </c>
      <c r="H784" s="8" t="s">
        <v>2998</v>
      </c>
      <c r="I784" s="8" t="s">
        <v>2999</v>
      </c>
      <c r="J784" s="8">
        <v>3</v>
      </c>
      <c r="K784" s="8" t="s">
        <v>3775</v>
      </c>
      <c r="L784" s="8" t="s">
        <v>3776</v>
      </c>
      <c r="M784" s="8" t="s">
        <v>3777</v>
      </c>
      <c r="N784" s="8">
        <v>19</v>
      </c>
      <c r="O784" s="8" t="s">
        <v>3793</v>
      </c>
      <c r="P784" s="8" t="s">
        <v>3794</v>
      </c>
      <c r="Q784" s="8" t="s">
        <v>3795</v>
      </c>
      <c r="R784" s="8" t="s">
        <v>3796</v>
      </c>
      <c r="S784" s="8">
        <v>36.625936000000003</v>
      </c>
      <c r="T784" s="8">
        <v>36.908661000000002</v>
      </c>
      <c r="U784" s="8" t="s">
        <v>1763</v>
      </c>
      <c r="V784" s="8" t="s">
        <v>1436</v>
      </c>
      <c r="W784" s="8" t="s">
        <v>1449</v>
      </c>
      <c r="X784" s="8" t="s">
        <v>1437</v>
      </c>
      <c r="Y784" s="8">
        <v>0</v>
      </c>
      <c r="Z784" s="8">
        <v>0</v>
      </c>
      <c r="AA784" s="8">
        <v>0</v>
      </c>
      <c r="AB784" s="8" t="s">
        <v>1438</v>
      </c>
      <c r="AC784" s="8">
        <v>0</v>
      </c>
      <c r="AD784" s="8">
        <v>0</v>
      </c>
    </row>
    <row r="785" spans="1:30" hidden="1" x14ac:dyDescent="0.25">
      <c r="A785" s="8" t="s">
        <v>3797</v>
      </c>
      <c r="B785" s="8">
        <v>1062</v>
      </c>
      <c r="C785" s="8" t="s">
        <v>2334</v>
      </c>
      <c r="D785" s="8" t="s">
        <v>2335</v>
      </c>
      <c r="E785" s="8" t="s">
        <v>2336</v>
      </c>
      <c r="F785" s="8">
        <v>1</v>
      </c>
      <c r="G785" s="8" t="s">
        <v>2997</v>
      </c>
      <c r="H785" s="8" t="s">
        <v>2998</v>
      </c>
      <c r="I785" s="8" t="s">
        <v>2999</v>
      </c>
      <c r="J785" s="8">
        <v>3</v>
      </c>
      <c r="K785" s="8" t="s">
        <v>3775</v>
      </c>
      <c r="L785" s="8" t="s">
        <v>3776</v>
      </c>
      <c r="M785" s="8" t="s">
        <v>3777</v>
      </c>
      <c r="N785" s="8">
        <v>19</v>
      </c>
      <c r="O785" s="8" t="s">
        <v>3798</v>
      </c>
      <c r="P785" s="8" t="s">
        <v>3799</v>
      </c>
      <c r="Q785" s="8" t="s">
        <v>3800</v>
      </c>
      <c r="R785" s="8" t="s">
        <v>3798</v>
      </c>
      <c r="S785" s="8">
        <v>36.647064</v>
      </c>
      <c r="T785" s="8">
        <v>36.939663000000003</v>
      </c>
      <c r="U785" s="8" t="s">
        <v>1763</v>
      </c>
      <c r="V785" s="8" t="s">
        <v>1436</v>
      </c>
      <c r="W785" s="8" t="s">
        <v>1449</v>
      </c>
      <c r="X785" s="8" t="s">
        <v>1437</v>
      </c>
      <c r="Y785" s="8">
        <v>1354</v>
      </c>
      <c r="Z785" s="8">
        <v>0</v>
      </c>
      <c r="AA785" s="8">
        <v>1</v>
      </c>
      <c r="AB785" s="8" t="s">
        <v>1438</v>
      </c>
      <c r="AC785" s="8">
        <v>0</v>
      </c>
      <c r="AD785" s="8">
        <v>0</v>
      </c>
    </row>
    <row r="786" spans="1:30" hidden="1" x14ac:dyDescent="0.25">
      <c r="A786" s="8" t="s">
        <v>3801</v>
      </c>
      <c r="B786" s="8">
        <v>1063</v>
      </c>
      <c r="C786" s="8" t="s">
        <v>2334</v>
      </c>
      <c r="D786" s="8" t="s">
        <v>2335</v>
      </c>
      <c r="E786" s="8" t="s">
        <v>2336</v>
      </c>
      <c r="F786" s="8">
        <v>1</v>
      </c>
      <c r="G786" s="8" t="s">
        <v>2997</v>
      </c>
      <c r="H786" s="8" t="s">
        <v>2998</v>
      </c>
      <c r="I786" s="8" t="s">
        <v>2999</v>
      </c>
      <c r="J786" s="8">
        <v>3</v>
      </c>
      <c r="K786" s="8" t="s">
        <v>3775</v>
      </c>
      <c r="L786" s="8" t="s">
        <v>3776</v>
      </c>
      <c r="M786" s="8" t="s">
        <v>3777</v>
      </c>
      <c r="N786" s="8">
        <v>19</v>
      </c>
      <c r="O786" s="8" t="s">
        <v>3802</v>
      </c>
      <c r="P786" s="8" t="s">
        <v>3803</v>
      </c>
      <c r="Q786" s="8" t="s">
        <v>3804</v>
      </c>
      <c r="R786" s="8" t="s">
        <v>3805</v>
      </c>
      <c r="S786" s="8">
        <v>36.658721999999997</v>
      </c>
      <c r="T786" s="8">
        <v>36.956187999999997</v>
      </c>
      <c r="U786" s="8" t="s">
        <v>1763</v>
      </c>
      <c r="V786" s="8" t="s">
        <v>1436</v>
      </c>
      <c r="W786" s="8" t="s">
        <v>1449</v>
      </c>
      <c r="X786" s="8" t="s">
        <v>1437</v>
      </c>
      <c r="Y786" s="8">
        <v>972</v>
      </c>
      <c r="Z786" s="8">
        <v>0</v>
      </c>
      <c r="AA786" s="8">
        <v>0</v>
      </c>
      <c r="AB786" s="8" t="s">
        <v>1438</v>
      </c>
      <c r="AC786" s="8">
        <v>0</v>
      </c>
      <c r="AD786" s="8">
        <v>0</v>
      </c>
    </row>
    <row r="787" spans="1:30" hidden="1" x14ac:dyDescent="0.25">
      <c r="A787" s="8" t="s">
        <v>3806</v>
      </c>
      <c r="B787" s="8">
        <v>1064</v>
      </c>
      <c r="C787" s="8" t="s">
        <v>2334</v>
      </c>
      <c r="D787" s="8" t="s">
        <v>2335</v>
      </c>
      <c r="E787" s="8" t="s">
        <v>2336</v>
      </c>
      <c r="F787" s="8">
        <v>1</v>
      </c>
      <c r="G787" s="8" t="s">
        <v>2997</v>
      </c>
      <c r="H787" s="8" t="s">
        <v>2998</v>
      </c>
      <c r="I787" s="8" t="s">
        <v>2999</v>
      </c>
      <c r="J787" s="8">
        <v>3</v>
      </c>
      <c r="K787" s="8" t="s">
        <v>3775</v>
      </c>
      <c r="L787" s="8" t="s">
        <v>3776</v>
      </c>
      <c r="M787" s="8" t="s">
        <v>3777</v>
      </c>
      <c r="N787" s="8">
        <v>19</v>
      </c>
      <c r="O787" s="8" t="s">
        <v>3807</v>
      </c>
      <c r="P787" s="8" t="s">
        <v>3808</v>
      </c>
      <c r="Q787" s="8" t="s">
        <v>3809</v>
      </c>
      <c r="R787" s="8" t="s">
        <v>3810</v>
      </c>
      <c r="S787" s="8">
        <v>36.519129999999997</v>
      </c>
      <c r="T787" s="8">
        <v>37.585073000000001</v>
      </c>
      <c r="U787" s="8" t="s">
        <v>1763</v>
      </c>
      <c r="V787" s="8" t="s">
        <v>1436</v>
      </c>
      <c r="W787" s="8" t="s">
        <v>1449</v>
      </c>
      <c r="X787" s="8" t="s">
        <v>1437</v>
      </c>
      <c r="Y787" s="8">
        <v>1682</v>
      </c>
      <c r="Z787" s="8">
        <v>0</v>
      </c>
      <c r="AA787" s="8">
        <v>0</v>
      </c>
      <c r="AB787" s="8" t="s">
        <v>1438</v>
      </c>
      <c r="AC787" s="8">
        <v>0</v>
      </c>
      <c r="AD787" s="8">
        <v>0</v>
      </c>
    </row>
    <row r="788" spans="1:30" hidden="1" x14ac:dyDescent="0.25">
      <c r="A788" s="8" t="s">
        <v>3811</v>
      </c>
      <c r="B788" s="8">
        <v>1065</v>
      </c>
      <c r="C788" s="8" t="s">
        <v>2334</v>
      </c>
      <c r="D788" s="8" t="s">
        <v>2335</v>
      </c>
      <c r="E788" s="8" t="s">
        <v>2336</v>
      </c>
      <c r="F788" s="8">
        <v>1</v>
      </c>
      <c r="G788" s="8" t="s">
        <v>2997</v>
      </c>
      <c r="H788" s="8" t="s">
        <v>2998</v>
      </c>
      <c r="I788" s="8" t="s">
        <v>2999</v>
      </c>
      <c r="J788" s="8">
        <v>3</v>
      </c>
      <c r="K788" s="8" t="s">
        <v>3775</v>
      </c>
      <c r="L788" s="8" t="s">
        <v>3776</v>
      </c>
      <c r="M788" s="8" t="s">
        <v>3777</v>
      </c>
      <c r="N788" s="8">
        <v>19</v>
      </c>
      <c r="O788" s="8" t="s">
        <v>3812</v>
      </c>
      <c r="P788" s="8" t="s">
        <v>3813</v>
      </c>
      <c r="Q788" s="8" t="s">
        <v>3814</v>
      </c>
      <c r="R788" s="8" t="s">
        <v>3815</v>
      </c>
      <c r="S788" s="8">
        <v>36.620308999999999</v>
      </c>
      <c r="T788" s="8">
        <v>36.880468</v>
      </c>
      <c r="U788" s="8" t="s">
        <v>1448</v>
      </c>
      <c r="V788" s="8" t="s">
        <v>1449</v>
      </c>
      <c r="W788" s="8" t="s">
        <v>1449</v>
      </c>
      <c r="X788" s="8" t="s">
        <v>1449</v>
      </c>
      <c r="Y788" s="8">
        <v>903</v>
      </c>
      <c r="Z788" s="8">
        <v>0</v>
      </c>
      <c r="AA788" s="8">
        <v>0</v>
      </c>
      <c r="AB788" s="8" t="s">
        <v>1449</v>
      </c>
      <c r="AC788" s="8">
        <v>0</v>
      </c>
      <c r="AD788" s="8" t="s">
        <v>1449</v>
      </c>
    </row>
    <row r="789" spans="1:30" hidden="1" x14ac:dyDescent="0.25">
      <c r="A789" s="8" t="s">
        <v>3816</v>
      </c>
      <c r="B789" s="8">
        <v>1066</v>
      </c>
      <c r="C789" s="8" t="s">
        <v>2334</v>
      </c>
      <c r="D789" s="8" t="s">
        <v>2335</v>
      </c>
      <c r="E789" s="8" t="s">
        <v>2336</v>
      </c>
      <c r="F789" s="8">
        <v>1</v>
      </c>
      <c r="G789" s="8" t="s">
        <v>2997</v>
      </c>
      <c r="H789" s="8" t="s">
        <v>2998</v>
      </c>
      <c r="I789" s="8" t="s">
        <v>2999</v>
      </c>
      <c r="J789" s="8">
        <v>3</v>
      </c>
      <c r="K789" s="8" t="s">
        <v>3775</v>
      </c>
      <c r="L789" s="8" t="s">
        <v>3776</v>
      </c>
      <c r="M789" s="8" t="s">
        <v>3777</v>
      </c>
      <c r="N789" s="8">
        <v>19</v>
      </c>
      <c r="O789" s="8" t="s">
        <v>3817</v>
      </c>
      <c r="P789" s="8" t="s">
        <v>3818</v>
      </c>
      <c r="Q789" s="8" t="s">
        <v>3819</v>
      </c>
      <c r="R789" s="8" t="s">
        <v>3820</v>
      </c>
      <c r="S789" s="8">
        <v>36.662740999999997</v>
      </c>
      <c r="T789" s="8">
        <v>37.014837999999997</v>
      </c>
      <c r="U789" s="8" t="s">
        <v>1448</v>
      </c>
      <c r="V789" s="8" t="s">
        <v>1449</v>
      </c>
      <c r="W789" s="8" t="s">
        <v>1449</v>
      </c>
      <c r="X789" s="8" t="s">
        <v>1449</v>
      </c>
      <c r="Y789" s="8">
        <v>0</v>
      </c>
      <c r="Z789" s="8">
        <v>0</v>
      </c>
      <c r="AA789" s="8">
        <v>0</v>
      </c>
      <c r="AB789" s="8" t="s">
        <v>1449</v>
      </c>
      <c r="AC789" s="8">
        <v>0</v>
      </c>
      <c r="AD789" s="8" t="s">
        <v>1449</v>
      </c>
    </row>
    <row r="790" spans="1:30" hidden="1" x14ac:dyDescent="0.25">
      <c r="A790" s="8" t="s">
        <v>3821</v>
      </c>
      <c r="B790" s="8">
        <v>1067</v>
      </c>
      <c r="C790" s="8" t="s">
        <v>2334</v>
      </c>
      <c r="D790" s="8" t="s">
        <v>2335</v>
      </c>
      <c r="E790" s="8" t="s">
        <v>2336</v>
      </c>
      <c r="F790" s="8">
        <v>1</v>
      </c>
      <c r="G790" s="8" t="s">
        <v>2997</v>
      </c>
      <c r="H790" s="8" t="s">
        <v>2998</v>
      </c>
      <c r="I790" s="8" t="s">
        <v>2999</v>
      </c>
      <c r="J790" s="8">
        <v>3</v>
      </c>
      <c r="K790" s="8" t="s">
        <v>3775</v>
      </c>
      <c r="L790" s="8" t="s">
        <v>3776</v>
      </c>
      <c r="M790" s="8" t="s">
        <v>3777</v>
      </c>
      <c r="N790" s="8">
        <v>19</v>
      </c>
      <c r="O790" s="8" t="s">
        <v>3822</v>
      </c>
      <c r="P790" s="8" t="s">
        <v>3823</v>
      </c>
      <c r="Q790" s="8" t="s">
        <v>3824</v>
      </c>
      <c r="R790" s="8" t="s">
        <v>3825</v>
      </c>
      <c r="S790" s="8">
        <v>36.580778000000002</v>
      </c>
      <c r="T790" s="8">
        <v>36.885620000000003</v>
      </c>
      <c r="U790" s="8" t="s">
        <v>1448</v>
      </c>
      <c r="V790" s="8" t="s">
        <v>1449</v>
      </c>
      <c r="W790" s="8" t="s">
        <v>1449</v>
      </c>
      <c r="X790" s="8" t="s">
        <v>1449</v>
      </c>
      <c r="Y790" s="8">
        <v>1872</v>
      </c>
      <c r="Z790" s="8">
        <v>0</v>
      </c>
      <c r="AA790" s="8">
        <v>0</v>
      </c>
      <c r="AB790" s="8" t="s">
        <v>1449</v>
      </c>
      <c r="AC790" s="8">
        <v>0</v>
      </c>
      <c r="AD790" s="8" t="s">
        <v>1449</v>
      </c>
    </row>
    <row r="791" spans="1:30" hidden="1" x14ac:dyDescent="0.25">
      <c r="A791" s="8" t="s">
        <v>3826</v>
      </c>
      <c r="B791" s="8">
        <v>1068</v>
      </c>
      <c r="C791" s="8" t="s">
        <v>2334</v>
      </c>
      <c r="D791" s="8" t="s">
        <v>2335</v>
      </c>
      <c r="E791" s="8" t="s">
        <v>2336</v>
      </c>
      <c r="F791" s="8">
        <v>1</v>
      </c>
      <c r="G791" s="8" t="s">
        <v>2997</v>
      </c>
      <c r="H791" s="8" t="s">
        <v>2998</v>
      </c>
      <c r="I791" s="8" t="s">
        <v>2999</v>
      </c>
      <c r="J791" s="8">
        <v>3</v>
      </c>
      <c r="K791" s="8" t="s">
        <v>3775</v>
      </c>
      <c r="L791" s="8" t="s">
        <v>3776</v>
      </c>
      <c r="M791" s="8" t="s">
        <v>3777</v>
      </c>
      <c r="N791" s="8">
        <v>19</v>
      </c>
      <c r="O791" s="8" t="s">
        <v>3827</v>
      </c>
      <c r="P791" s="8" t="s">
        <v>3828</v>
      </c>
      <c r="Q791" s="8" t="s">
        <v>3829</v>
      </c>
      <c r="R791" s="8" t="s">
        <v>3830</v>
      </c>
      <c r="S791" s="8">
        <v>36.549030000000002</v>
      </c>
      <c r="T791" s="8">
        <v>36.877988000000002</v>
      </c>
      <c r="U791" s="8" t="s">
        <v>1763</v>
      </c>
      <c r="V791" s="8" t="s">
        <v>1436</v>
      </c>
      <c r="W791" s="8" t="s">
        <v>1449</v>
      </c>
      <c r="X791" s="8" t="s">
        <v>1437</v>
      </c>
      <c r="Y791" s="8">
        <v>453</v>
      </c>
      <c r="Z791" s="8">
        <v>0</v>
      </c>
      <c r="AA791" s="8">
        <v>1</v>
      </c>
      <c r="AB791" s="8" t="s">
        <v>1438</v>
      </c>
      <c r="AC791" s="8">
        <v>0</v>
      </c>
      <c r="AD791" s="8">
        <v>0</v>
      </c>
    </row>
    <row r="792" spans="1:30" hidden="1" x14ac:dyDescent="0.25">
      <c r="A792" s="8" t="s">
        <v>3831</v>
      </c>
      <c r="B792" s="8">
        <v>1070</v>
      </c>
      <c r="C792" s="8" t="s">
        <v>2334</v>
      </c>
      <c r="D792" s="8" t="s">
        <v>2335</v>
      </c>
      <c r="E792" s="8" t="s">
        <v>2336</v>
      </c>
      <c r="F792" s="8">
        <v>1</v>
      </c>
      <c r="G792" s="8" t="s">
        <v>2997</v>
      </c>
      <c r="H792" s="8" t="s">
        <v>2998</v>
      </c>
      <c r="I792" s="8" t="s">
        <v>2999</v>
      </c>
      <c r="J792" s="8">
        <v>3</v>
      </c>
      <c r="K792" s="8" t="s">
        <v>3775</v>
      </c>
      <c r="L792" s="8" t="s">
        <v>3776</v>
      </c>
      <c r="M792" s="8" t="s">
        <v>3777</v>
      </c>
      <c r="N792" s="8">
        <v>19</v>
      </c>
      <c r="O792" s="8" t="s">
        <v>3832</v>
      </c>
      <c r="P792" s="8" t="s">
        <v>3833</v>
      </c>
      <c r="Q792" s="8" t="s">
        <v>3834</v>
      </c>
      <c r="R792" s="8" t="s">
        <v>3835</v>
      </c>
      <c r="S792" s="8">
        <v>36.659697000000001</v>
      </c>
      <c r="T792" s="8">
        <v>36.871696</v>
      </c>
      <c r="U792" s="8" t="s">
        <v>1763</v>
      </c>
      <c r="V792" s="8" t="s">
        <v>1436</v>
      </c>
      <c r="W792" s="8" t="s">
        <v>1449</v>
      </c>
      <c r="X792" s="8" t="s">
        <v>1437</v>
      </c>
      <c r="Y792" s="8">
        <v>2593</v>
      </c>
      <c r="Z792" s="8">
        <v>0</v>
      </c>
      <c r="AA792" s="8">
        <v>1</v>
      </c>
      <c r="AB792" s="8" t="s">
        <v>1438</v>
      </c>
      <c r="AC792" s="8">
        <v>0</v>
      </c>
      <c r="AD792" s="8">
        <v>0</v>
      </c>
    </row>
    <row r="793" spans="1:30" hidden="1" x14ac:dyDescent="0.25">
      <c r="A793" s="8" t="s">
        <v>3836</v>
      </c>
      <c r="B793" s="8">
        <v>1071</v>
      </c>
      <c r="C793" s="8" t="s">
        <v>1426</v>
      </c>
      <c r="D793" s="8" t="s">
        <v>1427</v>
      </c>
      <c r="E793" s="8" t="s">
        <v>1428</v>
      </c>
      <c r="F793" s="8">
        <v>4</v>
      </c>
      <c r="G793" s="8" t="s">
        <v>1429</v>
      </c>
      <c r="H793" s="8" t="s">
        <v>1430</v>
      </c>
      <c r="I793" s="8" t="s">
        <v>1431</v>
      </c>
      <c r="J793" s="8">
        <v>20</v>
      </c>
      <c r="K793" s="8" t="s">
        <v>1429</v>
      </c>
      <c r="L793" s="8" t="s">
        <v>1532</v>
      </c>
      <c r="M793" s="8" t="s">
        <v>1533</v>
      </c>
      <c r="N793" s="8">
        <v>98</v>
      </c>
      <c r="O793" s="8" t="s">
        <v>3837</v>
      </c>
      <c r="P793" s="8" t="s">
        <v>1539</v>
      </c>
      <c r="Q793" s="8" t="s">
        <v>1429</v>
      </c>
      <c r="R793" s="8" t="s">
        <v>1430</v>
      </c>
      <c r="S793" s="8">
        <v>36.217008</v>
      </c>
      <c r="T793" s="8">
        <v>36.522114000000002</v>
      </c>
      <c r="U793" s="8" t="s">
        <v>1448</v>
      </c>
      <c r="W793" s="8" t="s">
        <v>1449</v>
      </c>
      <c r="Y793" s="8">
        <v>0</v>
      </c>
      <c r="Z793" s="8">
        <v>0</v>
      </c>
      <c r="AA793" s="8">
        <v>0</v>
      </c>
      <c r="AB793" s="8" t="s">
        <v>1449</v>
      </c>
      <c r="AC793" s="8">
        <v>0</v>
      </c>
      <c r="AD793" s="8" t="s">
        <v>1449</v>
      </c>
    </row>
    <row r="794" spans="1:30" hidden="1" x14ac:dyDescent="0.25">
      <c r="A794" s="8" t="s">
        <v>3838</v>
      </c>
      <c r="B794" s="8">
        <v>1072</v>
      </c>
      <c r="C794" s="8" t="s">
        <v>1426</v>
      </c>
      <c r="D794" s="8" t="s">
        <v>1427</v>
      </c>
      <c r="E794" s="8" t="s">
        <v>1428</v>
      </c>
      <c r="F794" s="8">
        <v>4</v>
      </c>
      <c r="G794" s="8" t="s">
        <v>1429</v>
      </c>
      <c r="H794" s="8" t="s">
        <v>1430</v>
      </c>
      <c r="I794" s="8" t="s">
        <v>1431</v>
      </c>
      <c r="J794" s="8">
        <v>20</v>
      </c>
      <c r="K794" s="8" t="s">
        <v>1429</v>
      </c>
      <c r="L794" s="8" t="s">
        <v>1532</v>
      </c>
      <c r="M794" s="8" t="s">
        <v>1533</v>
      </c>
      <c r="N794" s="8">
        <v>98</v>
      </c>
      <c r="O794" s="8" t="s">
        <v>3839</v>
      </c>
      <c r="P794" s="8" t="s">
        <v>1539</v>
      </c>
      <c r="Q794" s="8" t="s">
        <v>1429</v>
      </c>
      <c r="R794" s="8" t="s">
        <v>1430</v>
      </c>
      <c r="S794" s="8">
        <v>36.214261</v>
      </c>
      <c r="T794" s="8">
        <v>36.523586000000002</v>
      </c>
      <c r="U794" s="8" t="s">
        <v>1448</v>
      </c>
      <c r="W794" s="8" t="s">
        <v>1449</v>
      </c>
      <c r="Y794" s="8">
        <v>0</v>
      </c>
      <c r="Z794" s="8">
        <v>0</v>
      </c>
      <c r="AA794" s="8">
        <v>0</v>
      </c>
      <c r="AB794" s="8" t="s">
        <v>1449</v>
      </c>
      <c r="AC794" s="8">
        <v>0</v>
      </c>
      <c r="AD794" s="8" t="s">
        <v>1449</v>
      </c>
    </row>
    <row r="795" spans="1:30" hidden="1" x14ac:dyDescent="0.25">
      <c r="A795" s="8" t="s">
        <v>3840</v>
      </c>
      <c r="B795" s="8">
        <v>1073</v>
      </c>
      <c r="C795" s="8" t="s">
        <v>1426</v>
      </c>
      <c r="D795" s="8" t="s">
        <v>1427</v>
      </c>
      <c r="E795" s="8" t="s">
        <v>1428</v>
      </c>
      <c r="F795" s="8">
        <v>4</v>
      </c>
      <c r="G795" s="8" t="s">
        <v>1429</v>
      </c>
      <c r="H795" s="8" t="s">
        <v>1430</v>
      </c>
      <c r="I795" s="8" t="s">
        <v>1431</v>
      </c>
      <c r="J795" s="8">
        <v>20</v>
      </c>
      <c r="K795" s="8" t="s">
        <v>1473</v>
      </c>
      <c r="L795" s="8" t="s">
        <v>1474</v>
      </c>
      <c r="M795" s="8" t="s">
        <v>1475</v>
      </c>
      <c r="N795" s="8">
        <v>100</v>
      </c>
      <c r="O795" s="8" t="s">
        <v>3841</v>
      </c>
      <c r="P795" s="8" t="s">
        <v>1668</v>
      </c>
      <c r="Q795" s="8" t="s">
        <v>1666</v>
      </c>
      <c r="R795" s="8" t="s">
        <v>1667</v>
      </c>
      <c r="S795" s="8">
        <v>36.214747000000003</v>
      </c>
      <c r="T795" s="8">
        <v>36.402360999999999</v>
      </c>
      <c r="U795" s="8" t="s">
        <v>1448</v>
      </c>
      <c r="W795" s="8" t="s">
        <v>1449</v>
      </c>
      <c r="Y795" s="8">
        <v>0</v>
      </c>
      <c r="Z795" s="8">
        <v>0</v>
      </c>
      <c r="AA795" s="8">
        <v>0</v>
      </c>
      <c r="AB795" s="8" t="s">
        <v>1449</v>
      </c>
      <c r="AC795" s="8">
        <v>0</v>
      </c>
      <c r="AD795" s="8" t="s">
        <v>1449</v>
      </c>
    </row>
    <row r="796" spans="1:30" hidden="1" x14ac:dyDescent="0.25">
      <c r="A796" s="8" t="s">
        <v>3842</v>
      </c>
      <c r="B796" s="8">
        <v>1074</v>
      </c>
      <c r="C796" s="8" t="s">
        <v>1426</v>
      </c>
      <c r="D796" s="8" t="s">
        <v>1427</v>
      </c>
      <c r="E796" s="8" t="s">
        <v>1428</v>
      </c>
      <c r="F796" s="8">
        <v>4</v>
      </c>
      <c r="G796" s="8" t="s">
        <v>1429</v>
      </c>
      <c r="H796" s="8" t="s">
        <v>1430</v>
      </c>
      <c r="I796" s="8" t="s">
        <v>1431</v>
      </c>
      <c r="J796" s="8">
        <v>20</v>
      </c>
      <c r="K796" s="8" t="s">
        <v>1425</v>
      </c>
      <c r="L796" s="8" t="s">
        <v>1432</v>
      </c>
      <c r="M796" s="8" t="s">
        <v>1433</v>
      </c>
      <c r="N796" s="8">
        <v>103</v>
      </c>
      <c r="O796" s="8" t="s">
        <v>3843</v>
      </c>
      <c r="P796" s="8" t="s">
        <v>1458</v>
      </c>
      <c r="Q796" s="8" t="s">
        <v>1456</v>
      </c>
      <c r="R796" s="8" t="s">
        <v>1457</v>
      </c>
      <c r="S796" s="8">
        <v>35.982039</v>
      </c>
      <c r="T796" s="8">
        <v>36.467615000000002</v>
      </c>
      <c r="U796" s="8" t="s">
        <v>1448</v>
      </c>
      <c r="V796" s="8" t="s">
        <v>1448</v>
      </c>
      <c r="W796" s="8" t="s">
        <v>1449</v>
      </c>
      <c r="Y796" s="8">
        <v>726</v>
      </c>
      <c r="Z796" s="8">
        <v>0</v>
      </c>
      <c r="AA796" s="8">
        <v>0</v>
      </c>
      <c r="AB796" s="8" t="s">
        <v>1449</v>
      </c>
      <c r="AC796" s="8">
        <v>0</v>
      </c>
      <c r="AD796" s="8" t="s">
        <v>1449</v>
      </c>
    </row>
    <row r="797" spans="1:30" hidden="1" x14ac:dyDescent="0.25">
      <c r="A797" s="8" t="s">
        <v>3844</v>
      </c>
      <c r="B797" s="8">
        <v>1075</v>
      </c>
      <c r="C797" s="8" t="s">
        <v>1426</v>
      </c>
      <c r="D797" s="8" t="s">
        <v>1427</v>
      </c>
      <c r="E797" s="8" t="s">
        <v>1428</v>
      </c>
      <c r="F797" s="8">
        <v>4</v>
      </c>
      <c r="G797" s="8" t="s">
        <v>1427</v>
      </c>
      <c r="H797" s="8" t="s">
        <v>1516</v>
      </c>
      <c r="I797" s="8" t="s">
        <v>1517</v>
      </c>
      <c r="J797" s="8">
        <v>18</v>
      </c>
      <c r="K797" s="8" t="s">
        <v>1518</v>
      </c>
      <c r="L797" s="8" t="s">
        <v>1519</v>
      </c>
      <c r="M797" s="8" t="s">
        <v>1520</v>
      </c>
      <c r="N797" s="8">
        <v>90</v>
      </c>
      <c r="O797" s="8" t="s">
        <v>3845</v>
      </c>
      <c r="P797" s="8" t="s">
        <v>1522</v>
      </c>
      <c r="Q797" s="8" t="s">
        <v>1523</v>
      </c>
      <c r="R797" s="8" t="s">
        <v>1759</v>
      </c>
      <c r="S797" s="8">
        <v>36.081772000000001</v>
      </c>
      <c r="T797" s="8">
        <v>36.633169000000002</v>
      </c>
      <c r="U797" s="8" t="s">
        <v>1448</v>
      </c>
      <c r="W797" s="8" t="s">
        <v>1449</v>
      </c>
      <c r="Y797" s="8">
        <v>0</v>
      </c>
      <c r="Z797" s="8">
        <v>0</v>
      </c>
      <c r="AA797" s="8">
        <v>0</v>
      </c>
      <c r="AB797" s="8" t="s">
        <v>1449</v>
      </c>
      <c r="AC797" s="8">
        <v>0</v>
      </c>
      <c r="AD797" s="8" t="s">
        <v>1449</v>
      </c>
    </row>
    <row r="798" spans="1:30" hidden="1" x14ac:dyDescent="0.25">
      <c r="A798" s="8" t="s">
        <v>3846</v>
      </c>
      <c r="B798" s="8">
        <v>1076</v>
      </c>
      <c r="C798" s="8" t="s">
        <v>1426</v>
      </c>
      <c r="D798" s="8" t="s">
        <v>1427</v>
      </c>
      <c r="E798" s="8" t="s">
        <v>1428</v>
      </c>
      <c r="F798" s="8">
        <v>4</v>
      </c>
      <c r="G798" s="8" t="s">
        <v>1427</v>
      </c>
      <c r="H798" s="8" t="s">
        <v>1516</v>
      </c>
      <c r="I798" s="8" t="s">
        <v>1517</v>
      </c>
      <c r="J798" s="8">
        <v>18</v>
      </c>
      <c r="K798" s="8" t="s">
        <v>1518</v>
      </c>
      <c r="L798" s="8" t="s">
        <v>1519</v>
      </c>
      <c r="M798" s="8" t="s">
        <v>1520</v>
      </c>
      <c r="N798" s="8">
        <v>90</v>
      </c>
      <c r="O798" s="8" t="s">
        <v>3847</v>
      </c>
      <c r="P798" s="8" t="s">
        <v>1522</v>
      </c>
      <c r="Q798" s="8" t="s">
        <v>1523</v>
      </c>
      <c r="R798" s="8" t="s">
        <v>1759</v>
      </c>
      <c r="S798" s="8">
        <v>36.060644000000003</v>
      </c>
      <c r="T798" s="8">
        <v>36.636808000000002</v>
      </c>
      <c r="U798" s="8" t="s">
        <v>1448</v>
      </c>
      <c r="W798" s="8" t="s">
        <v>1449</v>
      </c>
      <c r="Y798" s="8">
        <v>0</v>
      </c>
      <c r="Z798" s="8">
        <v>0</v>
      </c>
      <c r="AA798" s="8">
        <v>0</v>
      </c>
      <c r="AB798" s="8" t="s">
        <v>1449</v>
      </c>
      <c r="AC798" s="8">
        <v>0</v>
      </c>
      <c r="AD798" s="8" t="s">
        <v>1449</v>
      </c>
    </row>
    <row r="799" spans="1:30" hidden="1" x14ac:dyDescent="0.25">
      <c r="A799" s="8" t="s">
        <v>3848</v>
      </c>
      <c r="B799" s="8">
        <v>1077</v>
      </c>
      <c r="C799" s="8" t="s">
        <v>1426</v>
      </c>
      <c r="D799" s="8" t="s">
        <v>1427</v>
      </c>
      <c r="E799" s="8" t="s">
        <v>1428</v>
      </c>
      <c r="F799" s="8">
        <v>4</v>
      </c>
      <c r="G799" s="8" t="s">
        <v>1427</v>
      </c>
      <c r="H799" s="8" t="s">
        <v>1516</v>
      </c>
      <c r="I799" s="8" t="s">
        <v>1517</v>
      </c>
      <c r="J799" s="8">
        <v>18</v>
      </c>
      <c r="K799" s="8" t="s">
        <v>1518</v>
      </c>
      <c r="L799" s="8" t="s">
        <v>1519</v>
      </c>
      <c r="M799" s="8" t="s">
        <v>1520</v>
      </c>
      <c r="N799" s="8">
        <v>90</v>
      </c>
      <c r="O799" s="8" t="s">
        <v>3849</v>
      </c>
      <c r="P799" s="8" t="s">
        <v>1522</v>
      </c>
      <c r="Q799" s="8" t="s">
        <v>1523</v>
      </c>
      <c r="R799" s="8" t="s">
        <v>1759</v>
      </c>
      <c r="S799" s="8">
        <v>36.061214</v>
      </c>
      <c r="T799" s="8">
        <v>36.641111000000002</v>
      </c>
      <c r="U799" s="8" t="s">
        <v>1448</v>
      </c>
      <c r="W799" s="8" t="s">
        <v>1449</v>
      </c>
      <c r="Y799" s="8">
        <v>0</v>
      </c>
      <c r="Z799" s="8">
        <v>0</v>
      </c>
      <c r="AA799" s="8">
        <v>0</v>
      </c>
      <c r="AB799" s="8" t="s">
        <v>1449</v>
      </c>
      <c r="AC799" s="8">
        <v>0</v>
      </c>
      <c r="AD799" s="8" t="s">
        <v>1449</v>
      </c>
    </row>
    <row r="800" spans="1:30" hidden="1" x14ac:dyDescent="0.25">
      <c r="A800" s="8" t="s">
        <v>3850</v>
      </c>
      <c r="B800" s="8">
        <v>1078</v>
      </c>
      <c r="C800" s="8" t="s">
        <v>1426</v>
      </c>
      <c r="D800" s="8" t="s">
        <v>1427</v>
      </c>
      <c r="E800" s="8" t="s">
        <v>1428</v>
      </c>
      <c r="F800" s="8">
        <v>4</v>
      </c>
      <c r="G800" s="8" t="s">
        <v>1427</v>
      </c>
      <c r="H800" s="8" t="s">
        <v>1516</v>
      </c>
      <c r="I800" s="8" t="s">
        <v>1517</v>
      </c>
      <c r="J800" s="8">
        <v>18</v>
      </c>
      <c r="K800" s="8" t="s">
        <v>1518</v>
      </c>
      <c r="L800" s="8" t="s">
        <v>1519</v>
      </c>
      <c r="M800" s="8" t="s">
        <v>1520</v>
      </c>
      <c r="N800" s="8">
        <v>90</v>
      </c>
      <c r="O800" s="8" t="s">
        <v>3851</v>
      </c>
      <c r="P800" s="8" t="s">
        <v>1522</v>
      </c>
      <c r="Q800" s="8" t="s">
        <v>1523</v>
      </c>
      <c r="R800" s="8" t="s">
        <v>1759</v>
      </c>
      <c r="S800" s="8">
        <v>36.105210999999997</v>
      </c>
      <c r="T800" s="8">
        <v>36.541460999999998</v>
      </c>
      <c r="U800" s="8" t="s">
        <v>1448</v>
      </c>
      <c r="W800" s="8" t="s">
        <v>1449</v>
      </c>
      <c r="Y800" s="8">
        <v>0</v>
      </c>
      <c r="Z800" s="8">
        <v>0</v>
      </c>
      <c r="AA800" s="8">
        <v>0</v>
      </c>
      <c r="AB800" s="8" t="s">
        <v>1449</v>
      </c>
      <c r="AC800" s="8">
        <v>0</v>
      </c>
      <c r="AD800" s="8" t="s">
        <v>1449</v>
      </c>
    </row>
    <row r="801" spans="1:30" hidden="1" x14ac:dyDescent="0.25">
      <c r="A801" s="8" t="s">
        <v>3852</v>
      </c>
      <c r="B801" s="8">
        <v>1079</v>
      </c>
      <c r="C801" s="8" t="s">
        <v>1426</v>
      </c>
      <c r="D801" s="8" t="s">
        <v>1427</v>
      </c>
      <c r="E801" s="8" t="s">
        <v>1428</v>
      </c>
      <c r="F801" s="8">
        <v>4</v>
      </c>
      <c r="G801" s="8" t="s">
        <v>1427</v>
      </c>
      <c r="H801" s="8" t="s">
        <v>1516</v>
      </c>
      <c r="I801" s="8" t="s">
        <v>1517</v>
      </c>
      <c r="J801" s="8">
        <v>18</v>
      </c>
      <c r="K801" s="8" t="s">
        <v>1518</v>
      </c>
      <c r="L801" s="8" t="s">
        <v>1519</v>
      </c>
      <c r="M801" s="8" t="s">
        <v>1520</v>
      </c>
      <c r="N801" s="8">
        <v>90</v>
      </c>
      <c r="O801" s="8" t="s">
        <v>3853</v>
      </c>
      <c r="P801" s="8" t="s">
        <v>1522</v>
      </c>
      <c r="Q801" s="8" t="s">
        <v>1523</v>
      </c>
      <c r="R801" s="8" t="s">
        <v>1759</v>
      </c>
      <c r="S801" s="8">
        <v>36.061605999999998</v>
      </c>
      <c r="T801" s="8">
        <v>36.638019</v>
      </c>
      <c r="U801" s="8" t="s">
        <v>1448</v>
      </c>
      <c r="W801" s="8" t="s">
        <v>1449</v>
      </c>
      <c r="Y801" s="8">
        <v>579</v>
      </c>
      <c r="Z801" s="8">
        <v>0</v>
      </c>
      <c r="AA801" s="8">
        <v>0</v>
      </c>
      <c r="AB801" s="8" t="s">
        <v>1449</v>
      </c>
      <c r="AC801" s="8">
        <v>0</v>
      </c>
      <c r="AD801" s="8" t="s">
        <v>1449</v>
      </c>
    </row>
    <row r="802" spans="1:30" hidden="1" x14ac:dyDescent="0.25">
      <c r="A802" s="8" t="s">
        <v>3854</v>
      </c>
      <c r="B802" s="8">
        <v>1080</v>
      </c>
      <c r="C802" s="8" t="s">
        <v>1426</v>
      </c>
      <c r="D802" s="8" t="s">
        <v>1427</v>
      </c>
      <c r="E802" s="8" t="s">
        <v>1428</v>
      </c>
      <c r="F802" s="8">
        <v>4</v>
      </c>
      <c r="G802" s="8" t="s">
        <v>1427</v>
      </c>
      <c r="H802" s="8" t="s">
        <v>1516</v>
      </c>
      <c r="I802" s="8" t="s">
        <v>1517</v>
      </c>
      <c r="J802" s="8">
        <v>18</v>
      </c>
      <c r="K802" s="8" t="s">
        <v>1518</v>
      </c>
      <c r="L802" s="8" t="s">
        <v>1519</v>
      </c>
      <c r="M802" s="8" t="s">
        <v>1520</v>
      </c>
      <c r="N802" s="8">
        <v>90</v>
      </c>
      <c r="O802" s="8" t="s">
        <v>3855</v>
      </c>
      <c r="P802" s="8" t="s">
        <v>1522</v>
      </c>
      <c r="Q802" s="8" t="s">
        <v>1523</v>
      </c>
      <c r="R802" s="8" t="s">
        <v>1759</v>
      </c>
      <c r="S802" s="8">
        <v>36.059361000000003</v>
      </c>
      <c r="T802" s="8">
        <v>36.650739000000002</v>
      </c>
      <c r="U802" s="8" t="s">
        <v>1495</v>
      </c>
      <c r="W802" s="8" t="s">
        <v>1449</v>
      </c>
      <c r="X802" s="8" t="s">
        <v>1496</v>
      </c>
      <c r="Y802" s="8">
        <v>0</v>
      </c>
      <c r="Z802" s="8">
        <v>0</v>
      </c>
      <c r="AA802" s="8">
        <v>0</v>
      </c>
      <c r="AB802" s="8" t="s">
        <v>1449</v>
      </c>
      <c r="AC802" s="8">
        <v>0</v>
      </c>
      <c r="AD802" s="8" t="s">
        <v>1449</v>
      </c>
    </row>
    <row r="803" spans="1:30" hidden="1" x14ac:dyDescent="0.25">
      <c r="A803" s="8" t="s">
        <v>3856</v>
      </c>
      <c r="B803" s="8">
        <v>1081</v>
      </c>
      <c r="C803" s="8" t="s">
        <v>1426</v>
      </c>
      <c r="D803" s="8" t="s">
        <v>1427</v>
      </c>
      <c r="E803" s="8" t="s">
        <v>1428</v>
      </c>
      <c r="F803" s="8">
        <v>4</v>
      </c>
      <c r="G803" s="8" t="s">
        <v>1427</v>
      </c>
      <c r="H803" s="8" t="s">
        <v>1516</v>
      </c>
      <c r="I803" s="8" t="s">
        <v>1517</v>
      </c>
      <c r="J803" s="8">
        <v>18</v>
      </c>
      <c r="K803" s="8" t="s">
        <v>1518</v>
      </c>
      <c r="L803" s="8" t="s">
        <v>1519</v>
      </c>
      <c r="M803" s="8" t="s">
        <v>1520</v>
      </c>
      <c r="N803" s="8">
        <v>90</v>
      </c>
      <c r="O803" s="8" t="s">
        <v>3857</v>
      </c>
      <c r="P803" s="8" t="s">
        <v>1522</v>
      </c>
      <c r="Q803" s="8" t="s">
        <v>1523</v>
      </c>
      <c r="R803" s="8" t="s">
        <v>1759</v>
      </c>
      <c r="S803" s="8">
        <v>36.074119000000003</v>
      </c>
      <c r="T803" s="8">
        <v>36.639893999999998</v>
      </c>
      <c r="U803" s="8" t="s">
        <v>1495</v>
      </c>
      <c r="W803" s="8" t="s">
        <v>1449</v>
      </c>
      <c r="X803" s="8" t="s">
        <v>1496</v>
      </c>
      <c r="Y803" s="8">
        <v>0</v>
      </c>
      <c r="Z803" s="8">
        <v>0</v>
      </c>
      <c r="AA803" s="8">
        <v>0</v>
      </c>
      <c r="AB803" s="8" t="s">
        <v>1449</v>
      </c>
      <c r="AC803" s="8">
        <v>0</v>
      </c>
      <c r="AD803" s="8" t="s">
        <v>1449</v>
      </c>
    </row>
    <row r="804" spans="1:30" hidden="1" x14ac:dyDescent="0.25">
      <c r="A804" s="8" t="s">
        <v>3858</v>
      </c>
      <c r="B804" s="8">
        <v>1082</v>
      </c>
      <c r="C804" s="8" t="s">
        <v>1426</v>
      </c>
      <c r="D804" s="8" t="s">
        <v>1427</v>
      </c>
      <c r="E804" s="8" t="s">
        <v>1428</v>
      </c>
      <c r="F804" s="8">
        <v>4</v>
      </c>
      <c r="G804" s="8" t="s">
        <v>1934</v>
      </c>
      <c r="H804" s="8" t="s">
        <v>1935</v>
      </c>
      <c r="I804" s="8" t="s">
        <v>1936</v>
      </c>
      <c r="J804" s="8">
        <v>21</v>
      </c>
      <c r="K804" s="8" t="s">
        <v>1979</v>
      </c>
      <c r="L804" s="8" t="s">
        <v>1980</v>
      </c>
      <c r="M804" s="8" t="s">
        <v>1981</v>
      </c>
      <c r="N804" s="8">
        <v>106</v>
      </c>
      <c r="O804" s="8" t="s">
        <v>3859</v>
      </c>
      <c r="P804" s="8" t="s">
        <v>2007</v>
      </c>
      <c r="Q804" s="8" t="s">
        <v>292</v>
      </c>
      <c r="R804" s="8" t="s">
        <v>2737</v>
      </c>
      <c r="S804" s="8">
        <v>35.920462000000001</v>
      </c>
      <c r="T804" s="8">
        <v>36.415703000000001</v>
      </c>
      <c r="U804" s="8" t="s">
        <v>1448</v>
      </c>
      <c r="V804" s="8" t="s">
        <v>1448</v>
      </c>
      <c r="W804" s="8" t="s">
        <v>1449</v>
      </c>
      <c r="Y804" s="8">
        <v>243</v>
      </c>
      <c r="Z804" s="8">
        <v>0</v>
      </c>
      <c r="AA804" s="8">
        <v>0</v>
      </c>
      <c r="AB804" s="8" t="s">
        <v>1449</v>
      </c>
      <c r="AC804" s="8">
        <v>0</v>
      </c>
      <c r="AD804" s="8" t="s">
        <v>1449</v>
      </c>
    </row>
    <row r="805" spans="1:30" hidden="1" x14ac:dyDescent="0.25">
      <c r="A805" s="8" t="s">
        <v>3860</v>
      </c>
      <c r="B805" s="8">
        <v>1083</v>
      </c>
      <c r="C805" s="8" t="s">
        <v>1426</v>
      </c>
      <c r="D805" s="8" t="s">
        <v>1427</v>
      </c>
      <c r="E805" s="8" t="s">
        <v>1428</v>
      </c>
      <c r="F805" s="8">
        <v>4</v>
      </c>
      <c r="G805" s="8" t="s">
        <v>1427</v>
      </c>
      <c r="H805" s="8" t="s">
        <v>1516</v>
      </c>
      <c r="I805" s="8" t="s">
        <v>1517</v>
      </c>
      <c r="J805" s="8">
        <v>18</v>
      </c>
      <c r="K805" s="8" t="s">
        <v>1427</v>
      </c>
      <c r="L805" s="8" t="s">
        <v>1516</v>
      </c>
      <c r="M805" s="8" t="s">
        <v>1753</v>
      </c>
      <c r="N805" s="8">
        <v>85</v>
      </c>
      <c r="O805" s="8" t="s">
        <v>3861</v>
      </c>
      <c r="P805" s="8" t="s">
        <v>2234</v>
      </c>
      <c r="Q805" s="8" t="s">
        <v>2232</v>
      </c>
      <c r="R805" s="8" t="s">
        <v>2233</v>
      </c>
      <c r="S805" s="8">
        <v>35.957939000000003</v>
      </c>
      <c r="T805" s="8">
        <v>36.538237000000002</v>
      </c>
      <c r="U805" s="8" t="s">
        <v>1448</v>
      </c>
      <c r="V805" s="8" t="s">
        <v>1448</v>
      </c>
      <c r="W805" s="8" t="s">
        <v>1449</v>
      </c>
      <c r="Y805" s="8">
        <v>0</v>
      </c>
      <c r="Z805" s="8">
        <v>0</v>
      </c>
      <c r="AA805" s="8">
        <v>0</v>
      </c>
      <c r="AB805" s="8" t="s">
        <v>1449</v>
      </c>
      <c r="AC805" s="8">
        <v>0</v>
      </c>
      <c r="AD805" s="8" t="s">
        <v>1449</v>
      </c>
    </row>
    <row r="806" spans="1:30" hidden="1" x14ac:dyDescent="0.25">
      <c r="A806" s="8" t="s">
        <v>3862</v>
      </c>
      <c r="B806" s="8">
        <v>1084</v>
      </c>
      <c r="C806" s="8" t="s">
        <v>1426</v>
      </c>
      <c r="D806" s="8" t="s">
        <v>1427</v>
      </c>
      <c r="E806" s="8" t="s">
        <v>1428</v>
      </c>
      <c r="F806" s="8">
        <v>4</v>
      </c>
      <c r="G806" s="8" t="s">
        <v>1429</v>
      </c>
      <c r="H806" s="8" t="s">
        <v>1430</v>
      </c>
      <c r="I806" s="8" t="s">
        <v>1431</v>
      </c>
      <c r="J806" s="8">
        <v>20</v>
      </c>
      <c r="K806" s="8" t="s">
        <v>1550</v>
      </c>
      <c r="L806" s="8" t="s">
        <v>1551</v>
      </c>
      <c r="M806" s="8" t="s">
        <v>1552</v>
      </c>
      <c r="N806" s="8">
        <v>101</v>
      </c>
      <c r="O806" s="8" t="s">
        <v>3863</v>
      </c>
      <c r="P806" s="8" t="s">
        <v>1571</v>
      </c>
      <c r="Q806" s="8" t="s">
        <v>1550</v>
      </c>
      <c r="R806" s="8" t="s">
        <v>1551</v>
      </c>
      <c r="S806" s="8">
        <v>36.105210999999997</v>
      </c>
      <c r="T806" s="8">
        <v>36.541460999999998</v>
      </c>
      <c r="U806" s="8" t="s">
        <v>1448</v>
      </c>
      <c r="W806" s="8" t="s">
        <v>1449</v>
      </c>
      <c r="Y806" s="8">
        <v>242</v>
      </c>
      <c r="Z806" s="8">
        <v>0</v>
      </c>
      <c r="AA806" s="8">
        <v>0</v>
      </c>
      <c r="AB806" s="8" t="s">
        <v>1449</v>
      </c>
      <c r="AC806" s="8">
        <v>0</v>
      </c>
      <c r="AD806" s="8" t="s">
        <v>1449</v>
      </c>
    </row>
    <row r="807" spans="1:30" hidden="1" x14ac:dyDescent="0.25">
      <c r="A807" s="8" t="s">
        <v>3864</v>
      </c>
      <c r="B807" s="8">
        <v>1085</v>
      </c>
      <c r="C807" s="8" t="s">
        <v>1426</v>
      </c>
      <c r="D807" s="8" t="s">
        <v>1427</v>
      </c>
      <c r="E807" s="8" t="s">
        <v>1428</v>
      </c>
      <c r="F807" s="8">
        <v>4</v>
      </c>
      <c r="G807" s="8" t="s">
        <v>1429</v>
      </c>
      <c r="H807" s="8" t="s">
        <v>1430</v>
      </c>
      <c r="I807" s="8" t="s">
        <v>1431</v>
      </c>
      <c r="J807" s="8">
        <v>20</v>
      </c>
      <c r="K807" s="8" t="s">
        <v>1550</v>
      </c>
      <c r="L807" s="8" t="s">
        <v>1551</v>
      </c>
      <c r="M807" s="8" t="s">
        <v>1552</v>
      </c>
      <c r="N807" s="8">
        <v>101</v>
      </c>
      <c r="O807" s="8" t="s">
        <v>3865</v>
      </c>
      <c r="P807" s="8" t="s">
        <v>1571</v>
      </c>
      <c r="Q807" s="8" t="s">
        <v>1550</v>
      </c>
      <c r="R807" s="8" t="s">
        <v>1551</v>
      </c>
      <c r="S807" s="8">
        <v>36.111764000000001</v>
      </c>
      <c r="T807" s="8">
        <v>36.512658000000002</v>
      </c>
      <c r="U807" s="8" t="s">
        <v>1448</v>
      </c>
      <c r="W807" s="8" t="s">
        <v>1449</v>
      </c>
      <c r="Y807" s="8">
        <v>705</v>
      </c>
      <c r="Z807" s="8">
        <v>0</v>
      </c>
      <c r="AA807" s="8">
        <v>0</v>
      </c>
      <c r="AB807" s="8" t="s">
        <v>1449</v>
      </c>
      <c r="AC807" s="8">
        <v>0</v>
      </c>
      <c r="AD807" s="8" t="s">
        <v>1449</v>
      </c>
    </row>
    <row r="808" spans="1:30" hidden="1" x14ac:dyDescent="0.25">
      <c r="A808" s="8" t="s">
        <v>3866</v>
      </c>
      <c r="B808" s="8">
        <v>1086</v>
      </c>
      <c r="C808" s="8" t="s">
        <v>1426</v>
      </c>
      <c r="D808" s="8" t="s">
        <v>1427</v>
      </c>
      <c r="E808" s="8" t="s">
        <v>1428</v>
      </c>
      <c r="F808" s="8">
        <v>4</v>
      </c>
      <c r="G808" s="8" t="s">
        <v>1429</v>
      </c>
      <c r="H808" s="8" t="s">
        <v>1430</v>
      </c>
      <c r="I808" s="8" t="s">
        <v>1431</v>
      </c>
      <c r="J808" s="8">
        <v>20</v>
      </c>
      <c r="K808" s="8" t="s">
        <v>1579</v>
      </c>
      <c r="L808" s="8" t="s">
        <v>1580</v>
      </c>
      <c r="M808" s="8" t="s">
        <v>1581</v>
      </c>
      <c r="N808" s="8">
        <v>102</v>
      </c>
      <c r="O808" s="8" t="s">
        <v>3867</v>
      </c>
      <c r="P808" s="8" t="s">
        <v>1592</v>
      </c>
      <c r="Q808" s="8" t="s">
        <v>1590</v>
      </c>
      <c r="R808" s="8" t="s">
        <v>1591</v>
      </c>
      <c r="S808" s="8">
        <v>36.128661000000001</v>
      </c>
      <c r="T808" s="8">
        <v>36.656846999999999</v>
      </c>
      <c r="U808" s="8" t="s">
        <v>1448</v>
      </c>
      <c r="W808" s="8" t="s">
        <v>1449</v>
      </c>
      <c r="Y808" s="8">
        <v>0</v>
      </c>
      <c r="Z808" s="8">
        <v>0</v>
      </c>
      <c r="AA808" s="8">
        <v>0</v>
      </c>
      <c r="AB808" s="8" t="s">
        <v>1449</v>
      </c>
      <c r="AC808" s="8">
        <v>0</v>
      </c>
      <c r="AD808" s="8" t="s">
        <v>1449</v>
      </c>
    </row>
    <row r="809" spans="1:30" hidden="1" x14ac:dyDescent="0.25">
      <c r="A809" s="8" t="s">
        <v>3868</v>
      </c>
      <c r="B809" s="8">
        <v>1087</v>
      </c>
      <c r="C809" s="8" t="s">
        <v>1426</v>
      </c>
      <c r="D809" s="8" t="s">
        <v>1427</v>
      </c>
      <c r="E809" s="8" t="s">
        <v>1428</v>
      </c>
      <c r="F809" s="8">
        <v>4</v>
      </c>
      <c r="G809" s="8" t="s">
        <v>1427</v>
      </c>
      <c r="H809" s="8" t="s">
        <v>1516</v>
      </c>
      <c r="I809" s="8" t="s">
        <v>1517</v>
      </c>
      <c r="J809" s="8">
        <v>18</v>
      </c>
      <c r="K809" s="8" t="s">
        <v>1518</v>
      </c>
      <c r="L809" s="8" t="s">
        <v>1519</v>
      </c>
      <c r="M809" s="8" t="s">
        <v>1520</v>
      </c>
      <c r="N809" s="8">
        <v>90</v>
      </c>
      <c r="O809" s="8" t="s">
        <v>3869</v>
      </c>
      <c r="P809" s="8" t="s">
        <v>1825</v>
      </c>
      <c r="Q809" s="8" t="s">
        <v>1826</v>
      </c>
      <c r="R809" s="8" t="s">
        <v>1824</v>
      </c>
      <c r="S809" s="8">
        <v>36.004300000000001</v>
      </c>
      <c r="T809" s="8">
        <v>36.675469</v>
      </c>
      <c r="U809" s="8" t="s">
        <v>1448</v>
      </c>
      <c r="W809" s="8" t="s">
        <v>1449</v>
      </c>
      <c r="Y809" s="8">
        <v>0</v>
      </c>
      <c r="Z809" s="8">
        <v>0</v>
      </c>
      <c r="AA809" s="8">
        <v>0</v>
      </c>
      <c r="AB809" s="8" t="s">
        <v>1449</v>
      </c>
      <c r="AC809" s="8">
        <v>0</v>
      </c>
      <c r="AD809" s="8" t="s">
        <v>1449</v>
      </c>
    </row>
    <row r="810" spans="1:30" hidden="1" x14ac:dyDescent="0.25">
      <c r="A810" s="8" t="s">
        <v>3870</v>
      </c>
      <c r="B810" s="8">
        <v>1088</v>
      </c>
      <c r="C810" s="8" t="s">
        <v>1426</v>
      </c>
      <c r="D810" s="8" t="s">
        <v>1427</v>
      </c>
      <c r="E810" s="8" t="s">
        <v>1428</v>
      </c>
      <c r="F810" s="8">
        <v>4</v>
      </c>
      <c r="G810" s="8" t="s">
        <v>1934</v>
      </c>
      <c r="H810" s="8" t="s">
        <v>1935</v>
      </c>
      <c r="I810" s="8" t="s">
        <v>1936</v>
      </c>
      <c r="J810" s="8">
        <v>21</v>
      </c>
      <c r="K810" s="8" t="s">
        <v>1979</v>
      </c>
      <c r="L810" s="8" t="s">
        <v>1980</v>
      </c>
      <c r="M810" s="8" t="s">
        <v>1981</v>
      </c>
      <c r="N810" s="8">
        <v>106</v>
      </c>
      <c r="O810" s="8" t="s">
        <v>3871</v>
      </c>
      <c r="P810" s="8" t="s">
        <v>1987</v>
      </c>
      <c r="Q810" s="8" t="s">
        <v>1979</v>
      </c>
      <c r="R810" s="8" t="s">
        <v>1980</v>
      </c>
      <c r="S810" s="8">
        <v>36.036256000000002</v>
      </c>
      <c r="T810" s="8">
        <v>36.428100000000001</v>
      </c>
      <c r="U810" s="8" t="s">
        <v>1448</v>
      </c>
      <c r="W810" s="8" t="s">
        <v>1449</v>
      </c>
      <c r="Y810" s="8">
        <v>0</v>
      </c>
      <c r="Z810" s="8">
        <v>0</v>
      </c>
      <c r="AA810" s="8">
        <v>0</v>
      </c>
      <c r="AB810" s="8" t="s">
        <v>1449</v>
      </c>
      <c r="AC810" s="8">
        <v>0</v>
      </c>
      <c r="AD810" s="8" t="s">
        <v>1449</v>
      </c>
    </row>
    <row r="811" spans="1:30" hidden="1" x14ac:dyDescent="0.25">
      <c r="A811" s="8" t="s">
        <v>3872</v>
      </c>
      <c r="B811" s="8">
        <v>1098</v>
      </c>
      <c r="C811" s="8" t="s">
        <v>2334</v>
      </c>
      <c r="D811" s="8" t="s">
        <v>2335</v>
      </c>
      <c r="E811" s="8" t="s">
        <v>2336</v>
      </c>
      <c r="F811" s="8">
        <v>1</v>
      </c>
      <c r="G811" s="8" t="s">
        <v>2337</v>
      </c>
      <c r="H811" s="8" t="s">
        <v>2338</v>
      </c>
      <c r="I811" s="8" t="s">
        <v>2339</v>
      </c>
      <c r="J811" s="8">
        <v>1</v>
      </c>
      <c r="K811" s="8" t="s">
        <v>2354</v>
      </c>
      <c r="L811" s="8" t="s">
        <v>2355</v>
      </c>
      <c r="M811" s="8" t="s">
        <v>2356</v>
      </c>
      <c r="N811" s="8">
        <v>5</v>
      </c>
      <c r="O811" s="8" t="s">
        <v>3873</v>
      </c>
      <c r="P811" s="8" t="s">
        <v>3874</v>
      </c>
      <c r="Q811" s="8" t="s">
        <v>3872</v>
      </c>
      <c r="R811" s="8" t="s">
        <v>3873</v>
      </c>
      <c r="S811" s="8">
        <v>36.324655</v>
      </c>
      <c r="T811" s="8">
        <v>36.835970000000003</v>
      </c>
      <c r="U811" s="8" t="s">
        <v>1763</v>
      </c>
      <c r="V811" s="8" t="s">
        <v>1449</v>
      </c>
      <c r="W811" s="8" t="s">
        <v>1449</v>
      </c>
      <c r="X811" s="8" t="s">
        <v>1496</v>
      </c>
      <c r="Y811" s="8">
        <v>5833</v>
      </c>
      <c r="Z811" s="8">
        <v>0</v>
      </c>
      <c r="AA811" s="8">
        <v>0</v>
      </c>
      <c r="AB811" s="8" t="s">
        <v>1449</v>
      </c>
      <c r="AC811" s="8">
        <v>0</v>
      </c>
      <c r="AD811" s="8" t="s">
        <v>1449</v>
      </c>
    </row>
    <row r="812" spans="1:30" hidden="1" x14ac:dyDescent="0.25">
      <c r="A812" s="8" t="s">
        <v>3875</v>
      </c>
      <c r="B812" s="8">
        <v>1099</v>
      </c>
      <c r="C812" s="8" t="s">
        <v>2334</v>
      </c>
      <c r="D812" s="8" t="s">
        <v>2335</v>
      </c>
      <c r="E812" s="8" t="s">
        <v>2336</v>
      </c>
      <c r="F812" s="8">
        <v>1</v>
      </c>
      <c r="G812" s="8" t="s">
        <v>2337</v>
      </c>
      <c r="H812" s="8" t="s">
        <v>2338</v>
      </c>
      <c r="I812" s="8" t="s">
        <v>2339</v>
      </c>
      <c r="J812" s="8">
        <v>1</v>
      </c>
      <c r="K812" s="8" t="s">
        <v>2354</v>
      </c>
      <c r="L812" s="8" t="s">
        <v>2355</v>
      </c>
      <c r="M812" s="8" t="s">
        <v>2356</v>
      </c>
      <c r="N812" s="8">
        <v>5</v>
      </c>
      <c r="O812" s="8" t="s">
        <v>3876</v>
      </c>
      <c r="P812" s="8" t="s">
        <v>3877</v>
      </c>
      <c r="Q812" s="8" t="s">
        <v>3875</v>
      </c>
      <c r="R812" s="8" t="s">
        <v>3876</v>
      </c>
      <c r="S812" s="8">
        <v>36.302303000000002</v>
      </c>
      <c r="T812" s="8">
        <v>36.830150000000003</v>
      </c>
      <c r="U812" s="8" t="s">
        <v>1763</v>
      </c>
      <c r="V812" s="8" t="s">
        <v>1449</v>
      </c>
      <c r="W812" s="8" t="s">
        <v>1449</v>
      </c>
      <c r="X812" s="8" t="s">
        <v>1496</v>
      </c>
      <c r="Y812" s="8">
        <v>2425</v>
      </c>
      <c r="Z812" s="8">
        <v>0</v>
      </c>
      <c r="AA812" s="8">
        <v>0</v>
      </c>
      <c r="AB812" s="8" t="s">
        <v>1449</v>
      </c>
      <c r="AC812" s="8">
        <v>0</v>
      </c>
      <c r="AD812" s="8" t="s">
        <v>1449</v>
      </c>
    </row>
    <row r="813" spans="1:30" hidden="1" x14ac:dyDescent="0.25">
      <c r="A813" s="8" t="s">
        <v>3878</v>
      </c>
      <c r="B813" s="8">
        <v>1100</v>
      </c>
      <c r="C813" s="8" t="s">
        <v>2334</v>
      </c>
      <c r="D813" s="8" t="s">
        <v>2335</v>
      </c>
      <c r="E813" s="8" t="s">
        <v>2336</v>
      </c>
      <c r="F813" s="8">
        <v>1</v>
      </c>
      <c r="G813" s="8" t="s">
        <v>2337</v>
      </c>
      <c r="H813" s="8" t="s">
        <v>2338</v>
      </c>
      <c r="I813" s="8" t="s">
        <v>2339</v>
      </c>
      <c r="J813" s="8">
        <v>1</v>
      </c>
      <c r="K813" s="8" t="s">
        <v>2340</v>
      </c>
      <c r="L813" s="8" t="s">
        <v>2341</v>
      </c>
      <c r="M813" s="8" t="s">
        <v>2342</v>
      </c>
      <c r="N813" s="8">
        <v>2</v>
      </c>
      <c r="O813" s="8" t="s">
        <v>3879</v>
      </c>
      <c r="P813" s="8" t="s">
        <v>3880</v>
      </c>
      <c r="Q813" s="8" t="s">
        <v>3878</v>
      </c>
      <c r="R813" s="8" t="s">
        <v>3879</v>
      </c>
      <c r="S813" s="8">
        <v>36.194153</v>
      </c>
      <c r="T813" s="8">
        <v>36.809482000000003</v>
      </c>
      <c r="U813" s="8" t="s">
        <v>1763</v>
      </c>
      <c r="V813" s="8" t="s">
        <v>1449</v>
      </c>
      <c r="W813" s="8" t="s">
        <v>1449</v>
      </c>
      <c r="X813" s="8" t="s">
        <v>1496</v>
      </c>
      <c r="Y813" s="8">
        <v>10969</v>
      </c>
      <c r="Z813" s="8">
        <v>0</v>
      </c>
      <c r="AA813" s="8">
        <v>0</v>
      </c>
      <c r="AB813" s="8" t="s">
        <v>1449</v>
      </c>
      <c r="AC813" s="8">
        <v>0</v>
      </c>
      <c r="AD813" s="8" t="s">
        <v>1449</v>
      </c>
    </row>
    <row r="814" spans="1:30" hidden="1" x14ac:dyDescent="0.25">
      <c r="A814" s="8" t="s">
        <v>3881</v>
      </c>
      <c r="B814" s="8">
        <v>1101</v>
      </c>
      <c r="C814" s="8" t="s">
        <v>2334</v>
      </c>
      <c r="D814" s="8" t="s">
        <v>2335</v>
      </c>
      <c r="E814" s="8" t="s">
        <v>2336</v>
      </c>
      <c r="F814" s="8">
        <v>1</v>
      </c>
      <c r="G814" s="8" t="s">
        <v>2337</v>
      </c>
      <c r="H814" s="8" t="s">
        <v>2338</v>
      </c>
      <c r="I814" s="8" t="s">
        <v>2339</v>
      </c>
      <c r="J814" s="8">
        <v>1</v>
      </c>
      <c r="K814" s="8" t="s">
        <v>2354</v>
      </c>
      <c r="L814" s="8" t="s">
        <v>2355</v>
      </c>
      <c r="M814" s="8" t="s">
        <v>2356</v>
      </c>
      <c r="N814" s="8">
        <v>5</v>
      </c>
      <c r="O814" s="8" t="s">
        <v>3882</v>
      </c>
      <c r="P814" s="8" t="s">
        <v>3883</v>
      </c>
      <c r="Q814" s="8" t="s">
        <v>3881</v>
      </c>
      <c r="R814" s="8" t="s">
        <v>3882</v>
      </c>
      <c r="S814" s="8">
        <v>36.293382999999999</v>
      </c>
      <c r="T814" s="8">
        <v>36.799956999999999</v>
      </c>
      <c r="U814" s="8" t="s">
        <v>1763</v>
      </c>
      <c r="V814" s="8" t="s">
        <v>1449</v>
      </c>
      <c r="W814" s="8" t="s">
        <v>1449</v>
      </c>
      <c r="X814" s="8" t="s">
        <v>1496</v>
      </c>
      <c r="Y814" s="8">
        <v>6994</v>
      </c>
      <c r="Z814" s="8">
        <v>0</v>
      </c>
      <c r="AA814" s="8">
        <v>0</v>
      </c>
      <c r="AB814" s="8" t="s">
        <v>1449</v>
      </c>
      <c r="AC814" s="8">
        <v>0</v>
      </c>
      <c r="AD814" s="8" t="s">
        <v>1449</v>
      </c>
    </row>
    <row r="815" spans="1:30" hidden="1" x14ac:dyDescent="0.25">
      <c r="A815" s="8" t="s">
        <v>3884</v>
      </c>
      <c r="B815" s="8">
        <v>1102</v>
      </c>
      <c r="C815" s="8" t="s">
        <v>1426</v>
      </c>
      <c r="D815" s="8" t="s">
        <v>1427</v>
      </c>
      <c r="E815" s="8" t="s">
        <v>1428</v>
      </c>
      <c r="F815" s="8">
        <v>4</v>
      </c>
      <c r="G815" s="8" t="s">
        <v>1427</v>
      </c>
      <c r="H815" s="8" t="s">
        <v>1516</v>
      </c>
      <c r="I815" s="8" t="s">
        <v>1517</v>
      </c>
      <c r="J815" s="8">
        <v>18</v>
      </c>
      <c r="K815" s="8" t="s">
        <v>1518</v>
      </c>
      <c r="L815" s="8" t="s">
        <v>1519</v>
      </c>
      <c r="M815" s="8" t="s">
        <v>1520</v>
      </c>
      <c r="N815" s="8">
        <v>90</v>
      </c>
      <c r="O815" s="8" t="s">
        <v>3885</v>
      </c>
      <c r="P815" s="8" t="s">
        <v>2262</v>
      </c>
      <c r="Q815" s="8" t="s">
        <v>3884</v>
      </c>
      <c r="R815" s="8" t="s">
        <v>3885</v>
      </c>
      <c r="S815" s="8">
        <v>35.992987999999997</v>
      </c>
      <c r="T815" s="8">
        <v>36.630243999999998</v>
      </c>
      <c r="U815" s="8" t="s">
        <v>1763</v>
      </c>
      <c r="V815" s="8" t="s">
        <v>1449</v>
      </c>
      <c r="W815" s="8" t="s">
        <v>1449</v>
      </c>
      <c r="X815" s="8" t="s">
        <v>1496</v>
      </c>
      <c r="Y815" s="8">
        <v>638</v>
      </c>
      <c r="Z815" s="8">
        <v>0</v>
      </c>
      <c r="AA815" s="8">
        <v>1</v>
      </c>
      <c r="AB815" s="8" t="s">
        <v>1449</v>
      </c>
      <c r="AC815" s="8">
        <v>0</v>
      </c>
      <c r="AD815" s="8" t="s">
        <v>1449</v>
      </c>
    </row>
    <row r="816" spans="1:30" hidden="1" x14ac:dyDescent="0.25">
      <c r="A816" s="8" t="s">
        <v>3886</v>
      </c>
      <c r="B816" s="8">
        <v>1103</v>
      </c>
      <c r="C816" s="8" t="s">
        <v>1426</v>
      </c>
      <c r="D816" s="8" t="s">
        <v>1427</v>
      </c>
      <c r="E816" s="8" t="s">
        <v>1428</v>
      </c>
      <c r="F816" s="8">
        <v>4</v>
      </c>
      <c r="G816" s="8" t="s">
        <v>2179</v>
      </c>
      <c r="H816" s="8" t="s">
        <v>2180</v>
      </c>
      <c r="I816" s="8" t="s">
        <v>2181</v>
      </c>
      <c r="J816" s="8">
        <v>22</v>
      </c>
      <c r="K816" s="8" t="s">
        <v>2179</v>
      </c>
      <c r="L816" s="8" t="s">
        <v>2197</v>
      </c>
      <c r="M816" s="8" t="s">
        <v>2198</v>
      </c>
      <c r="N816" s="8">
        <v>108</v>
      </c>
      <c r="O816" s="8" t="s">
        <v>3887</v>
      </c>
      <c r="P816" s="8" t="s">
        <v>3888</v>
      </c>
      <c r="Q816" s="8" t="s">
        <v>3886</v>
      </c>
      <c r="R816" s="8" t="s">
        <v>3887</v>
      </c>
      <c r="S816" s="8">
        <v>35.850720000000003</v>
      </c>
      <c r="T816" s="8">
        <v>36.521428</v>
      </c>
      <c r="U816" s="8" t="s">
        <v>1763</v>
      </c>
      <c r="V816" s="8" t="s">
        <v>1449</v>
      </c>
      <c r="W816" s="8" t="s">
        <v>1449</v>
      </c>
      <c r="X816" s="8" t="s">
        <v>1496</v>
      </c>
      <c r="Y816" s="8">
        <v>3121</v>
      </c>
      <c r="Z816" s="8">
        <v>0</v>
      </c>
      <c r="AA816" s="8">
        <v>0</v>
      </c>
      <c r="AB816" s="8" t="s">
        <v>1449</v>
      </c>
      <c r="AC816" s="8">
        <v>0</v>
      </c>
      <c r="AD816" s="8" t="s">
        <v>1449</v>
      </c>
    </row>
    <row r="817" spans="1:30" hidden="1" x14ac:dyDescent="0.25">
      <c r="A817" s="8" t="s">
        <v>3889</v>
      </c>
      <c r="B817" s="8">
        <v>1104</v>
      </c>
      <c r="C817" s="8" t="s">
        <v>2334</v>
      </c>
      <c r="D817" s="8" t="s">
        <v>2335</v>
      </c>
      <c r="E817" s="8" t="s">
        <v>2336</v>
      </c>
      <c r="F817" s="8">
        <v>1</v>
      </c>
      <c r="G817" s="8" t="s">
        <v>2337</v>
      </c>
      <c r="H817" s="8" t="s">
        <v>2338</v>
      </c>
      <c r="I817" s="8" t="s">
        <v>2339</v>
      </c>
      <c r="J817" s="8">
        <v>1</v>
      </c>
      <c r="K817" s="8" t="s">
        <v>2340</v>
      </c>
      <c r="L817" s="8" t="s">
        <v>2341</v>
      </c>
      <c r="M817" s="8" t="s">
        <v>2342</v>
      </c>
      <c r="N817" s="8">
        <v>2</v>
      </c>
      <c r="O817" s="8" t="s">
        <v>3890</v>
      </c>
      <c r="P817" s="8" t="s">
        <v>3891</v>
      </c>
      <c r="Q817" s="8" t="s">
        <v>3889</v>
      </c>
      <c r="R817" s="8" t="s">
        <v>3890</v>
      </c>
      <c r="S817" s="8">
        <v>36.142060000000001</v>
      </c>
      <c r="T817" s="8">
        <v>36.753667999999998</v>
      </c>
      <c r="U817" s="8" t="s">
        <v>1763</v>
      </c>
      <c r="V817" s="8" t="s">
        <v>1449</v>
      </c>
      <c r="W817" s="8" t="s">
        <v>1449</v>
      </c>
      <c r="X817" s="8" t="s">
        <v>1496</v>
      </c>
      <c r="Y817" s="8">
        <v>4439</v>
      </c>
      <c r="Z817" s="8">
        <v>0</v>
      </c>
      <c r="AA817" s="8">
        <v>0</v>
      </c>
      <c r="AB817" s="8" t="s">
        <v>1449</v>
      </c>
      <c r="AC817" s="8">
        <v>0</v>
      </c>
      <c r="AD817" s="8" t="s">
        <v>1449</v>
      </c>
    </row>
    <row r="818" spans="1:30" hidden="1" x14ac:dyDescent="0.25">
      <c r="A818" s="8" t="s">
        <v>3892</v>
      </c>
      <c r="B818" s="8">
        <v>1132</v>
      </c>
      <c r="C818" s="8" t="s">
        <v>1426</v>
      </c>
      <c r="D818" s="8" t="s">
        <v>1427</v>
      </c>
      <c r="E818" s="8" t="s">
        <v>1428</v>
      </c>
      <c r="F818" s="8">
        <v>4</v>
      </c>
      <c r="G818" s="8" t="s">
        <v>2179</v>
      </c>
      <c r="H818" s="8" t="s">
        <v>2180</v>
      </c>
      <c r="I818" s="8" t="s">
        <v>2181</v>
      </c>
      <c r="J818" s="8">
        <v>22</v>
      </c>
      <c r="K818" s="8" t="s">
        <v>2182</v>
      </c>
      <c r="L818" s="8" t="s">
        <v>2183</v>
      </c>
      <c r="M818" s="8" t="s">
        <v>2184</v>
      </c>
      <c r="N818" s="8">
        <v>110</v>
      </c>
      <c r="O818" s="8" t="s">
        <v>3893</v>
      </c>
      <c r="P818" s="8" t="s">
        <v>3894</v>
      </c>
      <c r="Q818" s="8" t="s">
        <v>3892</v>
      </c>
      <c r="R818" s="8" t="s">
        <v>3893</v>
      </c>
      <c r="S818" s="8">
        <v>35.760365999999998</v>
      </c>
      <c r="T818" s="8">
        <v>36.468423999999999</v>
      </c>
      <c r="U818" s="8" t="s">
        <v>1763</v>
      </c>
      <c r="V818" s="8" t="s">
        <v>1449</v>
      </c>
      <c r="W818" s="8" t="s">
        <v>1449</v>
      </c>
      <c r="X818" s="8" t="s">
        <v>1496</v>
      </c>
      <c r="Y818" s="8">
        <v>1157</v>
      </c>
      <c r="Z818" s="8">
        <v>0</v>
      </c>
      <c r="AA818" s="8">
        <v>0</v>
      </c>
      <c r="AB818" s="8" t="s">
        <v>1449</v>
      </c>
      <c r="AC818" s="8">
        <v>0</v>
      </c>
      <c r="AD818" s="8" t="s">
        <v>1449</v>
      </c>
    </row>
    <row r="819" spans="1:30" hidden="1" x14ac:dyDescent="0.25">
      <c r="A819" s="8" t="s">
        <v>3895</v>
      </c>
      <c r="B819" s="8">
        <v>1133</v>
      </c>
      <c r="C819" s="8" t="s">
        <v>1426</v>
      </c>
      <c r="D819" s="8" t="s">
        <v>1427</v>
      </c>
      <c r="E819" s="8" t="s">
        <v>1428</v>
      </c>
      <c r="F819" s="8">
        <v>4</v>
      </c>
      <c r="G819" s="8" t="s">
        <v>2179</v>
      </c>
      <c r="H819" s="8" t="s">
        <v>2180</v>
      </c>
      <c r="I819" s="8" t="s">
        <v>2181</v>
      </c>
      <c r="J819" s="8">
        <v>22</v>
      </c>
      <c r="K819" s="8" t="s">
        <v>2182</v>
      </c>
      <c r="L819" s="8" t="s">
        <v>2183</v>
      </c>
      <c r="M819" s="8" t="s">
        <v>2184</v>
      </c>
      <c r="N819" s="8">
        <v>110</v>
      </c>
      <c r="O819" s="8" t="s">
        <v>3896</v>
      </c>
      <c r="P819" s="8" t="s">
        <v>3897</v>
      </c>
      <c r="Q819" s="8" t="s">
        <v>3895</v>
      </c>
      <c r="R819" s="8" t="s">
        <v>3896</v>
      </c>
      <c r="S819" s="8">
        <v>35.663527999999999</v>
      </c>
      <c r="T819" s="8">
        <v>36.408185000000003</v>
      </c>
      <c r="U819" s="8" t="s">
        <v>1763</v>
      </c>
      <c r="V819" s="8" t="s">
        <v>1449</v>
      </c>
      <c r="W819" s="8" t="s">
        <v>1449</v>
      </c>
      <c r="X819" s="8" t="s">
        <v>1496</v>
      </c>
      <c r="Y819" s="8">
        <v>630</v>
      </c>
      <c r="Z819" s="8">
        <v>0</v>
      </c>
      <c r="AA819" s="8">
        <v>0</v>
      </c>
      <c r="AB819" s="8" t="s">
        <v>1449</v>
      </c>
      <c r="AC819" s="8">
        <v>0</v>
      </c>
      <c r="AD819" s="8" t="s">
        <v>1449</v>
      </c>
    </row>
    <row r="820" spans="1:30" hidden="1" x14ac:dyDescent="0.25">
      <c r="A820" s="8" t="s">
        <v>2182</v>
      </c>
      <c r="B820" s="8">
        <v>1134</v>
      </c>
      <c r="C820" s="8" t="s">
        <v>1426</v>
      </c>
      <c r="D820" s="8" t="s">
        <v>1427</v>
      </c>
      <c r="E820" s="8" t="s">
        <v>1428</v>
      </c>
      <c r="F820" s="8">
        <v>4</v>
      </c>
      <c r="G820" s="8" t="s">
        <v>2179</v>
      </c>
      <c r="H820" s="8" t="s">
        <v>2180</v>
      </c>
      <c r="I820" s="8" t="s">
        <v>2181</v>
      </c>
      <c r="J820" s="8">
        <v>22</v>
      </c>
      <c r="K820" s="8" t="s">
        <v>2182</v>
      </c>
      <c r="L820" s="8" t="s">
        <v>2183</v>
      </c>
      <c r="M820" s="8" t="s">
        <v>2184</v>
      </c>
      <c r="N820" s="8">
        <v>110</v>
      </c>
      <c r="O820" s="8" t="s">
        <v>2183</v>
      </c>
      <c r="P820" s="8" t="s">
        <v>3639</v>
      </c>
      <c r="Q820" s="8" t="s">
        <v>2182</v>
      </c>
      <c r="R820" s="8" t="s">
        <v>2183</v>
      </c>
      <c r="S820" s="8">
        <v>35.784073999999997</v>
      </c>
      <c r="T820" s="8">
        <v>36.468905999999997</v>
      </c>
      <c r="U820" s="8" t="s">
        <v>1763</v>
      </c>
      <c r="V820" s="8" t="s">
        <v>1449</v>
      </c>
      <c r="W820" s="8" t="s">
        <v>1449</v>
      </c>
      <c r="X820" s="8" t="s">
        <v>1496</v>
      </c>
      <c r="Y820" s="8">
        <v>4035</v>
      </c>
      <c r="Z820" s="8">
        <v>0</v>
      </c>
      <c r="AA820" s="8">
        <v>0</v>
      </c>
      <c r="AB820" s="8" t="s">
        <v>1449</v>
      </c>
      <c r="AC820" s="8">
        <v>0</v>
      </c>
      <c r="AD820" s="8" t="s">
        <v>1449</v>
      </c>
    </row>
    <row r="821" spans="1:30" hidden="1" x14ac:dyDescent="0.25">
      <c r="A821" s="8" t="s">
        <v>3898</v>
      </c>
      <c r="B821" s="8">
        <v>1135</v>
      </c>
      <c r="C821" s="8" t="s">
        <v>2334</v>
      </c>
      <c r="D821" s="8" t="s">
        <v>2335</v>
      </c>
      <c r="E821" s="8" t="s">
        <v>2336</v>
      </c>
      <c r="F821" s="8">
        <v>1</v>
      </c>
      <c r="G821" s="8" t="s">
        <v>2997</v>
      </c>
      <c r="H821" s="8" t="s">
        <v>2998</v>
      </c>
      <c r="I821" s="8" t="s">
        <v>2999</v>
      </c>
      <c r="J821" s="8">
        <v>3</v>
      </c>
      <c r="K821" s="8" t="s">
        <v>2997</v>
      </c>
      <c r="L821" s="8" t="s">
        <v>3899</v>
      </c>
      <c r="M821" s="8" t="s">
        <v>3900</v>
      </c>
      <c r="N821" s="8">
        <v>15</v>
      </c>
      <c r="O821" s="8" t="s">
        <v>3901</v>
      </c>
      <c r="P821" s="8" t="s">
        <v>3902</v>
      </c>
      <c r="Q821" s="8" t="s">
        <v>2997</v>
      </c>
      <c r="R821" s="8" t="s">
        <v>3899</v>
      </c>
      <c r="S821" s="8">
        <v>36.511094</v>
      </c>
      <c r="T821" s="8">
        <v>36.865523000000003</v>
      </c>
      <c r="U821" s="8" t="s">
        <v>1763</v>
      </c>
      <c r="V821" s="8" t="s">
        <v>2346</v>
      </c>
      <c r="W821" s="8" t="s">
        <v>1449</v>
      </c>
      <c r="X821" s="8" t="s">
        <v>1496</v>
      </c>
      <c r="Y821" s="8">
        <v>0</v>
      </c>
      <c r="Z821" s="8">
        <v>0</v>
      </c>
      <c r="AA821" s="8">
        <v>0</v>
      </c>
      <c r="AC821" s="8">
        <v>0</v>
      </c>
      <c r="AD821" s="8" t="s">
        <v>1449</v>
      </c>
    </row>
    <row r="822" spans="1:30" hidden="1" x14ac:dyDescent="0.25">
      <c r="A822" s="8" t="s">
        <v>3903</v>
      </c>
      <c r="B822" s="8">
        <v>1136</v>
      </c>
      <c r="C822" s="8" t="s">
        <v>2334</v>
      </c>
      <c r="D822" s="8" t="s">
        <v>2335</v>
      </c>
      <c r="E822" s="8" t="s">
        <v>2336</v>
      </c>
      <c r="F822" s="8">
        <v>1</v>
      </c>
      <c r="G822" s="8" t="s">
        <v>2997</v>
      </c>
      <c r="H822" s="8" t="s">
        <v>2998</v>
      </c>
      <c r="I822" s="8" t="s">
        <v>2999</v>
      </c>
      <c r="J822" s="8">
        <v>3</v>
      </c>
      <c r="K822" s="8" t="s">
        <v>2997</v>
      </c>
      <c r="L822" s="8" t="s">
        <v>3899</v>
      </c>
      <c r="M822" s="8" t="s">
        <v>3900</v>
      </c>
      <c r="N822" s="8">
        <v>15</v>
      </c>
      <c r="O822" s="8" t="s">
        <v>3904</v>
      </c>
      <c r="P822" s="8" t="s">
        <v>3902</v>
      </c>
      <c r="Q822" s="8" t="s">
        <v>2997</v>
      </c>
      <c r="R822" s="8" t="s">
        <v>3899</v>
      </c>
      <c r="S822" s="8">
        <v>36.511094</v>
      </c>
      <c r="T822" s="8">
        <v>36.865523000000003</v>
      </c>
      <c r="U822" s="8" t="s">
        <v>1763</v>
      </c>
      <c r="V822" s="8" t="s">
        <v>2346</v>
      </c>
      <c r="W822" s="8" t="s">
        <v>1449</v>
      </c>
      <c r="X822" s="8" t="s">
        <v>1496</v>
      </c>
      <c r="Y822" s="8">
        <v>0</v>
      </c>
      <c r="Z822" s="8">
        <v>0</v>
      </c>
      <c r="AA822" s="8">
        <v>0</v>
      </c>
      <c r="AC822" s="8">
        <v>0</v>
      </c>
      <c r="AD822" s="8" t="s">
        <v>1449</v>
      </c>
    </row>
    <row r="823" spans="1:30" hidden="1" x14ac:dyDescent="0.25">
      <c r="A823" s="8" t="s">
        <v>3905</v>
      </c>
      <c r="B823" s="8">
        <v>1137</v>
      </c>
      <c r="C823" s="8" t="s">
        <v>2334</v>
      </c>
      <c r="D823" s="8" t="s">
        <v>2335</v>
      </c>
      <c r="E823" s="8" t="s">
        <v>2336</v>
      </c>
      <c r="F823" s="8">
        <v>1</v>
      </c>
      <c r="G823" s="8" t="s">
        <v>2997</v>
      </c>
      <c r="H823" s="8" t="s">
        <v>2998</v>
      </c>
      <c r="I823" s="8" t="s">
        <v>2999</v>
      </c>
      <c r="J823" s="8">
        <v>3</v>
      </c>
      <c r="K823" s="8" t="s">
        <v>2997</v>
      </c>
      <c r="L823" s="8" t="s">
        <v>3899</v>
      </c>
      <c r="M823" s="8" t="s">
        <v>3900</v>
      </c>
      <c r="N823" s="8">
        <v>15</v>
      </c>
      <c r="O823" s="8" t="s">
        <v>3906</v>
      </c>
      <c r="P823" s="8" t="s">
        <v>3907</v>
      </c>
      <c r="Q823" s="8" t="s">
        <v>3908</v>
      </c>
      <c r="R823" s="8" t="s">
        <v>3909</v>
      </c>
      <c r="S823" s="8">
        <v>36.500338999999997</v>
      </c>
      <c r="T823" s="8">
        <v>36.765021500000003</v>
      </c>
      <c r="U823" s="8" t="s">
        <v>1763</v>
      </c>
      <c r="V823" s="8" t="s">
        <v>2346</v>
      </c>
      <c r="W823" s="8" t="s">
        <v>1449</v>
      </c>
      <c r="X823" s="8" t="s">
        <v>1496</v>
      </c>
      <c r="Y823" s="8">
        <v>896</v>
      </c>
      <c r="Z823" s="8">
        <v>0</v>
      </c>
      <c r="AA823" s="8">
        <v>0</v>
      </c>
      <c r="AC823" s="8">
        <v>0</v>
      </c>
      <c r="AD823" s="8" t="s">
        <v>1449</v>
      </c>
    </row>
    <row r="824" spans="1:30" hidden="1" x14ac:dyDescent="0.25">
      <c r="A824" s="8" t="s">
        <v>3910</v>
      </c>
      <c r="B824" s="8">
        <v>1138</v>
      </c>
      <c r="C824" s="8" t="s">
        <v>2334</v>
      </c>
      <c r="D824" s="8" t="s">
        <v>2335</v>
      </c>
      <c r="E824" s="8" t="s">
        <v>2336</v>
      </c>
      <c r="F824" s="8">
        <v>1</v>
      </c>
      <c r="G824" s="8" t="s">
        <v>2997</v>
      </c>
      <c r="H824" s="8" t="s">
        <v>2998</v>
      </c>
      <c r="I824" s="8" t="s">
        <v>2999</v>
      </c>
      <c r="J824" s="8">
        <v>3</v>
      </c>
      <c r="K824" s="8" t="s">
        <v>2997</v>
      </c>
      <c r="L824" s="8" t="s">
        <v>3899</v>
      </c>
      <c r="M824" s="8" t="s">
        <v>3900</v>
      </c>
      <c r="N824" s="8">
        <v>15</v>
      </c>
      <c r="O824" s="8" t="s">
        <v>3911</v>
      </c>
      <c r="P824" s="8" t="s">
        <v>3912</v>
      </c>
      <c r="Q824" s="8" t="s">
        <v>3910</v>
      </c>
      <c r="R824" s="8" t="s">
        <v>3911</v>
      </c>
      <c r="S824" s="8">
        <v>36.510500999999998</v>
      </c>
      <c r="T824" s="8">
        <v>36.832535</v>
      </c>
      <c r="U824" s="8" t="s">
        <v>1763</v>
      </c>
      <c r="V824" s="8" t="s">
        <v>2346</v>
      </c>
      <c r="W824" s="8" t="s">
        <v>1449</v>
      </c>
      <c r="X824" s="8" t="s">
        <v>1496</v>
      </c>
      <c r="Y824" s="8">
        <v>1674</v>
      </c>
      <c r="Z824" s="8">
        <v>0</v>
      </c>
      <c r="AA824" s="8">
        <v>0</v>
      </c>
      <c r="AC824" s="8">
        <v>0</v>
      </c>
      <c r="AD824" s="8" t="s">
        <v>1449</v>
      </c>
    </row>
    <row r="825" spans="1:30" hidden="1" x14ac:dyDescent="0.25">
      <c r="A825" s="8" t="s">
        <v>3913</v>
      </c>
      <c r="B825" s="8">
        <v>1139</v>
      </c>
      <c r="C825" s="8" t="s">
        <v>2334</v>
      </c>
      <c r="D825" s="8" t="s">
        <v>2335</v>
      </c>
      <c r="E825" s="8" t="s">
        <v>2336</v>
      </c>
      <c r="F825" s="8">
        <v>1</v>
      </c>
      <c r="G825" s="8" t="s">
        <v>2997</v>
      </c>
      <c r="H825" s="8" t="s">
        <v>2998</v>
      </c>
      <c r="I825" s="8" t="s">
        <v>2999</v>
      </c>
      <c r="J825" s="8">
        <v>3</v>
      </c>
      <c r="K825" s="8" t="s">
        <v>2997</v>
      </c>
      <c r="L825" s="8" t="s">
        <v>3899</v>
      </c>
      <c r="M825" s="8" t="s">
        <v>3900</v>
      </c>
      <c r="N825" s="8">
        <v>15</v>
      </c>
      <c r="O825" s="8" t="s">
        <v>3914</v>
      </c>
      <c r="P825" s="8" t="s">
        <v>3902</v>
      </c>
      <c r="Q825" s="8" t="s">
        <v>2997</v>
      </c>
      <c r="R825" s="8" t="s">
        <v>3899</v>
      </c>
      <c r="S825" s="8">
        <v>36.511094</v>
      </c>
      <c r="T825" s="8">
        <v>36.865523000000003</v>
      </c>
      <c r="U825" s="8" t="s">
        <v>1763</v>
      </c>
      <c r="V825" s="8" t="s">
        <v>2346</v>
      </c>
      <c r="W825" s="8" t="s">
        <v>1449</v>
      </c>
      <c r="X825" s="8" t="s">
        <v>1496</v>
      </c>
      <c r="Y825" s="8">
        <v>0</v>
      </c>
      <c r="Z825" s="8">
        <v>0</v>
      </c>
      <c r="AA825" s="8">
        <v>0</v>
      </c>
      <c r="AC825" s="8">
        <v>0</v>
      </c>
      <c r="AD825" s="8" t="s">
        <v>1449</v>
      </c>
    </row>
    <row r="826" spans="1:30" hidden="1" x14ac:dyDescent="0.25">
      <c r="A826" s="8" t="s">
        <v>3915</v>
      </c>
      <c r="B826" s="8">
        <v>1140</v>
      </c>
      <c r="C826" s="8" t="s">
        <v>2334</v>
      </c>
      <c r="D826" s="8" t="s">
        <v>2335</v>
      </c>
      <c r="E826" s="8" t="s">
        <v>2336</v>
      </c>
      <c r="F826" s="8">
        <v>1</v>
      </c>
      <c r="G826" s="8" t="s">
        <v>2997</v>
      </c>
      <c r="H826" s="8" t="s">
        <v>2998</v>
      </c>
      <c r="I826" s="8" t="s">
        <v>2999</v>
      </c>
      <c r="J826" s="8">
        <v>3</v>
      </c>
      <c r="K826" s="8" t="s">
        <v>2997</v>
      </c>
      <c r="L826" s="8" t="s">
        <v>3899</v>
      </c>
      <c r="M826" s="8" t="s">
        <v>3900</v>
      </c>
      <c r="N826" s="8">
        <v>15</v>
      </c>
      <c r="O826" s="8" t="s">
        <v>3916</v>
      </c>
      <c r="P826" s="8" t="s">
        <v>3902</v>
      </c>
      <c r="Q826" s="8" t="s">
        <v>2997</v>
      </c>
      <c r="R826" s="8" t="s">
        <v>3899</v>
      </c>
      <c r="S826" s="8">
        <v>36.511094</v>
      </c>
      <c r="T826" s="8">
        <v>36.865523000000003</v>
      </c>
      <c r="U826" s="8" t="s">
        <v>1763</v>
      </c>
      <c r="V826" s="8" t="s">
        <v>2346</v>
      </c>
      <c r="W826" s="8" t="s">
        <v>1449</v>
      </c>
      <c r="X826" s="8" t="s">
        <v>1496</v>
      </c>
      <c r="Y826" s="8">
        <v>0</v>
      </c>
      <c r="Z826" s="8">
        <v>0</v>
      </c>
      <c r="AA826" s="8">
        <v>0</v>
      </c>
      <c r="AC826" s="8">
        <v>0</v>
      </c>
      <c r="AD826" s="8" t="s">
        <v>1449</v>
      </c>
    </row>
    <row r="827" spans="1:30" hidden="1" x14ac:dyDescent="0.25">
      <c r="A827" s="8" t="s">
        <v>3917</v>
      </c>
      <c r="B827" s="8">
        <v>1141</v>
      </c>
      <c r="C827" s="8" t="s">
        <v>2334</v>
      </c>
      <c r="D827" s="8" t="s">
        <v>2335</v>
      </c>
      <c r="E827" s="8" t="s">
        <v>2336</v>
      </c>
      <c r="F827" s="8">
        <v>1</v>
      </c>
      <c r="G827" s="8" t="s">
        <v>2997</v>
      </c>
      <c r="H827" s="8" t="s">
        <v>2998</v>
      </c>
      <c r="I827" s="8" t="s">
        <v>2999</v>
      </c>
      <c r="J827" s="8">
        <v>3</v>
      </c>
      <c r="K827" s="8" t="s">
        <v>2997</v>
      </c>
      <c r="L827" s="8" t="s">
        <v>3899</v>
      </c>
      <c r="M827" s="8" t="s">
        <v>3900</v>
      </c>
      <c r="N827" s="8">
        <v>15</v>
      </c>
      <c r="O827" s="8" t="s">
        <v>3918</v>
      </c>
      <c r="P827" s="8" t="s">
        <v>3907</v>
      </c>
      <c r="Q827" s="8" t="s">
        <v>3917</v>
      </c>
      <c r="R827" s="8" t="s">
        <v>3918</v>
      </c>
      <c r="S827" s="8">
        <v>36.435302999999998</v>
      </c>
      <c r="T827" s="8">
        <v>36.802652999999999</v>
      </c>
      <c r="U827" s="8" t="s">
        <v>1763</v>
      </c>
      <c r="V827" s="8" t="s">
        <v>2346</v>
      </c>
      <c r="W827" s="8" t="s">
        <v>1449</v>
      </c>
      <c r="X827" s="8" t="s">
        <v>1496</v>
      </c>
      <c r="Y827" s="8">
        <v>896</v>
      </c>
      <c r="Z827" s="8">
        <v>0</v>
      </c>
      <c r="AA827" s="8">
        <v>0</v>
      </c>
      <c r="AC827" s="8">
        <v>0</v>
      </c>
      <c r="AD827" s="8" t="s">
        <v>1449</v>
      </c>
    </row>
    <row r="828" spans="1:30" hidden="1" x14ac:dyDescent="0.25">
      <c r="A828" s="8" t="s">
        <v>3919</v>
      </c>
      <c r="B828" s="8">
        <v>1142</v>
      </c>
      <c r="C828" s="8" t="s">
        <v>2334</v>
      </c>
      <c r="D828" s="8" t="s">
        <v>2335</v>
      </c>
      <c r="E828" s="8" t="s">
        <v>2336</v>
      </c>
      <c r="F828" s="8">
        <v>1</v>
      </c>
      <c r="G828" s="8" t="s">
        <v>2997</v>
      </c>
      <c r="H828" s="8" t="s">
        <v>2998</v>
      </c>
      <c r="I828" s="8" t="s">
        <v>2999</v>
      </c>
      <c r="J828" s="8">
        <v>3</v>
      </c>
      <c r="K828" s="8" t="s">
        <v>3775</v>
      </c>
      <c r="L828" s="8" t="s">
        <v>3776</v>
      </c>
      <c r="M828" s="8" t="s">
        <v>3777</v>
      </c>
      <c r="N828" s="8">
        <v>19</v>
      </c>
      <c r="O828" s="8" t="s">
        <v>3920</v>
      </c>
      <c r="P828" s="8" t="s">
        <v>3921</v>
      </c>
      <c r="Q828" s="8" t="s">
        <v>3919</v>
      </c>
      <c r="R828" s="8" t="s">
        <v>3920</v>
      </c>
      <c r="S828" s="8">
        <v>36.706493999999999</v>
      </c>
      <c r="T828" s="8">
        <v>36.910096000000003</v>
      </c>
      <c r="U828" s="8" t="s">
        <v>1763</v>
      </c>
      <c r="V828" s="8" t="s">
        <v>1436</v>
      </c>
      <c r="W828" s="8" t="s">
        <v>1449</v>
      </c>
      <c r="X828" s="8" t="s">
        <v>1437</v>
      </c>
      <c r="Y828" s="8">
        <v>1980</v>
      </c>
      <c r="Z828" s="8">
        <v>0</v>
      </c>
      <c r="AA828" s="8">
        <v>1</v>
      </c>
      <c r="AB828" s="8" t="s">
        <v>1438</v>
      </c>
      <c r="AC828" s="8">
        <v>0</v>
      </c>
      <c r="AD828" s="8">
        <v>0</v>
      </c>
    </row>
    <row r="829" spans="1:30" hidden="1" x14ac:dyDescent="0.25">
      <c r="A829" s="8" t="s">
        <v>3922</v>
      </c>
      <c r="B829" s="8">
        <v>1143</v>
      </c>
      <c r="C829" s="8" t="s">
        <v>2334</v>
      </c>
      <c r="D829" s="8" t="s">
        <v>2335</v>
      </c>
      <c r="E829" s="8" t="s">
        <v>2336</v>
      </c>
      <c r="F829" s="8">
        <v>1</v>
      </c>
      <c r="G829" s="8" t="s">
        <v>2997</v>
      </c>
      <c r="H829" s="8" t="s">
        <v>2998</v>
      </c>
      <c r="I829" s="8" t="s">
        <v>2999</v>
      </c>
      <c r="J829" s="8">
        <v>3</v>
      </c>
      <c r="K829" s="8" t="s">
        <v>3775</v>
      </c>
      <c r="L829" s="8" t="s">
        <v>3776</v>
      </c>
      <c r="M829" s="8" t="s">
        <v>3777</v>
      </c>
      <c r="N829" s="8">
        <v>19</v>
      </c>
      <c r="O829" s="8" t="s">
        <v>3923</v>
      </c>
      <c r="P829" s="8" t="s">
        <v>3779</v>
      </c>
      <c r="Q829" s="8" t="s">
        <v>3775</v>
      </c>
      <c r="R829" s="8" t="s">
        <v>3776</v>
      </c>
      <c r="S829" s="8">
        <v>36.674067000000001</v>
      </c>
      <c r="T829" s="8">
        <v>36.901597000000002</v>
      </c>
      <c r="U829" s="8" t="s">
        <v>1763</v>
      </c>
      <c r="V829" s="8" t="s">
        <v>1436</v>
      </c>
      <c r="W829" s="8" t="s">
        <v>1449</v>
      </c>
      <c r="X829" s="8" t="s">
        <v>1437</v>
      </c>
      <c r="Y829" s="8">
        <v>0</v>
      </c>
      <c r="Z829" s="8">
        <v>0</v>
      </c>
      <c r="AA829" s="8">
        <v>0</v>
      </c>
      <c r="AB829" s="8" t="s">
        <v>1438</v>
      </c>
      <c r="AC829" s="8">
        <v>0</v>
      </c>
      <c r="AD829" s="8">
        <v>0</v>
      </c>
    </row>
    <row r="830" spans="1:30" hidden="1" x14ac:dyDescent="0.25">
      <c r="A830" s="8" t="s">
        <v>3924</v>
      </c>
      <c r="B830" s="8">
        <v>1144</v>
      </c>
      <c r="C830" s="8" t="s">
        <v>2334</v>
      </c>
      <c r="D830" s="8" t="s">
        <v>2335</v>
      </c>
      <c r="E830" s="8" t="s">
        <v>2336</v>
      </c>
      <c r="F830" s="8">
        <v>1</v>
      </c>
      <c r="G830" s="8" t="s">
        <v>2997</v>
      </c>
      <c r="H830" s="8" t="s">
        <v>2998</v>
      </c>
      <c r="I830" s="8" t="s">
        <v>2999</v>
      </c>
      <c r="J830" s="8">
        <v>3</v>
      </c>
      <c r="K830" s="8" t="s">
        <v>3775</v>
      </c>
      <c r="L830" s="8" t="s">
        <v>3776</v>
      </c>
      <c r="M830" s="8" t="s">
        <v>3777</v>
      </c>
      <c r="N830" s="8">
        <v>19</v>
      </c>
      <c r="O830" s="8" t="s">
        <v>3925</v>
      </c>
      <c r="P830" s="8" t="s">
        <v>3926</v>
      </c>
      <c r="Q830" s="8" t="s">
        <v>3924</v>
      </c>
      <c r="R830" s="8" t="s">
        <v>3925</v>
      </c>
      <c r="S830" s="8">
        <v>36.725783</v>
      </c>
      <c r="T830" s="8">
        <v>36.911254999999997</v>
      </c>
      <c r="U830" s="8" t="s">
        <v>1763</v>
      </c>
      <c r="V830" s="8" t="s">
        <v>1436</v>
      </c>
      <c r="W830" s="8" t="s">
        <v>1449</v>
      </c>
      <c r="X830" s="8" t="s">
        <v>1437</v>
      </c>
      <c r="Y830" s="8">
        <v>1388</v>
      </c>
      <c r="Z830" s="8">
        <v>0</v>
      </c>
      <c r="AA830" s="8">
        <v>1</v>
      </c>
      <c r="AB830" s="8" t="s">
        <v>1438</v>
      </c>
      <c r="AC830" s="8">
        <v>0</v>
      </c>
      <c r="AD830" s="8">
        <v>0</v>
      </c>
    </row>
    <row r="831" spans="1:30" hidden="1" x14ac:dyDescent="0.25">
      <c r="A831" s="8" t="s">
        <v>3927</v>
      </c>
      <c r="B831" s="8">
        <v>1145</v>
      </c>
      <c r="C831" s="8" t="s">
        <v>2334</v>
      </c>
      <c r="D831" s="8" t="s">
        <v>2335</v>
      </c>
      <c r="E831" s="8" t="s">
        <v>2336</v>
      </c>
      <c r="F831" s="8">
        <v>1</v>
      </c>
      <c r="G831" s="8" t="s">
        <v>2997</v>
      </c>
      <c r="H831" s="8" t="s">
        <v>2998</v>
      </c>
      <c r="I831" s="8" t="s">
        <v>2999</v>
      </c>
      <c r="J831" s="8">
        <v>3</v>
      </c>
      <c r="K831" s="8" t="s">
        <v>3775</v>
      </c>
      <c r="L831" s="8" t="s">
        <v>3776</v>
      </c>
      <c r="M831" s="8" t="s">
        <v>3777</v>
      </c>
      <c r="N831" s="8">
        <v>19</v>
      </c>
      <c r="O831" s="8" t="s">
        <v>3928</v>
      </c>
      <c r="P831" s="8" t="s">
        <v>3929</v>
      </c>
      <c r="Q831" s="8" t="s">
        <v>3927</v>
      </c>
      <c r="R831" s="8" t="s">
        <v>3928</v>
      </c>
      <c r="S831" s="8">
        <v>36.755876999999998</v>
      </c>
      <c r="T831" s="8">
        <v>36.986826000000001</v>
      </c>
      <c r="U831" s="8" t="s">
        <v>1763</v>
      </c>
      <c r="V831" s="8" t="s">
        <v>1436</v>
      </c>
      <c r="W831" s="8" t="s">
        <v>1449</v>
      </c>
      <c r="X831" s="8" t="s">
        <v>1437</v>
      </c>
      <c r="Y831" s="8">
        <v>659</v>
      </c>
      <c r="Z831" s="8">
        <v>0</v>
      </c>
      <c r="AA831" s="8">
        <v>1</v>
      </c>
      <c r="AB831" s="8" t="s">
        <v>1438</v>
      </c>
      <c r="AC831" s="8">
        <v>0</v>
      </c>
      <c r="AD831" s="8">
        <v>0</v>
      </c>
    </row>
    <row r="832" spans="1:30" hidden="1" x14ac:dyDescent="0.25">
      <c r="A832" s="8" t="s">
        <v>3930</v>
      </c>
      <c r="B832" s="8">
        <v>1146</v>
      </c>
      <c r="C832" s="8" t="s">
        <v>2334</v>
      </c>
      <c r="D832" s="8" t="s">
        <v>2335</v>
      </c>
      <c r="E832" s="8" t="s">
        <v>2336</v>
      </c>
      <c r="F832" s="8">
        <v>1</v>
      </c>
      <c r="G832" s="8" t="s">
        <v>2997</v>
      </c>
      <c r="H832" s="8" t="s">
        <v>2998</v>
      </c>
      <c r="I832" s="8" t="s">
        <v>2999</v>
      </c>
      <c r="J832" s="8">
        <v>3</v>
      </c>
      <c r="K832" s="8" t="s">
        <v>3775</v>
      </c>
      <c r="L832" s="8" t="s">
        <v>3776</v>
      </c>
      <c r="M832" s="8" t="s">
        <v>3777</v>
      </c>
      <c r="N832" s="8">
        <v>19</v>
      </c>
      <c r="O832" s="8" t="s">
        <v>3931</v>
      </c>
      <c r="P832" s="8" t="s">
        <v>3932</v>
      </c>
      <c r="Q832" s="8" t="s">
        <v>3930</v>
      </c>
      <c r="R832" s="8" t="s">
        <v>3931</v>
      </c>
      <c r="S832" s="8">
        <v>36.730562999999997</v>
      </c>
      <c r="T832" s="8">
        <v>37.029496999999999</v>
      </c>
      <c r="U832" s="8" t="s">
        <v>1763</v>
      </c>
      <c r="V832" s="8" t="s">
        <v>1436</v>
      </c>
      <c r="W832" s="8" t="s">
        <v>1449</v>
      </c>
      <c r="X832" s="8" t="s">
        <v>1437</v>
      </c>
      <c r="Y832" s="8">
        <v>253</v>
      </c>
      <c r="Z832" s="8">
        <v>0</v>
      </c>
      <c r="AA832" s="8">
        <v>1</v>
      </c>
      <c r="AB832" s="8" t="s">
        <v>1438</v>
      </c>
      <c r="AC832" s="8">
        <v>0</v>
      </c>
      <c r="AD832" s="8">
        <v>0</v>
      </c>
    </row>
    <row r="833" spans="1:30" hidden="1" x14ac:dyDescent="0.25">
      <c r="A833" s="8" t="s">
        <v>3933</v>
      </c>
      <c r="B833" s="8">
        <v>1147</v>
      </c>
      <c r="C833" s="8" t="s">
        <v>2334</v>
      </c>
      <c r="D833" s="8" t="s">
        <v>2335</v>
      </c>
      <c r="E833" s="8" t="s">
        <v>2336</v>
      </c>
      <c r="F833" s="8">
        <v>1</v>
      </c>
      <c r="G833" s="8" t="s">
        <v>2997</v>
      </c>
      <c r="H833" s="8" t="s">
        <v>2998</v>
      </c>
      <c r="I833" s="8" t="s">
        <v>2999</v>
      </c>
      <c r="J833" s="8">
        <v>3</v>
      </c>
      <c r="K833" s="8" t="s">
        <v>3775</v>
      </c>
      <c r="L833" s="8" t="s">
        <v>3776</v>
      </c>
      <c r="M833" s="8" t="s">
        <v>3777</v>
      </c>
      <c r="N833" s="8">
        <v>19</v>
      </c>
      <c r="O833" s="8" t="s">
        <v>3934</v>
      </c>
      <c r="P833" s="8" t="s">
        <v>3935</v>
      </c>
      <c r="Q833" s="8" t="s">
        <v>3933</v>
      </c>
      <c r="R833" s="8" t="s">
        <v>3934</v>
      </c>
      <c r="S833" s="8">
        <v>36.762981000000003</v>
      </c>
      <c r="T833" s="8">
        <v>36.953594000000002</v>
      </c>
      <c r="U833" s="8" t="s">
        <v>1763</v>
      </c>
      <c r="V833" s="8" t="s">
        <v>1436</v>
      </c>
      <c r="W833" s="8" t="s">
        <v>1449</v>
      </c>
      <c r="X833" s="8" t="s">
        <v>1437</v>
      </c>
      <c r="Y833" s="8">
        <v>837</v>
      </c>
      <c r="Z833" s="8">
        <v>0</v>
      </c>
      <c r="AA833" s="8">
        <v>1</v>
      </c>
      <c r="AB833" s="8" t="s">
        <v>1438</v>
      </c>
      <c r="AC833" s="8">
        <v>0</v>
      </c>
      <c r="AD833" s="8">
        <v>0</v>
      </c>
    </row>
    <row r="834" spans="1:30" hidden="1" x14ac:dyDescent="0.25">
      <c r="A834" s="8" t="s">
        <v>3936</v>
      </c>
      <c r="B834" s="8">
        <v>1152</v>
      </c>
      <c r="C834" s="8" t="s">
        <v>2334</v>
      </c>
      <c r="D834" s="8" t="s">
        <v>2335</v>
      </c>
      <c r="E834" s="8" t="s">
        <v>2336</v>
      </c>
      <c r="F834" s="8">
        <v>1</v>
      </c>
      <c r="G834" s="8" t="s">
        <v>3768</v>
      </c>
      <c r="H834" s="8" t="s">
        <v>3769</v>
      </c>
      <c r="I834" s="8" t="s">
        <v>3770</v>
      </c>
      <c r="J834" s="8">
        <v>2</v>
      </c>
      <c r="K834" s="8" t="s">
        <v>3768</v>
      </c>
      <c r="L834" s="8" t="s">
        <v>3771</v>
      </c>
      <c r="M834" s="8" t="s">
        <v>3772</v>
      </c>
      <c r="N834" s="8">
        <v>8</v>
      </c>
      <c r="O834" s="8" t="s">
        <v>3937</v>
      </c>
      <c r="P834" s="8" t="s">
        <v>3938</v>
      </c>
      <c r="Q834" s="8" t="s">
        <v>3936</v>
      </c>
      <c r="R834" s="8" t="s">
        <v>3937</v>
      </c>
      <c r="S834" s="8">
        <v>36.330934999999997</v>
      </c>
      <c r="T834" s="8">
        <v>37.460500000000003</v>
      </c>
      <c r="U834" s="8" t="s">
        <v>1435</v>
      </c>
      <c r="V834" s="8" t="s">
        <v>1449</v>
      </c>
      <c r="W834" s="8" t="s">
        <v>1449</v>
      </c>
      <c r="X834" s="8" t="s">
        <v>2071</v>
      </c>
      <c r="Y834" s="8">
        <v>650</v>
      </c>
      <c r="Z834" s="8">
        <v>0</v>
      </c>
      <c r="AA834" s="8">
        <v>0</v>
      </c>
      <c r="AB834" s="8" t="s">
        <v>1449</v>
      </c>
      <c r="AC834" s="8">
        <v>0</v>
      </c>
      <c r="AD834" s="8" t="s">
        <v>1449</v>
      </c>
    </row>
    <row r="835" spans="1:30" hidden="1" x14ac:dyDescent="0.25">
      <c r="A835" s="8" t="s">
        <v>3939</v>
      </c>
      <c r="B835" s="8">
        <v>1153</v>
      </c>
      <c r="C835" s="8" t="s">
        <v>2334</v>
      </c>
      <c r="D835" s="8" t="s">
        <v>2335</v>
      </c>
      <c r="E835" s="8" t="s">
        <v>2336</v>
      </c>
      <c r="F835" s="8">
        <v>1</v>
      </c>
      <c r="G835" s="8" t="s">
        <v>3768</v>
      </c>
      <c r="H835" s="8" t="s">
        <v>3769</v>
      </c>
      <c r="I835" s="8" t="s">
        <v>3770</v>
      </c>
      <c r="J835" s="8">
        <v>2</v>
      </c>
      <c r="K835" s="8" t="s">
        <v>3768</v>
      </c>
      <c r="L835" s="8" t="s">
        <v>3771</v>
      </c>
      <c r="M835" s="8" t="s">
        <v>3772</v>
      </c>
      <c r="N835" s="8">
        <v>8</v>
      </c>
      <c r="O835" s="8" t="s">
        <v>3940</v>
      </c>
      <c r="P835" s="8" t="s">
        <v>3941</v>
      </c>
      <c r="Q835" s="8" t="s">
        <v>3939</v>
      </c>
      <c r="R835" s="8" t="s">
        <v>3940</v>
      </c>
      <c r="S835" s="8">
        <v>36.369069000000003</v>
      </c>
      <c r="T835" s="8">
        <v>37.441769000000001</v>
      </c>
      <c r="U835" s="8" t="s">
        <v>1435</v>
      </c>
      <c r="V835" s="8" t="s">
        <v>1449</v>
      </c>
      <c r="W835" s="8" t="s">
        <v>1449</v>
      </c>
      <c r="X835" s="8" t="s">
        <v>2071</v>
      </c>
      <c r="Y835" s="8">
        <v>260</v>
      </c>
      <c r="Z835" s="8">
        <v>0</v>
      </c>
      <c r="AA835" s="8">
        <v>0</v>
      </c>
      <c r="AB835" s="8" t="s">
        <v>1449</v>
      </c>
      <c r="AC835" s="8">
        <v>0</v>
      </c>
      <c r="AD835" s="8" t="s">
        <v>1449</v>
      </c>
    </row>
    <row r="836" spans="1:30" hidden="1" x14ac:dyDescent="0.25">
      <c r="A836" s="8" t="s">
        <v>3942</v>
      </c>
      <c r="B836" s="8">
        <v>1154</v>
      </c>
      <c r="C836" s="8" t="s">
        <v>2334</v>
      </c>
      <c r="D836" s="8" t="s">
        <v>2335</v>
      </c>
      <c r="E836" s="8" t="s">
        <v>2336</v>
      </c>
      <c r="F836" s="8">
        <v>1</v>
      </c>
      <c r="G836" s="8" t="s">
        <v>3768</v>
      </c>
      <c r="H836" s="8" t="s">
        <v>3769</v>
      </c>
      <c r="I836" s="8" t="s">
        <v>3770</v>
      </c>
      <c r="J836" s="8">
        <v>2</v>
      </c>
      <c r="K836" s="8" t="s">
        <v>3768</v>
      </c>
      <c r="L836" s="8" t="s">
        <v>3771</v>
      </c>
      <c r="M836" s="8" t="s">
        <v>3772</v>
      </c>
      <c r="N836" s="8">
        <v>8</v>
      </c>
      <c r="O836" s="8" t="s">
        <v>3943</v>
      </c>
      <c r="P836" s="8" t="s">
        <v>3773</v>
      </c>
      <c r="Q836" s="8" t="s">
        <v>3768</v>
      </c>
      <c r="R836" s="8" t="s">
        <v>3769</v>
      </c>
      <c r="S836" s="8">
        <v>36.369722000000003</v>
      </c>
      <c r="T836" s="8">
        <v>37.514924999999998</v>
      </c>
      <c r="U836" s="8" t="s">
        <v>1435</v>
      </c>
      <c r="V836" s="8" t="s">
        <v>1449</v>
      </c>
      <c r="W836" s="8" t="s">
        <v>1449</v>
      </c>
      <c r="X836" s="8" t="s">
        <v>2071</v>
      </c>
      <c r="Y836" s="8">
        <v>0</v>
      </c>
      <c r="Z836" s="8">
        <v>0</v>
      </c>
      <c r="AA836" s="8">
        <v>0</v>
      </c>
      <c r="AB836" s="8" t="s">
        <v>1449</v>
      </c>
      <c r="AC836" s="8">
        <v>0</v>
      </c>
      <c r="AD836" s="8" t="s">
        <v>1449</v>
      </c>
    </row>
    <row r="837" spans="1:30" hidden="1" x14ac:dyDescent="0.25">
      <c r="A837" s="8" t="s">
        <v>3944</v>
      </c>
      <c r="B837" s="8">
        <v>1155</v>
      </c>
      <c r="C837" s="8" t="s">
        <v>2334</v>
      </c>
      <c r="D837" s="8" t="s">
        <v>2335</v>
      </c>
      <c r="E837" s="8" t="s">
        <v>2336</v>
      </c>
      <c r="F837" s="8">
        <v>1</v>
      </c>
      <c r="G837" s="8" t="s">
        <v>3768</v>
      </c>
      <c r="H837" s="8" t="s">
        <v>3769</v>
      </c>
      <c r="I837" s="8" t="s">
        <v>3770</v>
      </c>
      <c r="J837" s="8">
        <v>2</v>
      </c>
      <c r="K837" s="8" t="s">
        <v>3768</v>
      </c>
      <c r="L837" s="8" t="s">
        <v>3771</v>
      </c>
      <c r="M837" s="8" t="s">
        <v>3772</v>
      </c>
      <c r="N837" s="8">
        <v>8</v>
      </c>
      <c r="O837" s="8" t="s">
        <v>3945</v>
      </c>
      <c r="P837" s="8" t="s">
        <v>3773</v>
      </c>
      <c r="Q837" s="8" t="s">
        <v>3768</v>
      </c>
      <c r="R837" s="8" t="s">
        <v>3769</v>
      </c>
      <c r="S837" s="8">
        <v>36.369722000000003</v>
      </c>
      <c r="T837" s="8">
        <v>37.514924999999998</v>
      </c>
      <c r="U837" s="8" t="s">
        <v>1435</v>
      </c>
      <c r="V837" s="8" t="s">
        <v>1449</v>
      </c>
      <c r="W837" s="8" t="s">
        <v>1449</v>
      </c>
      <c r="X837" s="8" t="s">
        <v>2071</v>
      </c>
      <c r="Y837" s="8">
        <v>0</v>
      </c>
      <c r="Z837" s="8">
        <v>0</v>
      </c>
      <c r="AA837" s="8">
        <v>0</v>
      </c>
      <c r="AB837" s="8" t="s">
        <v>1449</v>
      </c>
      <c r="AC837" s="8">
        <v>0</v>
      </c>
      <c r="AD837" s="8" t="s">
        <v>1449</v>
      </c>
    </row>
    <row r="838" spans="1:30" hidden="1" x14ac:dyDescent="0.25">
      <c r="A838" s="8" t="s">
        <v>3946</v>
      </c>
      <c r="B838" s="8">
        <v>1156</v>
      </c>
      <c r="C838" s="8" t="s">
        <v>2334</v>
      </c>
      <c r="D838" s="8" t="s">
        <v>2335</v>
      </c>
      <c r="E838" s="8" t="s">
        <v>2336</v>
      </c>
      <c r="F838" s="8">
        <v>1</v>
      </c>
      <c r="G838" s="8" t="s">
        <v>3768</v>
      </c>
      <c r="H838" s="8" t="s">
        <v>3769</v>
      </c>
      <c r="I838" s="8" t="s">
        <v>3770</v>
      </c>
      <c r="J838" s="8">
        <v>2</v>
      </c>
      <c r="K838" s="8" t="s">
        <v>3768</v>
      </c>
      <c r="L838" s="8" t="s">
        <v>3771</v>
      </c>
      <c r="M838" s="8" t="s">
        <v>3772</v>
      </c>
      <c r="N838" s="8">
        <v>8</v>
      </c>
      <c r="O838" s="8" t="s">
        <v>3947</v>
      </c>
      <c r="P838" s="8" t="s">
        <v>3773</v>
      </c>
      <c r="Q838" s="8" t="s">
        <v>3768</v>
      </c>
      <c r="R838" s="8" t="s">
        <v>3769</v>
      </c>
      <c r="S838" s="8">
        <v>36.369722000000003</v>
      </c>
      <c r="T838" s="8">
        <v>37.514924999999998</v>
      </c>
      <c r="U838" s="8" t="s">
        <v>1435</v>
      </c>
      <c r="V838" s="8" t="s">
        <v>1449</v>
      </c>
      <c r="W838" s="8" t="s">
        <v>1449</v>
      </c>
      <c r="X838" s="8" t="s">
        <v>2071</v>
      </c>
      <c r="Y838" s="8">
        <v>0</v>
      </c>
      <c r="Z838" s="8">
        <v>0</v>
      </c>
      <c r="AA838" s="8">
        <v>0</v>
      </c>
      <c r="AB838" s="8" t="s">
        <v>1449</v>
      </c>
      <c r="AC838" s="8">
        <v>0</v>
      </c>
      <c r="AD838" s="8" t="s">
        <v>1449</v>
      </c>
    </row>
    <row r="839" spans="1:30" hidden="1" x14ac:dyDescent="0.25">
      <c r="A839" s="8" t="s">
        <v>3948</v>
      </c>
      <c r="B839" s="8">
        <v>1157</v>
      </c>
      <c r="C839" s="8" t="s">
        <v>2334</v>
      </c>
      <c r="D839" s="8" t="s">
        <v>2335</v>
      </c>
      <c r="E839" s="8" t="s">
        <v>2336</v>
      </c>
      <c r="F839" s="8">
        <v>1</v>
      </c>
      <c r="G839" s="8" t="s">
        <v>3768</v>
      </c>
      <c r="H839" s="8" t="s">
        <v>3769</v>
      </c>
      <c r="I839" s="8" t="s">
        <v>3770</v>
      </c>
      <c r="J839" s="8">
        <v>2</v>
      </c>
      <c r="K839" s="8" t="s">
        <v>3768</v>
      </c>
      <c r="L839" s="8" t="s">
        <v>3771</v>
      </c>
      <c r="M839" s="8" t="s">
        <v>3772</v>
      </c>
      <c r="N839" s="8">
        <v>8</v>
      </c>
      <c r="O839" s="8" t="s">
        <v>3949</v>
      </c>
      <c r="P839" s="8" t="s">
        <v>3950</v>
      </c>
      <c r="Q839" s="8" t="s">
        <v>3948</v>
      </c>
      <c r="R839" s="8" t="s">
        <v>3949</v>
      </c>
      <c r="S839" s="8">
        <v>36.378444000000002</v>
      </c>
      <c r="T839" s="8">
        <v>37.437018999999999</v>
      </c>
      <c r="U839" s="8" t="s">
        <v>1435</v>
      </c>
      <c r="V839" s="8" t="s">
        <v>1449</v>
      </c>
      <c r="W839" s="8" t="s">
        <v>1449</v>
      </c>
      <c r="X839" s="8" t="s">
        <v>2071</v>
      </c>
      <c r="Y839" s="8">
        <v>565</v>
      </c>
      <c r="Z839" s="8">
        <v>0</v>
      </c>
      <c r="AA839" s="8">
        <v>0</v>
      </c>
      <c r="AB839" s="8" t="s">
        <v>1449</v>
      </c>
      <c r="AC839" s="8">
        <v>0</v>
      </c>
      <c r="AD839" s="8" t="s">
        <v>1449</v>
      </c>
    </row>
    <row r="840" spans="1:30" hidden="1" x14ac:dyDescent="0.25">
      <c r="A840" s="8" t="s">
        <v>3951</v>
      </c>
      <c r="B840" s="8">
        <v>1158</v>
      </c>
      <c r="C840" s="8" t="s">
        <v>2334</v>
      </c>
      <c r="D840" s="8" t="s">
        <v>2335</v>
      </c>
      <c r="E840" s="8" t="s">
        <v>2336</v>
      </c>
      <c r="F840" s="8">
        <v>1</v>
      </c>
      <c r="G840" s="8" t="s">
        <v>2997</v>
      </c>
      <c r="H840" s="8" t="s">
        <v>2998</v>
      </c>
      <c r="I840" s="8" t="s">
        <v>2999</v>
      </c>
      <c r="J840" s="8">
        <v>3</v>
      </c>
      <c r="K840" s="8" t="s">
        <v>2997</v>
      </c>
      <c r="L840" s="8" t="s">
        <v>3899</v>
      </c>
      <c r="M840" s="8" t="s">
        <v>3900</v>
      </c>
      <c r="N840" s="8">
        <v>15</v>
      </c>
      <c r="O840" s="8" t="s">
        <v>3952</v>
      </c>
      <c r="P840" s="8" t="s">
        <v>3953</v>
      </c>
      <c r="Q840" s="8" t="s">
        <v>3951</v>
      </c>
      <c r="R840" s="8" t="s">
        <v>3952</v>
      </c>
      <c r="S840" s="8">
        <v>36.500377999999998</v>
      </c>
      <c r="T840" s="8">
        <v>36.800617000000003</v>
      </c>
      <c r="U840" s="8" t="s">
        <v>1763</v>
      </c>
      <c r="V840" s="8" t="s">
        <v>1449</v>
      </c>
      <c r="W840" s="8" t="s">
        <v>1449</v>
      </c>
      <c r="X840" s="8" t="s">
        <v>1496</v>
      </c>
      <c r="Y840" s="8">
        <v>2885</v>
      </c>
      <c r="Z840" s="8">
        <v>0</v>
      </c>
      <c r="AA840" s="8">
        <v>0</v>
      </c>
      <c r="AB840" s="8" t="s">
        <v>1449</v>
      </c>
      <c r="AC840" s="8">
        <v>0</v>
      </c>
      <c r="AD840" s="8" t="s">
        <v>1449</v>
      </c>
    </row>
    <row r="841" spans="1:30" hidden="1" x14ac:dyDescent="0.25">
      <c r="A841" s="8" t="s">
        <v>3954</v>
      </c>
      <c r="B841" s="8">
        <v>1159</v>
      </c>
      <c r="C841" s="8" t="s">
        <v>2334</v>
      </c>
      <c r="D841" s="8" t="s">
        <v>2335</v>
      </c>
      <c r="E841" s="8" t="s">
        <v>2336</v>
      </c>
      <c r="F841" s="8">
        <v>1</v>
      </c>
      <c r="G841" s="8" t="s">
        <v>2997</v>
      </c>
      <c r="H841" s="8" t="s">
        <v>2998</v>
      </c>
      <c r="I841" s="8" t="s">
        <v>2999</v>
      </c>
      <c r="J841" s="8">
        <v>3</v>
      </c>
      <c r="K841" s="8" t="s">
        <v>2997</v>
      </c>
      <c r="L841" s="8" t="s">
        <v>3899</v>
      </c>
      <c r="M841" s="8" t="s">
        <v>3900</v>
      </c>
      <c r="N841" s="8">
        <v>15</v>
      </c>
      <c r="O841" s="8" t="s">
        <v>3955</v>
      </c>
      <c r="P841" s="8" t="s">
        <v>3902</v>
      </c>
      <c r="Q841" s="8" t="s">
        <v>3956</v>
      </c>
      <c r="R841" s="8" t="s">
        <v>3957</v>
      </c>
      <c r="S841" s="8">
        <v>36.511094</v>
      </c>
      <c r="T841" s="8">
        <v>36.865523000000003</v>
      </c>
      <c r="U841" s="8" t="s">
        <v>1763</v>
      </c>
      <c r="V841" s="8" t="s">
        <v>1449</v>
      </c>
      <c r="W841" s="8" t="s">
        <v>1449</v>
      </c>
      <c r="X841" s="8" t="s">
        <v>1496</v>
      </c>
      <c r="Y841" s="8">
        <v>1968</v>
      </c>
      <c r="Z841" s="8">
        <v>0</v>
      </c>
      <c r="AA841" s="8">
        <v>0</v>
      </c>
      <c r="AB841" s="8" t="s">
        <v>1449</v>
      </c>
      <c r="AC841" s="8">
        <v>0</v>
      </c>
      <c r="AD841" s="8" t="s">
        <v>1449</v>
      </c>
    </row>
    <row r="842" spans="1:30" hidden="1" x14ac:dyDescent="0.25">
      <c r="A842" s="8" t="s">
        <v>3958</v>
      </c>
      <c r="B842" s="8">
        <v>1160</v>
      </c>
      <c r="C842" s="8" t="s">
        <v>2334</v>
      </c>
      <c r="D842" s="8" t="s">
        <v>2335</v>
      </c>
      <c r="E842" s="8" t="s">
        <v>2336</v>
      </c>
      <c r="F842" s="8">
        <v>1</v>
      </c>
      <c r="G842" s="8" t="s">
        <v>2997</v>
      </c>
      <c r="H842" s="8" t="s">
        <v>2998</v>
      </c>
      <c r="I842" s="8" t="s">
        <v>2999</v>
      </c>
      <c r="J842" s="8">
        <v>3</v>
      </c>
      <c r="K842" s="8" t="s">
        <v>2997</v>
      </c>
      <c r="L842" s="8" t="s">
        <v>3899</v>
      </c>
      <c r="M842" s="8" t="s">
        <v>3900</v>
      </c>
      <c r="N842" s="8">
        <v>15</v>
      </c>
      <c r="O842" s="8" t="s">
        <v>3959</v>
      </c>
      <c r="P842" s="8" t="s">
        <v>3902</v>
      </c>
      <c r="Q842" s="8" t="s">
        <v>3956</v>
      </c>
      <c r="R842" s="8" t="s">
        <v>3957</v>
      </c>
      <c r="S842" s="8">
        <v>36.511094</v>
      </c>
      <c r="T842" s="8">
        <v>36.865523000000003</v>
      </c>
      <c r="U842" s="8" t="s">
        <v>1763</v>
      </c>
      <c r="V842" s="8" t="s">
        <v>1449</v>
      </c>
      <c r="W842" s="8" t="s">
        <v>1449</v>
      </c>
      <c r="X842" s="8" t="s">
        <v>1496</v>
      </c>
      <c r="Y842" s="8">
        <v>338</v>
      </c>
      <c r="Z842" s="8">
        <v>0</v>
      </c>
      <c r="AA842" s="8">
        <v>0</v>
      </c>
      <c r="AB842" s="8" t="s">
        <v>1449</v>
      </c>
      <c r="AC842" s="8">
        <v>0</v>
      </c>
      <c r="AD842" s="8" t="s">
        <v>1449</v>
      </c>
    </row>
    <row r="843" spans="1:30" hidden="1" x14ac:dyDescent="0.25">
      <c r="A843" s="8" t="s">
        <v>3960</v>
      </c>
      <c r="B843" s="8">
        <v>1161</v>
      </c>
      <c r="C843" s="8" t="s">
        <v>2334</v>
      </c>
      <c r="D843" s="8" t="s">
        <v>2335</v>
      </c>
      <c r="E843" s="8" t="s">
        <v>2336</v>
      </c>
      <c r="F843" s="8">
        <v>1</v>
      </c>
      <c r="G843" s="8" t="s">
        <v>2997</v>
      </c>
      <c r="H843" s="8" t="s">
        <v>2998</v>
      </c>
      <c r="I843" s="8" t="s">
        <v>2999</v>
      </c>
      <c r="J843" s="8">
        <v>3</v>
      </c>
      <c r="K843" s="8" t="s">
        <v>2997</v>
      </c>
      <c r="L843" s="8" t="s">
        <v>3899</v>
      </c>
      <c r="M843" s="8" t="s">
        <v>3900</v>
      </c>
      <c r="N843" s="8">
        <v>15</v>
      </c>
      <c r="O843" s="8" t="s">
        <v>3961</v>
      </c>
      <c r="P843" s="8" t="s">
        <v>3907</v>
      </c>
      <c r="Q843" s="8" t="s">
        <v>3960</v>
      </c>
      <c r="R843" s="8" t="s">
        <v>3961</v>
      </c>
      <c r="S843" s="8">
        <v>36.500338999999997</v>
      </c>
      <c r="T843" s="8">
        <v>36.765021500000003</v>
      </c>
      <c r="U843" s="8" t="s">
        <v>1763</v>
      </c>
      <c r="V843" s="8" t="s">
        <v>1449</v>
      </c>
      <c r="W843" s="8" t="s">
        <v>1449</v>
      </c>
      <c r="X843" s="8" t="s">
        <v>1496</v>
      </c>
      <c r="Y843" s="8">
        <v>856</v>
      </c>
      <c r="Z843" s="8">
        <v>0</v>
      </c>
      <c r="AA843" s="8">
        <v>0</v>
      </c>
      <c r="AB843" s="8" t="s">
        <v>1449</v>
      </c>
      <c r="AC843" s="8">
        <v>0</v>
      </c>
      <c r="AD843" s="8" t="s">
        <v>1449</v>
      </c>
    </row>
    <row r="844" spans="1:30" hidden="1" x14ac:dyDescent="0.25">
      <c r="A844" s="8" t="s">
        <v>3962</v>
      </c>
      <c r="B844" s="8">
        <v>1162</v>
      </c>
      <c r="C844" s="8" t="s">
        <v>1426</v>
      </c>
      <c r="D844" s="8" t="s">
        <v>1427</v>
      </c>
      <c r="E844" s="8" t="s">
        <v>1428</v>
      </c>
      <c r="F844" s="8">
        <v>4</v>
      </c>
      <c r="G844" s="8" t="s">
        <v>2179</v>
      </c>
      <c r="H844" s="8" t="s">
        <v>2180</v>
      </c>
      <c r="I844" s="8" t="s">
        <v>2181</v>
      </c>
      <c r="J844" s="8">
        <v>22</v>
      </c>
      <c r="K844" s="8" t="s">
        <v>2179</v>
      </c>
      <c r="L844" s="8" t="s">
        <v>2197</v>
      </c>
      <c r="M844" s="8" t="s">
        <v>2198</v>
      </c>
      <c r="N844" s="8">
        <v>108</v>
      </c>
      <c r="O844" s="8" t="s">
        <v>3963</v>
      </c>
      <c r="P844" s="8" t="s">
        <v>2413</v>
      </c>
      <c r="Q844" s="8" t="s">
        <v>2179</v>
      </c>
      <c r="R844" s="8" t="s">
        <v>2180</v>
      </c>
      <c r="S844" s="8">
        <v>35.812334999999997</v>
      </c>
      <c r="T844" s="8">
        <v>36.610978000000003</v>
      </c>
      <c r="U844" s="8" t="s">
        <v>1763</v>
      </c>
      <c r="V844" s="8" t="s">
        <v>1449</v>
      </c>
      <c r="W844" s="8" t="s">
        <v>1449</v>
      </c>
      <c r="X844" s="8" t="s">
        <v>1496</v>
      </c>
      <c r="Y844" s="8">
        <v>0</v>
      </c>
      <c r="Z844" s="8">
        <v>0</v>
      </c>
      <c r="AA844" s="8">
        <v>0</v>
      </c>
      <c r="AB844" s="8" t="s">
        <v>1449</v>
      </c>
      <c r="AC844" s="8">
        <v>0</v>
      </c>
      <c r="AD844" s="8" t="s">
        <v>1449</v>
      </c>
    </row>
    <row r="845" spans="1:30" hidden="1" x14ac:dyDescent="0.25">
      <c r="A845" s="8" t="s">
        <v>3964</v>
      </c>
      <c r="B845" s="8">
        <v>1163</v>
      </c>
      <c r="C845" s="8" t="s">
        <v>2334</v>
      </c>
      <c r="D845" s="8" t="s">
        <v>2335</v>
      </c>
      <c r="E845" s="8" t="s">
        <v>2336</v>
      </c>
      <c r="F845" s="8">
        <v>1</v>
      </c>
      <c r="G845" s="8" t="s">
        <v>2997</v>
      </c>
      <c r="H845" s="8" t="s">
        <v>2998</v>
      </c>
      <c r="I845" s="8" t="s">
        <v>2999</v>
      </c>
      <c r="J845" s="8">
        <v>3</v>
      </c>
      <c r="K845" s="8" t="s">
        <v>3000</v>
      </c>
      <c r="L845" s="8" t="s">
        <v>3001</v>
      </c>
      <c r="M845" s="8" t="s">
        <v>3002</v>
      </c>
      <c r="N845" s="8">
        <v>17</v>
      </c>
      <c r="O845" s="8" t="s">
        <v>3965</v>
      </c>
      <c r="P845" s="8" t="s">
        <v>3966</v>
      </c>
      <c r="Q845" s="8" t="s">
        <v>3964</v>
      </c>
      <c r="R845" s="8" t="s">
        <v>3965</v>
      </c>
      <c r="S845" s="8">
        <v>36.460963999999997</v>
      </c>
      <c r="T845" s="8">
        <v>36.732657000000003</v>
      </c>
      <c r="U845" s="8" t="s">
        <v>1763</v>
      </c>
      <c r="V845" s="8" t="s">
        <v>2346</v>
      </c>
      <c r="W845" s="8" t="s">
        <v>1449</v>
      </c>
      <c r="X845" s="8" t="s">
        <v>1496</v>
      </c>
      <c r="Y845" s="8">
        <v>1980</v>
      </c>
      <c r="Z845" s="8">
        <v>0</v>
      </c>
      <c r="AA845" s="8">
        <v>0</v>
      </c>
      <c r="AB845" s="8" t="s">
        <v>1449</v>
      </c>
      <c r="AC845" s="8">
        <v>0</v>
      </c>
      <c r="AD845" s="8" t="s">
        <v>1449</v>
      </c>
    </row>
    <row r="846" spans="1:30" hidden="1" x14ac:dyDescent="0.25">
      <c r="A846" s="8" t="s">
        <v>3967</v>
      </c>
      <c r="B846" s="8">
        <v>1164</v>
      </c>
      <c r="C846" s="8" t="s">
        <v>2334</v>
      </c>
      <c r="D846" s="8" t="s">
        <v>2335</v>
      </c>
      <c r="E846" s="8" t="s">
        <v>2336</v>
      </c>
      <c r="F846" s="8">
        <v>1</v>
      </c>
      <c r="G846" s="8" t="s">
        <v>2997</v>
      </c>
      <c r="H846" s="8" t="s">
        <v>2998</v>
      </c>
      <c r="I846" s="8" t="s">
        <v>2999</v>
      </c>
      <c r="J846" s="8">
        <v>3</v>
      </c>
      <c r="K846" s="8" t="s">
        <v>3000</v>
      </c>
      <c r="L846" s="8" t="s">
        <v>3001</v>
      </c>
      <c r="M846" s="8" t="s">
        <v>3002</v>
      </c>
      <c r="N846" s="8">
        <v>17</v>
      </c>
      <c r="O846" s="8" t="s">
        <v>3968</v>
      </c>
      <c r="P846" s="8" t="s">
        <v>3969</v>
      </c>
      <c r="Q846" s="8" t="s">
        <v>3967</v>
      </c>
      <c r="R846" s="8" t="s">
        <v>3968</v>
      </c>
      <c r="S846" s="8">
        <v>36.417319999999997</v>
      </c>
      <c r="T846" s="8">
        <v>36.771669000000003</v>
      </c>
      <c r="U846" s="8" t="s">
        <v>1763</v>
      </c>
      <c r="V846" s="8" t="s">
        <v>2346</v>
      </c>
      <c r="W846" s="8" t="s">
        <v>1449</v>
      </c>
      <c r="X846" s="8" t="s">
        <v>1496</v>
      </c>
      <c r="Y846" s="8">
        <v>368</v>
      </c>
      <c r="Z846" s="8">
        <v>0</v>
      </c>
      <c r="AA846" s="8">
        <v>0</v>
      </c>
      <c r="AB846" s="8" t="s">
        <v>1449</v>
      </c>
      <c r="AC846" s="8">
        <v>0</v>
      </c>
      <c r="AD846" s="8" t="s">
        <v>1449</v>
      </c>
    </row>
    <row r="847" spans="1:30" hidden="1" x14ac:dyDescent="0.25">
      <c r="A847" s="8" t="s">
        <v>3908</v>
      </c>
      <c r="B847" s="8">
        <v>1165</v>
      </c>
      <c r="C847" s="8" t="s">
        <v>2334</v>
      </c>
      <c r="D847" s="8" t="s">
        <v>2335</v>
      </c>
      <c r="E847" s="8" t="s">
        <v>2336</v>
      </c>
      <c r="F847" s="8">
        <v>1</v>
      </c>
      <c r="G847" s="8" t="s">
        <v>2997</v>
      </c>
      <c r="H847" s="8" t="s">
        <v>2998</v>
      </c>
      <c r="I847" s="8" t="s">
        <v>2999</v>
      </c>
      <c r="J847" s="8">
        <v>3</v>
      </c>
      <c r="K847" s="8" t="s">
        <v>3000</v>
      </c>
      <c r="L847" s="8" t="s">
        <v>3001</v>
      </c>
      <c r="M847" s="8" t="s">
        <v>3002</v>
      </c>
      <c r="N847" s="8">
        <v>17</v>
      </c>
      <c r="O847" s="8" t="s">
        <v>3909</v>
      </c>
      <c r="P847" s="8" t="s">
        <v>3970</v>
      </c>
      <c r="Q847" s="8" t="s">
        <v>3908</v>
      </c>
      <c r="R847" s="8" t="s">
        <v>3909</v>
      </c>
      <c r="S847" s="8">
        <v>36.500338999999997</v>
      </c>
      <c r="T847" s="8">
        <v>36.765020999999997</v>
      </c>
      <c r="U847" s="8" t="s">
        <v>1763</v>
      </c>
      <c r="V847" s="8" t="s">
        <v>2346</v>
      </c>
      <c r="W847" s="8" t="s">
        <v>1449</v>
      </c>
      <c r="X847" s="8" t="s">
        <v>1496</v>
      </c>
      <c r="Y847" s="8">
        <v>466</v>
      </c>
      <c r="Z847" s="8">
        <v>0</v>
      </c>
      <c r="AA847" s="8">
        <v>0</v>
      </c>
      <c r="AB847" s="8" t="s">
        <v>1449</v>
      </c>
      <c r="AC847" s="8">
        <v>0</v>
      </c>
      <c r="AD847" s="8" t="s">
        <v>1449</v>
      </c>
    </row>
    <row r="848" spans="1:30" hidden="1" x14ac:dyDescent="0.25">
      <c r="A848" s="8" t="s">
        <v>3971</v>
      </c>
      <c r="B848" s="8">
        <v>1166</v>
      </c>
      <c r="C848" s="8" t="s">
        <v>2334</v>
      </c>
      <c r="D848" s="8" t="s">
        <v>2335</v>
      </c>
      <c r="E848" s="8" t="s">
        <v>2336</v>
      </c>
      <c r="F848" s="8">
        <v>1</v>
      </c>
      <c r="G848" s="8" t="s">
        <v>2997</v>
      </c>
      <c r="H848" s="8" t="s">
        <v>2998</v>
      </c>
      <c r="I848" s="8" t="s">
        <v>2999</v>
      </c>
      <c r="J848" s="8">
        <v>3</v>
      </c>
      <c r="K848" s="8" t="s">
        <v>2997</v>
      </c>
      <c r="L848" s="8" t="s">
        <v>3899</v>
      </c>
      <c r="M848" s="8" t="s">
        <v>3900</v>
      </c>
      <c r="N848" s="8">
        <v>15</v>
      </c>
      <c r="O848" s="8" t="s">
        <v>3972</v>
      </c>
      <c r="P848" s="8" t="s">
        <v>3973</v>
      </c>
      <c r="Q848" s="8" t="s">
        <v>3971</v>
      </c>
      <c r="R848" s="8" t="s">
        <v>3972</v>
      </c>
      <c r="S848" s="8">
        <v>36.413052999999998</v>
      </c>
      <c r="T848" s="8">
        <v>36.810918000000001</v>
      </c>
      <c r="U848" s="8" t="s">
        <v>1763</v>
      </c>
      <c r="V848" s="8" t="s">
        <v>2346</v>
      </c>
      <c r="W848" s="8" t="s">
        <v>1449</v>
      </c>
      <c r="X848" s="8" t="s">
        <v>1496</v>
      </c>
      <c r="Y848" s="8">
        <v>499</v>
      </c>
      <c r="Z848" s="8">
        <v>0</v>
      </c>
      <c r="AA848" s="8">
        <v>0</v>
      </c>
      <c r="AB848" s="8" t="s">
        <v>1449</v>
      </c>
      <c r="AC848" s="8">
        <v>0</v>
      </c>
      <c r="AD848" s="8" t="s">
        <v>1449</v>
      </c>
    </row>
    <row r="849" spans="1:30" hidden="1" x14ac:dyDescent="0.25">
      <c r="A849" s="8" t="s">
        <v>3806</v>
      </c>
      <c r="B849" s="8">
        <v>1167</v>
      </c>
      <c r="C849" s="8" t="s">
        <v>2334</v>
      </c>
      <c r="D849" s="8" t="s">
        <v>2335</v>
      </c>
      <c r="E849" s="8" t="s">
        <v>2336</v>
      </c>
      <c r="F849" s="8">
        <v>1</v>
      </c>
      <c r="G849" s="8" t="s">
        <v>3768</v>
      </c>
      <c r="H849" s="8" t="s">
        <v>3769</v>
      </c>
      <c r="I849" s="8" t="s">
        <v>3770</v>
      </c>
      <c r="J849" s="8">
        <v>2</v>
      </c>
      <c r="K849" s="8" t="s">
        <v>3974</v>
      </c>
      <c r="L849" s="8" t="s">
        <v>3975</v>
      </c>
      <c r="M849" s="8" t="s">
        <v>3976</v>
      </c>
      <c r="N849" s="8">
        <v>14</v>
      </c>
      <c r="O849" s="8" t="s">
        <v>3807</v>
      </c>
      <c r="P849" s="8" t="s">
        <v>3808</v>
      </c>
      <c r="Q849" s="8" t="s">
        <v>3977</v>
      </c>
      <c r="R849" s="8" t="s">
        <v>3978</v>
      </c>
      <c r="S849" s="8">
        <v>36.519129999999997</v>
      </c>
      <c r="T849" s="8">
        <v>37.585073000000001</v>
      </c>
      <c r="U849" s="8" t="s">
        <v>1448</v>
      </c>
      <c r="V849" s="8" t="s">
        <v>1449</v>
      </c>
      <c r="W849" s="8" t="s">
        <v>1449</v>
      </c>
      <c r="X849" s="8" t="s">
        <v>1449</v>
      </c>
      <c r="Y849" s="8">
        <v>1682</v>
      </c>
      <c r="Z849" s="8">
        <v>0</v>
      </c>
      <c r="AA849" s="8">
        <v>0</v>
      </c>
      <c r="AB849" s="8" t="s">
        <v>1449</v>
      </c>
      <c r="AC849" s="8">
        <v>0</v>
      </c>
      <c r="AD849" s="8" t="s">
        <v>1449</v>
      </c>
    </row>
    <row r="850" spans="1:30" hidden="1" x14ac:dyDescent="0.25">
      <c r="A850" s="8" t="s">
        <v>3979</v>
      </c>
      <c r="B850" s="8">
        <v>1168</v>
      </c>
      <c r="C850" s="8" t="s">
        <v>2334</v>
      </c>
      <c r="D850" s="8" t="s">
        <v>2335</v>
      </c>
      <c r="E850" s="8" t="s">
        <v>2336</v>
      </c>
      <c r="F850" s="8">
        <v>1</v>
      </c>
      <c r="G850" s="8" t="s">
        <v>2997</v>
      </c>
      <c r="H850" s="8" t="s">
        <v>2998</v>
      </c>
      <c r="I850" s="8" t="s">
        <v>2999</v>
      </c>
      <c r="J850" s="8">
        <v>3</v>
      </c>
      <c r="K850" s="8" t="s">
        <v>3649</v>
      </c>
      <c r="L850" s="8" t="s">
        <v>3650</v>
      </c>
      <c r="M850" s="8" t="s">
        <v>3651</v>
      </c>
      <c r="N850" s="8">
        <v>16</v>
      </c>
      <c r="O850" s="8" t="s">
        <v>3980</v>
      </c>
      <c r="P850" s="8" t="s">
        <v>3725</v>
      </c>
      <c r="Q850" s="8" t="s">
        <v>3723</v>
      </c>
      <c r="R850" s="8" t="s">
        <v>3724</v>
      </c>
      <c r="S850" s="8">
        <v>36.710590000000003</v>
      </c>
      <c r="T850" s="8">
        <v>36.800224</v>
      </c>
      <c r="U850" s="8" t="s">
        <v>1763</v>
      </c>
      <c r="V850" s="8" t="s">
        <v>1436</v>
      </c>
      <c r="W850" s="8" t="s">
        <v>1449</v>
      </c>
      <c r="X850" s="8" t="s">
        <v>1437</v>
      </c>
      <c r="Y850" s="8">
        <v>0</v>
      </c>
      <c r="Z850" s="8">
        <v>0</v>
      </c>
      <c r="AA850" s="8">
        <v>1</v>
      </c>
      <c r="AB850" s="8" t="s">
        <v>1438</v>
      </c>
      <c r="AC850" s="8">
        <v>0</v>
      </c>
      <c r="AD850" s="8">
        <v>1</v>
      </c>
    </row>
    <row r="851" spans="1:30" hidden="1" x14ac:dyDescent="0.25">
      <c r="A851" s="8" t="s">
        <v>3981</v>
      </c>
      <c r="B851" s="8">
        <v>1169</v>
      </c>
      <c r="C851" s="8" t="s">
        <v>2334</v>
      </c>
      <c r="D851" s="8" t="s">
        <v>2335</v>
      </c>
      <c r="E851" s="8" t="s">
        <v>2336</v>
      </c>
      <c r="F851" s="8">
        <v>1</v>
      </c>
      <c r="G851" s="8" t="s">
        <v>2997</v>
      </c>
      <c r="H851" s="8" t="s">
        <v>2998</v>
      </c>
      <c r="I851" s="8" t="s">
        <v>2999</v>
      </c>
      <c r="J851" s="8">
        <v>3</v>
      </c>
      <c r="K851" s="8" t="s">
        <v>3981</v>
      </c>
      <c r="L851" s="8" t="s">
        <v>3982</v>
      </c>
      <c r="M851" s="8" t="s">
        <v>3983</v>
      </c>
      <c r="N851" s="8">
        <v>20</v>
      </c>
      <c r="O851" s="8" t="s">
        <v>3982</v>
      </c>
      <c r="P851" s="8" t="s">
        <v>3984</v>
      </c>
      <c r="Q851" s="8" t="s">
        <v>3981</v>
      </c>
      <c r="R851" s="8" t="s">
        <v>3982</v>
      </c>
      <c r="S851" s="8">
        <v>36.501638999999997</v>
      </c>
      <c r="T851" s="8">
        <v>36.599198999999999</v>
      </c>
      <c r="U851" s="8" t="s">
        <v>1763</v>
      </c>
      <c r="V851" s="8" t="s">
        <v>1448</v>
      </c>
      <c r="W851" s="8" t="s">
        <v>1449</v>
      </c>
      <c r="X851" s="8" t="s">
        <v>3985</v>
      </c>
      <c r="Y851" s="8">
        <v>3740</v>
      </c>
      <c r="Z851" s="8">
        <v>0</v>
      </c>
      <c r="AA851" s="8">
        <v>0</v>
      </c>
      <c r="AC851" s="8">
        <v>0</v>
      </c>
      <c r="AD851" s="8" t="s">
        <v>1449</v>
      </c>
    </row>
    <row r="852" spans="1:30" hidden="1" x14ac:dyDescent="0.25">
      <c r="A852" s="8" t="s">
        <v>3986</v>
      </c>
      <c r="B852" s="8">
        <v>1170</v>
      </c>
      <c r="C852" s="8" t="s">
        <v>2334</v>
      </c>
      <c r="D852" s="8" t="s">
        <v>2335</v>
      </c>
      <c r="E852" s="8" t="s">
        <v>2336</v>
      </c>
      <c r="F852" s="8">
        <v>1</v>
      </c>
      <c r="G852" s="8" t="s">
        <v>2997</v>
      </c>
      <c r="H852" s="8" t="s">
        <v>2998</v>
      </c>
      <c r="I852" s="8" t="s">
        <v>2999</v>
      </c>
      <c r="J852" s="8">
        <v>3</v>
      </c>
      <c r="K852" s="8" t="s">
        <v>3981</v>
      </c>
      <c r="L852" s="8" t="s">
        <v>3982</v>
      </c>
      <c r="M852" s="8" t="s">
        <v>3983</v>
      </c>
      <c r="N852" s="8">
        <v>20</v>
      </c>
      <c r="O852" s="8" t="s">
        <v>3987</v>
      </c>
      <c r="P852" s="8" t="s">
        <v>3988</v>
      </c>
      <c r="Q852" s="8" t="s">
        <v>3986</v>
      </c>
      <c r="R852" s="8" t="s">
        <v>3987</v>
      </c>
      <c r="S852" s="8">
        <v>36.534514999999999</v>
      </c>
      <c r="T852" s="8">
        <v>36.658661000000002</v>
      </c>
      <c r="U852" s="8" t="s">
        <v>1763</v>
      </c>
      <c r="V852" s="8" t="s">
        <v>1448</v>
      </c>
      <c r="W852" s="8" t="s">
        <v>1449</v>
      </c>
      <c r="X852" s="8" t="s">
        <v>3985</v>
      </c>
      <c r="Y852" s="8">
        <v>495</v>
      </c>
      <c r="Z852" s="8">
        <v>0</v>
      </c>
      <c r="AA852" s="8">
        <v>0</v>
      </c>
      <c r="AC852" s="8">
        <v>0</v>
      </c>
      <c r="AD852" s="8" t="s">
        <v>1449</v>
      </c>
    </row>
    <row r="853" spans="1:30" hidden="1" x14ac:dyDescent="0.25">
      <c r="A853" s="8" t="s">
        <v>3989</v>
      </c>
      <c r="B853" s="8">
        <v>1171</v>
      </c>
      <c r="C853" s="8" t="s">
        <v>2334</v>
      </c>
      <c r="D853" s="8" t="s">
        <v>2335</v>
      </c>
      <c r="E853" s="8" t="s">
        <v>2336</v>
      </c>
      <c r="F853" s="8">
        <v>1</v>
      </c>
      <c r="G853" s="8" t="s">
        <v>2997</v>
      </c>
      <c r="H853" s="8" t="s">
        <v>2998</v>
      </c>
      <c r="I853" s="8" t="s">
        <v>2999</v>
      </c>
      <c r="J853" s="8">
        <v>3</v>
      </c>
      <c r="K853" s="8" t="s">
        <v>3981</v>
      </c>
      <c r="L853" s="8" t="s">
        <v>3982</v>
      </c>
      <c r="M853" s="8" t="s">
        <v>3983</v>
      </c>
      <c r="N853" s="8">
        <v>20</v>
      </c>
      <c r="O853" s="8" t="s">
        <v>3990</v>
      </c>
      <c r="P853" s="8" t="s">
        <v>3991</v>
      </c>
      <c r="Q853" s="8" t="s">
        <v>3989</v>
      </c>
      <c r="R853" s="8" t="s">
        <v>3990</v>
      </c>
      <c r="S853" s="8">
        <v>36.530672000000003</v>
      </c>
      <c r="T853" s="8">
        <v>36.622639999999997</v>
      </c>
      <c r="U853" s="8" t="s">
        <v>1763</v>
      </c>
      <c r="V853" s="8" t="s">
        <v>1448</v>
      </c>
      <c r="W853" s="8" t="s">
        <v>1449</v>
      </c>
      <c r="X853" s="8" t="s">
        <v>3985</v>
      </c>
      <c r="Y853" s="8">
        <v>1182</v>
      </c>
      <c r="Z853" s="8">
        <v>0</v>
      </c>
      <c r="AA853" s="8">
        <v>0</v>
      </c>
      <c r="AC853" s="8">
        <v>0</v>
      </c>
      <c r="AD853" s="8" t="s">
        <v>1449</v>
      </c>
    </row>
    <row r="854" spans="1:30" hidden="1" x14ac:dyDescent="0.25">
      <c r="A854" s="8" t="s">
        <v>3992</v>
      </c>
      <c r="B854" s="8">
        <v>1172</v>
      </c>
      <c r="C854" s="8" t="s">
        <v>2334</v>
      </c>
      <c r="D854" s="8" t="s">
        <v>2335</v>
      </c>
      <c r="E854" s="8" t="s">
        <v>2336</v>
      </c>
      <c r="F854" s="8">
        <v>1</v>
      </c>
      <c r="G854" s="8" t="s">
        <v>2997</v>
      </c>
      <c r="H854" s="8" t="s">
        <v>2998</v>
      </c>
      <c r="I854" s="8" t="s">
        <v>2999</v>
      </c>
      <c r="J854" s="8">
        <v>3</v>
      </c>
      <c r="K854" s="8" t="s">
        <v>3981</v>
      </c>
      <c r="L854" s="8" t="s">
        <v>3982</v>
      </c>
      <c r="M854" s="8" t="s">
        <v>3983</v>
      </c>
      <c r="N854" s="8">
        <v>20</v>
      </c>
      <c r="O854" s="8" t="s">
        <v>3993</v>
      </c>
      <c r="P854" s="8" t="s">
        <v>3984</v>
      </c>
      <c r="Q854" s="8" t="s">
        <v>3981</v>
      </c>
      <c r="R854" s="8" t="s">
        <v>3982</v>
      </c>
      <c r="S854" s="8">
        <v>36.501638999999997</v>
      </c>
      <c r="T854" s="8">
        <v>36.599198999999999</v>
      </c>
      <c r="U854" s="8" t="s">
        <v>1763</v>
      </c>
      <c r="V854" s="8" t="s">
        <v>1448</v>
      </c>
      <c r="W854" s="8" t="s">
        <v>1449</v>
      </c>
      <c r="X854" s="8" t="s">
        <v>3985</v>
      </c>
      <c r="Y854" s="8">
        <v>0</v>
      </c>
      <c r="Z854" s="8">
        <v>0</v>
      </c>
      <c r="AA854" s="8">
        <v>0</v>
      </c>
      <c r="AC854" s="8">
        <v>0</v>
      </c>
      <c r="AD854" s="8" t="s">
        <v>1449</v>
      </c>
    </row>
    <row r="855" spans="1:30" hidden="1" x14ac:dyDescent="0.25">
      <c r="A855" s="8" t="s">
        <v>3994</v>
      </c>
      <c r="B855" s="8">
        <v>1173</v>
      </c>
      <c r="C855" s="8" t="s">
        <v>2334</v>
      </c>
      <c r="D855" s="8" t="s">
        <v>2335</v>
      </c>
      <c r="E855" s="8" t="s">
        <v>2336</v>
      </c>
      <c r="F855" s="8">
        <v>1</v>
      </c>
      <c r="G855" s="8" t="s">
        <v>2997</v>
      </c>
      <c r="H855" s="8" t="s">
        <v>2998</v>
      </c>
      <c r="I855" s="8" t="s">
        <v>2999</v>
      </c>
      <c r="J855" s="8">
        <v>3</v>
      </c>
      <c r="K855" s="8" t="s">
        <v>3981</v>
      </c>
      <c r="L855" s="8" t="s">
        <v>3982</v>
      </c>
      <c r="M855" s="8" t="s">
        <v>3983</v>
      </c>
      <c r="N855" s="8">
        <v>20</v>
      </c>
      <c r="O855" s="8" t="s">
        <v>3995</v>
      </c>
      <c r="P855" s="8" t="s">
        <v>3996</v>
      </c>
      <c r="Q855" s="8" t="s">
        <v>3994</v>
      </c>
      <c r="R855" s="8" t="s">
        <v>3995</v>
      </c>
      <c r="S855" s="8">
        <v>36.469064000000003</v>
      </c>
      <c r="T855" s="8">
        <v>36.606676</v>
      </c>
      <c r="U855" s="8" t="s">
        <v>1763</v>
      </c>
      <c r="V855" s="8" t="s">
        <v>1448</v>
      </c>
      <c r="W855" s="8" t="s">
        <v>1449</v>
      </c>
      <c r="X855" s="8" t="s">
        <v>3985</v>
      </c>
      <c r="Y855" s="8">
        <v>1113</v>
      </c>
      <c r="Z855" s="8">
        <v>0</v>
      </c>
      <c r="AA855" s="8">
        <v>0</v>
      </c>
      <c r="AC855" s="8">
        <v>0</v>
      </c>
      <c r="AD855" s="8" t="s">
        <v>1449</v>
      </c>
    </row>
    <row r="856" spans="1:30" hidden="1" x14ac:dyDescent="0.25">
      <c r="A856" s="8" t="s">
        <v>3997</v>
      </c>
      <c r="B856" s="8">
        <v>1174</v>
      </c>
      <c r="C856" s="8" t="s">
        <v>2334</v>
      </c>
      <c r="D856" s="8" t="s">
        <v>2335</v>
      </c>
      <c r="E856" s="8" t="s">
        <v>2336</v>
      </c>
      <c r="F856" s="8">
        <v>1</v>
      </c>
      <c r="G856" s="8" t="s">
        <v>2997</v>
      </c>
      <c r="H856" s="8" t="s">
        <v>2998</v>
      </c>
      <c r="I856" s="8" t="s">
        <v>2999</v>
      </c>
      <c r="J856" s="8">
        <v>3</v>
      </c>
      <c r="K856" s="8" t="s">
        <v>3981</v>
      </c>
      <c r="L856" s="8" t="s">
        <v>3982</v>
      </c>
      <c r="M856" s="8" t="s">
        <v>3983</v>
      </c>
      <c r="N856" s="8">
        <v>20</v>
      </c>
      <c r="O856" s="8" t="s">
        <v>3998</v>
      </c>
      <c r="P856" s="8" t="s">
        <v>3999</v>
      </c>
      <c r="Q856" s="8" t="s">
        <v>3997</v>
      </c>
      <c r="R856" s="8" t="s">
        <v>3998</v>
      </c>
      <c r="S856" s="8">
        <v>36.527894000000003</v>
      </c>
      <c r="T856" s="8">
        <v>36.655641000000003</v>
      </c>
      <c r="U856" s="8" t="s">
        <v>1763</v>
      </c>
      <c r="V856" s="8" t="s">
        <v>1448</v>
      </c>
      <c r="W856" s="8" t="s">
        <v>1449</v>
      </c>
      <c r="X856" s="8" t="s">
        <v>3985</v>
      </c>
      <c r="Y856" s="8">
        <v>378</v>
      </c>
      <c r="Z856" s="8">
        <v>0</v>
      </c>
      <c r="AA856" s="8">
        <v>0</v>
      </c>
      <c r="AC856" s="8">
        <v>0</v>
      </c>
      <c r="AD856" s="8" t="s">
        <v>1449</v>
      </c>
    </row>
    <row r="857" spans="1:30" hidden="1" x14ac:dyDescent="0.25">
      <c r="A857" s="8" t="s">
        <v>4000</v>
      </c>
      <c r="B857" s="8">
        <v>1175</v>
      </c>
      <c r="C857" s="8" t="s">
        <v>2334</v>
      </c>
      <c r="D857" s="8" t="s">
        <v>2335</v>
      </c>
      <c r="E857" s="8" t="s">
        <v>2336</v>
      </c>
      <c r="F857" s="8">
        <v>1</v>
      </c>
      <c r="G857" s="8" t="s">
        <v>2997</v>
      </c>
      <c r="H857" s="8" t="s">
        <v>2998</v>
      </c>
      <c r="I857" s="8" t="s">
        <v>2999</v>
      </c>
      <c r="J857" s="8">
        <v>3</v>
      </c>
      <c r="K857" s="8" t="s">
        <v>3981</v>
      </c>
      <c r="L857" s="8" t="s">
        <v>3982</v>
      </c>
      <c r="M857" s="8" t="s">
        <v>3983</v>
      </c>
      <c r="N857" s="8">
        <v>20</v>
      </c>
      <c r="O857" s="8" t="s">
        <v>4001</v>
      </c>
      <c r="P857" s="8" t="s">
        <v>4002</v>
      </c>
      <c r="Q857" s="8" t="s">
        <v>4000</v>
      </c>
      <c r="R857" s="8" t="s">
        <v>4001</v>
      </c>
      <c r="S857" s="8">
        <v>36.522807999999998</v>
      </c>
      <c r="T857" s="8">
        <v>36.570644999999999</v>
      </c>
      <c r="U857" s="8" t="s">
        <v>1763</v>
      </c>
      <c r="V857" s="8" t="s">
        <v>1448</v>
      </c>
      <c r="W857" s="8" t="s">
        <v>1449</v>
      </c>
      <c r="X857" s="8" t="s">
        <v>3985</v>
      </c>
      <c r="Y857" s="8">
        <v>1019</v>
      </c>
      <c r="Z857" s="8">
        <v>0</v>
      </c>
      <c r="AA857" s="8">
        <v>0</v>
      </c>
      <c r="AC857" s="8">
        <v>0</v>
      </c>
      <c r="AD857" s="8" t="s">
        <v>1449</v>
      </c>
    </row>
    <row r="858" spans="1:30" hidden="1" x14ac:dyDescent="0.25">
      <c r="A858" s="8" t="s">
        <v>4003</v>
      </c>
      <c r="B858" s="8">
        <v>1176</v>
      </c>
      <c r="C858" s="8" t="s">
        <v>2334</v>
      </c>
      <c r="D858" s="8" t="s">
        <v>2335</v>
      </c>
      <c r="E858" s="8" t="s">
        <v>2336</v>
      </c>
      <c r="F858" s="8">
        <v>1</v>
      </c>
      <c r="G858" s="8" t="s">
        <v>2997</v>
      </c>
      <c r="H858" s="8" t="s">
        <v>2998</v>
      </c>
      <c r="I858" s="8" t="s">
        <v>2999</v>
      </c>
      <c r="J858" s="8">
        <v>3</v>
      </c>
      <c r="K858" s="8" t="s">
        <v>3981</v>
      </c>
      <c r="L858" s="8" t="s">
        <v>3982</v>
      </c>
      <c r="M858" s="8" t="s">
        <v>3983</v>
      </c>
      <c r="N858" s="8">
        <v>20</v>
      </c>
      <c r="O858" s="8" t="s">
        <v>4004</v>
      </c>
      <c r="P858" s="8" t="s">
        <v>3984</v>
      </c>
      <c r="Q858" s="8" t="s">
        <v>3981</v>
      </c>
      <c r="R858" s="8" t="s">
        <v>3982</v>
      </c>
      <c r="S858" s="8">
        <v>36.501638999999997</v>
      </c>
      <c r="T858" s="8">
        <v>36.599198999999999</v>
      </c>
      <c r="U858" s="8" t="s">
        <v>1763</v>
      </c>
      <c r="V858" s="8" t="s">
        <v>1448</v>
      </c>
      <c r="W858" s="8" t="s">
        <v>1449</v>
      </c>
      <c r="X858" s="8" t="s">
        <v>3985</v>
      </c>
      <c r="Y858" s="8">
        <v>0</v>
      </c>
      <c r="Z858" s="8">
        <v>0</v>
      </c>
      <c r="AA858" s="8">
        <v>0</v>
      </c>
      <c r="AC858" s="8">
        <v>0</v>
      </c>
      <c r="AD858" s="8" t="s">
        <v>1449</v>
      </c>
    </row>
    <row r="859" spans="1:30" hidden="1" x14ac:dyDescent="0.25">
      <c r="A859" s="8" t="s">
        <v>4005</v>
      </c>
      <c r="B859" s="8">
        <v>1177</v>
      </c>
      <c r="C859" s="8" t="s">
        <v>2334</v>
      </c>
      <c r="D859" s="8" t="s">
        <v>2335</v>
      </c>
      <c r="E859" s="8" t="s">
        <v>2336</v>
      </c>
      <c r="F859" s="8">
        <v>1</v>
      </c>
      <c r="G859" s="8" t="s">
        <v>2997</v>
      </c>
      <c r="H859" s="8" t="s">
        <v>2998</v>
      </c>
      <c r="I859" s="8" t="s">
        <v>2999</v>
      </c>
      <c r="J859" s="8">
        <v>3</v>
      </c>
      <c r="K859" s="8" t="s">
        <v>3981</v>
      </c>
      <c r="L859" s="8" t="s">
        <v>3982</v>
      </c>
      <c r="M859" s="8" t="s">
        <v>3983</v>
      </c>
      <c r="N859" s="8">
        <v>20</v>
      </c>
      <c r="O859" s="8" t="s">
        <v>4006</v>
      </c>
      <c r="P859" s="8" t="s">
        <v>3984</v>
      </c>
      <c r="Q859" s="8" t="s">
        <v>3981</v>
      </c>
      <c r="R859" s="8" t="s">
        <v>3982</v>
      </c>
      <c r="S859" s="8">
        <v>36.501638999999997</v>
      </c>
      <c r="T859" s="8">
        <v>36.599198999999999</v>
      </c>
      <c r="U859" s="8" t="s">
        <v>1763</v>
      </c>
      <c r="V859" s="8" t="s">
        <v>1448</v>
      </c>
      <c r="W859" s="8" t="s">
        <v>1449</v>
      </c>
      <c r="X859" s="8" t="s">
        <v>3985</v>
      </c>
      <c r="Y859" s="8">
        <v>0</v>
      </c>
      <c r="Z859" s="8">
        <v>0</v>
      </c>
      <c r="AA859" s="8">
        <v>0</v>
      </c>
      <c r="AC859" s="8">
        <v>0</v>
      </c>
      <c r="AD859" s="8" t="s">
        <v>1449</v>
      </c>
    </row>
    <row r="860" spans="1:30" hidden="1" x14ac:dyDescent="0.25">
      <c r="A860" s="8" t="s">
        <v>4007</v>
      </c>
      <c r="B860" s="8">
        <v>1178</v>
      </c>
      <c r="C860" s="8" t="s">
        <v>2334</v>
      </c>
      <c r="D860" s="8" t="s">
        <v>2335</v>
      </c>
      <c r="E860" s="8" t="s">
        <v>2336</v>
      </c>
      <c r="F860" s="8">
        <v>1</v>
      </c>
      <c r="G860" s="8" t="s">
        <v>2997</v>
      </c>
      <c r="H860" s="8" t="s">
        <v>2998</v>
      </c>
      <c r="I860" s="8" t="s">
        <v>2999</v>
      </c>
      <c r="J860" s="8">
        <v>3</v>
      </c>
      <c r="K860" s="8" t="s">
        <v>3981</v>
      </c>
      <c r="L860" s="8" t="s">
        <v>3982</v>
      </c>
      <c r="M860" s="8" t="s">
        <v>3983</v>
      </c>
      <c r="N860" s="8">
        <v>20</v>
      </c>
      <c r="O860" s="8" t="s">
        <v>4008</v>
      </c>
      <c r="P860" s="8" t="s">
        <v>4009</v>
      </c>
      <c r="Q860" s="8" t="s">
        <v>4007</v>
      </c>
      <c r="R860" s="8" t="s">
        <v>4008</v>
      </c>
      <c r="S860" s="8">
        <v>36.462173</v>
      </c>
      <c r="T860" s="8">
        <v>36.606684000000001</v>
      </c>
      <c r="U860" s="8" t="s">
        <v>1763</v>
      </c>
      <c r="V860" s="8" t="s">
        <v>1448</v>
      </c>
      <c r="W860" s="8" t="s">
        <v>1449</v>
      </c>
      <c r="X860" s="8" t="s">
        <v>3985</v>
      </c>
      <c r="Y860" s="8">
        <v>1234</v>
      </c>
      <c r="Z860" s="8">
        <v>0</v>
      </c>
      <c r="AA860" s="8">
        <v>0</v>
      </c>
      <c r="AC860" s="8">
        <v>0</v>
      </c>
      <c r="AD860" s="8" t="s">
        <v>1449</v>
      </c>
    </row>
    <row r="861" spans="1:30" hidden="1" x14ac:dyDescent="0.25">
      <c r="A861" s="8" t="s">
        <v>4010</v>
      </c>
      <c r="B861" s="8">
        <v>1179</v>
      </c>
      <c r="C861" s="8" t="s">
        <v>2334</v>
      </c>
      <c r="D861" s="8" t="s">
        <v>2335</v>
      </c>
      <c r="E861" s="8" t="s">
        <v>2336</v>
      </c>
      <c r="F861" s="8">
        <v>1</v>
      </c>
      <c r="G861" s="8" t="s">
        <v>2997</v>
      </c>
      <c r="H861" s="8" t="s">
        <v>2998</v>
      </c>
      <c r="I861" s="8" t="s">
        <v>2999</v>
      </c>
      <c r="J861" s="8">
        <v>3</v>
      </c>
      <c r="K861" s="8" t="s">
        <v>3981</v>
      </c>
      <c r="L861" s="8" t="s">
        <v>3982</v>
      </c>
      <c r="M861" s="8" t="s">
        <v>3983</v>
      </c>
      <c r="N861" s="8">
        <v>20</v>
      </c>
      <c r="O861" s="8" t="s">
        <v>4011</v>
      </c>
      <c r="P861" s="8" t="s">
        <v>4012</v>
      </c>
      <c r="Q861" s="8" t="s">
        <v>4010</v>
      </c>
      <c r="R861" s="8" t="s">
        <v>4011</v>
      </c>
      <c r="S861" s="8">
        <v>36.557192999999998</v>
      </c>
      <c r="T861" s="8">
        <v>36.613287999999997</v>
      </c>
      <c r="U861" s="8" t="s">
        <v>1763</v>
      </c>
      <c r="V861" s="8" t="s">
        <v>1448</v>
      </c>
      <c r="W861" s="8" t="s">
        <v>1449</v>
      </c>
      <c r="X861" s="8" t="s">
        <v>3985</v>
      </c>
      <c r="Y861" s="8">
        <v>755</v>
      </c>
      <c r="Z861" s="8">
        <v>0</v>
      </c>
      <c r="AA861" s="8">
        <v>0</v>
      </c>
      <c r="AC861" s="8">
        <v>0</v>
      </c>
      <c r="AD861" s="8" t="s">
        <v>1449</v>
      </c>
    </row>
    <row r="862" spans="1:30" hidden="1" x14ac:dyDescent="0.25">
      <c r="A862" s="8" t="s">
        <v>4013</v>
      </c>
      <c r="B862" s="8">
        <v>1180</v>
      </c>
      <c r="C862" s="8" t="s">
        <v>2334</v>
      </c>
      <c r="D862" s="8" t="s">
        <v>2335</v>
      </c>
      <c r="E862" s="8" t="s">
        <v>2336</v>
      </c>
      <c r="F862" s="8">
        <v>1</v>
      </c>
      <c r="G862" s="8" t="s">
        <v>2997</v>
      </c>
      <c r="H862" s="8" t="s">
        <v>2998</v>
      </c>
      <c r="I862" s="8" t="s">
        <v>2999</v>
      </c>
      <c r="J862" s="8">
        <v>3</v>
      </c>
      <c r="K862" s="8" t="s">
        <v>3981</v>
      </c>
      <c r="L862" s="8" t="s">
        <v>3982</v>
      </c>
      <c r="M862" s="8" t="s">
        <v>3983</v>
      </c>
      <c r="N862" s="8">
        <v>20</v>
      </c>
      <c r="O862" s="8" t="s">
        <v>4014</v>
      </c>
      <c r="P862" s="8" t="s">
        <v>4015</v>
      </c>
      <c r="Q862" s="8" t="s">
        <v>4013</v>
      </c>
      <c r="R862" s="8" t="s">
        <v>4014</v>
      </c>
      <c r="S862" s="8">
        <v>36.554448999999998</v>
      </c>
      <c r="T862" s="8">
        <v>36.602114</v>
      </c>
      <c r="U862" s="8" t="s">
        <v>1763</v>
      </c>
      <c r="V862" s="8" t="s">
        <v>1448</v>
      </c>
      <c r="W862" s="8" t="s">
        <v>1449</v>
      </c>
      <c r="X862" s="8" t="s">
        <v>3985</v>
      </c>
      <c r="Y862" s="8">
        <v>461</v>
      </c>
      <c r="Z862" s="8">
        <v>0</v>
      </c>
      <c r="AA862" s="8">
        <v>0</v>
      </c>
      <c r="AC862" s="8">
        <v>0</v>
      </c>
      <c r="AD862" s="8" t="s">
        <v>1449</v>
      </c>
    </row>
    <row r="863" spans="1:30" hidden="1" x14ac:dyDescent="0.25">
      <c r="A863" s="8" t="s">
        <v>4016</v>
      </c>
      <c r="B863" s="8">
        <v>1181</v>
      </c>
      <c r="C863" s="8" t="s">
        <v>2334</v>
      </c>
      <c r="D863" s="8" t="s">
        <v>2335</v>
      </c>
      <c r="E863" s="8" t="s">
        <v>2336</v>
      </c>
      <c r="F863" s="8">
        <v>1</v>
      </c>
      <c r="G863" s="8" t="s">
        <v>2997</v>
      </c>
      <c r="H863" s="8" t="s">
        <v>2998</v>
      </c>
      <c r="I863" s="8" t="s">
        <v>2999</v>
      </c>
      <c r="J863" s="8">
        <v>3</v>
      </c>
      <c r="K863" s="8" t="s">
        <v>3981</v>
      </c>
      <c r="L863" s="8" t="s">
        <v>3982</v>
      </c>
      <c r="M863" s="8" t="s">
        <v>3983</v>
      </c>
      <c r="N863" s="8">
        <v>20</v>
      </c>
      <c r="O863" s="8" t="s">
        <v>4017</v>
      </c>
      <c r="P863" s="8" t="s">
        <v>3984</v>
      </c>
      <c r="Q863" s="8" t="s">
        <v>3981</v>
      </c>
      <c r="R863" s="8" t="s">
        <v>3982</v>
      </c>
      <c r="S863" s="8">
        <v>36.501638999999997</v>
      </c>
      <c r="T863" s="8">
        <v>36.599198999999999</v>
      </c>
      <c r="U863" s="8" t="s">
        <v>1763</v>
      </c>
      <c r="V863" s="8" t="s">
        <v>1448</v>
      </c>
      <c r="W863" s="8" t="s">
        <v>1449</v>
      </c>
      <c r="X863" s="8" t="s">
        <v>3985</v>
      </c>
      <c r="Y863" s="8">
        <v>204</v>
      </c>
      <c r="Z863" s="8">
        <v>0</v>
      </c>
      <c r="AA863" s="8">
        <v>0</v>
      </c>
      <c r="AC863" s="8">
        <v>0</v>
      </c>
      <c r="AD863" s="8" t="s">
        <v>1449</v>
      </c>
    </row>
    <row r="864" spans="1:30" hidden="1" x14ac:dyDescent="0.25">
      <c r="A864" s="8" t="s">
        <v>4018</v>
      </c>
      <c r="B864" s="8">
        <v>1182</v>
      </c>
      <c r="C864" s="8" t="s">
        <v>2334</v>
      </c>
      <c r="D864" s="8" t="s">
        <v>2335</v>
      </c>
      <c r="E864" s="8" t="s">
        <v>2336</v>
      </c>
      <c r="F864" s="8">
        <v>1</v>
      </c>
      <c r="G864" s="8" t="s">
        <v>2997</v>
      </c>
      <c r="H864" s="8" t="s">
        <v>2998</v>
      </c>
      <c r="I864" s="8" t="s">
        <v>2999</v>
      </c>
      <c r="J864" s="8">
        <v>3</v>
      </c>
      <c r="K864" s="8" t="s">
        <v>3981</v>
      </c>
      <c r="L864" s="8" t="s">
        <v>3982</v>
      </c>
      <c r="M864" s="8" t="s">
        <v>3983</v>
      </c>
      <c r="N864" s="8">
        <v>20</v>
      </c>
      <c r="O864" s="8" t="s">
        <v>4019</v>
      </c>
      <c r="P864" s="8" t="s">
        <v>4020</v>
      </c>
      <c r="Q864" s="8" t="s">
        <v>4018</v>
      </c>
      <c r="R864" s="8" t="s">
        <v>4019</v>
      </c>
      <c r="S864" s="8">
        <v>36.542301000000002</v>
      </c>
      <c r="T864" s="8">
        <v>36.618357000000003</v>
      </c>
      <c r="U864" s="8" t="s">
        <v>1763</v>
      </c>
      <c r="V864" s="8" t="s">
        <v>1448</v>
      </c>
      <c r="W864" s="8" t="s">
        <v>1449</v>
      </c>
      <c r="X864" s="8" t="s">
        <v>3985</v>
      </c>
      <c r="Y864" s="8">
        <v>244</v>
      </c>
      <c r="Z864" s="8">
        <v>0</v>
      </c>
      <c r="AA864" s="8">
        <v>0</v>
      </c>
      <c r="AC864" s="8">
        <v>0</v>
      </c>
      <c r="AD864" s="8" t="s">
        <v>1449</v>
      </c>
    </row>
    <row r="865" spans="1:30" hidden="1" x14ac:dyDescent="0.25">
      <c r="A865" s="8" t="s">
        <v>4021</v>
      </c>
      <c r="B865" s="8">
        <v>1183</v>
      </c>
      <c r="C865" s="8" t="s">
        <v>2334</v>
      </c>
      <c r="D865" s="8" t="s">
        <v>2335</v>
      </c>
      <c r="E865" s="8" t="s">
        <v>2336</v>
      </c>
      <c r="F865" s="8">
        <v>1</v>
      </c>
      <c r="G865" s="8" t="s">
        <v>2997</v>
      </c>
      <c r="H865" s="8" t="s">
        <v>2998</v>
      </c>
      <c r="I865" s="8" t="s">
        <v>2999</v>
      </c>
      <c r="J865" s="8">
        <v>3</v>
      </c>
      <c r="K865" s="8" t="s">
        <v>3981</v>
      </c>
      <c r="L865" s="8" t="s">
        <v>3982</v>
      </c>
      <c r="M865" s="8" t="s">
        <v>3983</v>
      </c>
      <c r="N865" s="8">
        <v>20</v>
      </c>
      <c r="O865" s="8" t="s">
        <v>4022</v>
      </c>
      <c r="P865" s="8" t="s">
        <v>4023</v>
      </c>
      <c r="Q865" s="8" t="s">
        <v>4021</v>
      </c>
      <c r="R865" s="8" t="s">
        <v>4022</v>
      </c>
      <c r="S865" s="8">
        <v>36.550607999999997</v>
      </c>
      <c r="T865" s="8">
        <v>36.642636000000003</v>
      </c>
      <c r="U865" s="8" t="s">
        <v>1763</v>
      </c>
      <c r="V865" s="8" t="s">
        <v>1448</v>
      </c>
      <c r="W865" s="8" t="s">
        <v>1449</v>
      </c>
      <c r="X865" s="8" t="s">
        <v>3985</v>
      </c>
      <c r="Y865" s="8">
        <v>113</v>
      </c>
      <c r="Z865" s="8">
        <v>0</v>
      </c>
      <c r="AA865" s="8">
        <v>0</v>
      </c>
      <c r="AC865" s="8">
        <v>0</v>
      </c>
      <c r="AD865" s="8" t="s">
        <v>1449</v>
      </c>
    </row>
    <row r="866" spans="1:30" hidden="1" x14ac:dyDescent="0.25">
      <c r="A866" s="8" t="s">
        <v>4024</v>
      </c>
      <c r="B866" s="8">
        <v>1185</v>
      </c>
      <c r="C866" s="8" t="s">
        <v>2334</v>
      </c>
      <c r="D866" s="8" t="s">
        <v>2335</v>
      </c>
      <c r="E866" s="8" t="s">
        <v>2336</v>
      </c>
      <c r="F866" s="8">
        <v>1</v>
      </c>
      <c r="G866" s="8" t="s">
        <v>2997</v>
      </c>
      <c r="H866" s="8" t="s">
        <v>2998</v>
      </c>
      <c r="I866" s="8" t="s">
        <v>2999</v>
      </c>
      <c r="J866" s="8">
        <v>3</v>
      </c>
      <c r="K866" s="8" t="s">
        <v>4025</v>
      </c>
      <c r="L866" s="8" t="s">
        <v>4026</v>
      </c>
      <c r="M866" s="8" t="s">
        <v>4027</v>
      </c>
      <c r="N866" s="8">
        <v>18</v>
      </c>
      <c r="O866" s="8" t="s">
        <v>4028</v>
      </c>
      <c r="P866" s="8" t="s">
        <v>4029</v>
      </c>
      <c r="Q866" s="8" t="s">
        <v>4024</v>
      </c>
      <c r="R866" s="8" t="s">
        <v>4028</v>
      </c>
      <c r="S866" s="8">
        <v>36.716343999999999</v>
      </c>
      <c r="T866" s="8">
        <v>36.666173999999998</v>
      </c>
      <c r="U866" s="8" t="s">
        <v>1448</v>
      </c>
      <c r="V866" s="8" t="s">
        <v>1448</v>
      </c>
      <c r="W866" s="8" t="s">
        <v>1449</v>
      </c>
      <c r="X866" s="8" t="s">
        <v>3985</v>
      </c>
      <c r="Y866" s="8">
        <v>374</v>
      </c>
      <c r="Z866" s="8">
        <v>0</v>
      </c>
      <c r="AA866" s="8">
        <v>0</v>
      </c>
      <c r="AC866" s="8">
        <v>0</v>
      </c>
      <c r="AD866" s="8" t="s">
        <v>1449</v>
      </c>
    </row>
    <row r="867" spans="1:30" hidden="1" x14ac:dyDescent="0.25">
      <c r="A867" s="8" t="s">
        <v>4030</v>
      </c>
      <c r="B867" s="8">
        <v>1186</v>
      </c>
      <c r="C867" s="8" t="s">
        <v>2334</v>
      </c>
      <c r="D867" s="8" t="s">
        <v>2335</v>
      </c>
      <c r="E867" s="8" t="s">
        <v>2336</v>
      </c>
      <c r="F867" s="8">
        <v>1</v>
      </c>
      <c r="G867" s="8" t="s">
        <v>2997</v>
      </c>
      <c r="H867" s="8" t="s">
        <v>2998</v>
      </c>
      <c r="I867" s="8" t="s">
        <v>2999</v>
      </c>
      <c r="J867" s="8">
        <v>3</v>
      </c>
      <c r="K867" s="8" t="s">
        <v>4025</v>
      </c>
      <c r="L867" s="8" t="s">
        <v>4026</v>
      </c>
      <c r="M867" s="8" t="s">
        <v>4027</v>
      </c>
      <c r="N867" s="8">
        <v>18</v>
      </c>
      <c r="O867" s="8" t="s">
        <v>4031</v>
      </c>
      <c r="P867" s="8" t="s">
        <v>4032</v>
      </c>
      <c r="Q867" s="8" t="s">
        <v>4030</v>
      </c>
      <c r="R867" s="8" t="s">
        <v>4031</v>
      </c>
      <c r="S867" s="8">
        <v>36.690054000000003</v>
      </c>
      <c r="T867" s="8">
        <v>36.694302999999998</v>
      </c>
      <c r="U867" s="8" t="s">
        <v>1448</v>
      </c>
      <c r="V867" s="8" t="s">
        <v>1448</v>
      </c>
      <c r="W867" s="8" t="s">
        <v>1449</v>
      </c>
      <c r="X867" s="8" t="s">
        <v>3985</v>
      </c>
      <c r="Y867" s="8">
        <v>357</v>
      </c>
      <c r="Z867" s="8">
        <v>0</v>
      </c>
      <c r="AA867" s="8">
        <v>0</v>
      </c>
      <c r="AC867" s="8">
        <v>0</v>
      </c>
      <c r="AD867" s="8" t="s">
        <v>1449</v>
      </c>
    </row>
    <row r="868" spans="1:30" hidden="1" x14ac:dyDescent="0.25">
      <c r="A868" s="8" t="s">
        <v>4033</v>
      </c>
      <c r="B868" s="8">
        <v>1187</v>
      </c>
      <c r="C868" s="8" t="s">
        <v>2334</v>
      </c>
      <c r="D868" s="8" t="s">
        <v>2335</v>
      </c>
      <c r="E868" s="8" t="s">
        <v>2336</v>
      </c>
      <c r="F868" s="8">
        <v>1</v>
      </c>
      <c r="G868" s="8" t="s">
        <v>2997</v>
      </c>
      <c r="H868" s="8" t="s">
        <v>2998</v>
      </c>
      <c r="I868" s="8" t="s">
        <v>2999</v>
      </c>
      <c r="J868" s="8">
        <v>3</v>
      </c>
      <c r="K868" s="8" t="s">
        <v>4025</v>
      </c>
      <c r="L868" s="8" t="s">
        <v>4026</v>
      </c>
      <c r="M868" s="8" t="s">
        <v>4027</v>
      </c>
      <c r="N868" s="8">
        <v>18</v>
      </c>
      <c r="O868" s="8" t="s">
        <v>4034</v>
      </c>
      <c r="P868" s="8" t="s">
        <v>4035</v>
      </c>
      <c r="Q868" s="8" t="s">
        <v>4033</v>
      </c>
      <c r="R868" s="8" t="s">
        <v>4034</v>
      </c>
      <c r="S868" s="8">
        <v>36.6477</v>
      </c>
      <c r="T868" s="8">
        <v>36.731538999999998</v>
      </c>
      <c r="U868" s="8" t="s">
        <v>1448</v>
      </c>
      <c r="V868" s="8" t="s">
        <v>1448</v>
      </c>
      <c r="W868" s="8" t="s">
        <v>1449</v>
      </c>
      <c r="X868" s="8" t="s">
        <v>3985</v>
      </c>
      <c r="Y868" s="8">
        <v>628</v>
      </c>
      <c r="Z868" s="8">
        <v>0</v>
      </c>
      <c r="AA868" s="8">
        <v>0</v>
      </c>
      <c r="AC868" s="8">
        <v>0</v>
      </c>
      <c r="AD868" s="8" t="s">
        <v>1449</v>
      </c>
    </row>
    <row r="869" spans="1:30" hidden="1" x14ac:dyDescent="0.25">
      <c r="A869" s="8" t="s">
        <v>4036</v>
      </c>
      <c r="B869" s="8">
        <v>1188</v>
      </c>
      <c r="C869" s="8" t="s">
        <v>2334</v>
      </c>
      <c r="D869" s="8" t="s">
        <v>2335</v>
      </c>
      <c r="E869" s="8" t="s">
        <v>2336</v>
      </c>
      <c r="F869" s="8">
        <v>1</v>
      </c>
      <c r="G869" s="8" t="s">
        <v>2997</v>
      </c>
      <c r="H869" s="8" t="s">
        <v>2998</v>
      </c>
      <c r="I869" s="8" t="s">
        <v>2999</v>
      </c>
      <c r="J869" s="8">
        <v>3</v>
      </c>
      <c r="K869" s="8" t="s">
        <v>4025</v>
      </c>
      <c r="L869" s="8" t="s">
        <v>4026</v>
      </c>
      <c r="M869" s="8" t="s">
        <v>4027</v>
      </c>
      <c r="N869" s="8">
        <v>18</v>
      </c>
      <c r="O869" s="8" t="s">
        <v>4037</v>
      </c>
      <c r="P869" s="8" t="s">
        <v>4038</v>
      </c>
      <c r="Q869" s="8" t="s">
        <v>4036</v>
      </c>
      <c r="R869" s="8" t="s">
        <v>4037</v>
      </c>
      <c r="S869" s="8">
        <v>36.663305000000001</v>
      </c>
      <c r="T869" s="8">
        <v>36.749813000000003</v>
      </c>
      <c r="U869" s="8" t="s">
        <v>1448</v>
      </c>
      <c r="V869" s="8" t="s">
        <v>1448</v>
      </c>
      <c r="W869" s="8" t="s">
        <v>1449</v>
      </c>
      <c r="X869" s="8" t="s">
        <v>3985</v>
      </c>
      <c r="Y869" s="8">
        <v>110</v>
      </c>
      <c r="Z869" s="8">
        <v>0</v>
      </c>
      <c r="AA869" s="8">
        <v>0</v>
      </c>
      <c r="AC869" s="8">
        <v>0</v>
      </c>
      <c r="AD869" s="8" t="s">
        <v>1449</v>
      </c>
    </row>
    <row r="870" spans="1:30" hidden="1" x14ac:dyDescent="0.25">
      <c r="A870" s="8" t="s">
        <v>4039</v>
      </c>
      <c r="B870" s="8">
        <v>1189</v>
      </c>
      <c r="C870" s="8" t="s">
        <v>2334</v>
      </c>
      <c r="D870" s="8" t="s">
        <v>2335</v>
      </c>
      <c r="E870" s="8" t="s">
        <v>2336</v>
      </c>
      <c r="F870" s="8">
        <v>1</v>
      </c>
      <c r="G870" s="8" t="s">
        <v>2997</v>
      </c>
      <c r="H870" s="8" t="s">
        <v>2998</v>
      </c>
      <c r="I870" s="8" t="s">
        <v>2999</v>
      </c>
      <c r="J870" s="8">
        <v>3</v>
      </c>
      <c r="K870" s="8" t="s">
        <v>4025</v>
      </c>
      <c r="L870" s="8" t="s">
        <v>4026</v>
      </c>
      <c r="M870" s="8" t="s">
        <v>4027</v>
      </c>
      <c r="N870" s="8">
        <v>18</v>
      </c>
      <c r="O870" s="8" t="s">
        <v>4040</v>
      </c>
      <c r="P870" s="8" t="s">
        <v>4041</v>
      </c>
      <c r="Q870" s="8" t="s">
        <v>4039</v>
      </c>
      <c r="R870" s="8" t="s">
        <v>4040</v>
      </c>
      <c r="S870" s="8">
        <v>36.703074999999998</v>
      </c>
      <c r="T870" s="8">
        <v>36.740901999999998</v>
      </c>
      <c r="U870" s="8" t="s">
        <v>1448</v>
      </c>
      <c r="V870" s="8" t="s">
        <v>1448</v>
      </c>
      <c r="W870" s="8" t="s">
        <v>1449</v>
      </c>
      <c r="X870" s="8" t="s">
        <v>3985</v>
      </c>
      <c r="Y870" s="8">
        <v>363</v>
      </c>
      <c r="Z870" s="8">
        <v>0</v>
      </c>
      <c r="AA870" s="8">
        <v>0</v>
      </c>
      <c r="AC870" s="8">
        <v>0</v>
      </c>
      <c r="AD870" s="8" t="s">
        <v>1449</v>
      </c>
    </row>
    <row r="871" spans="1:30" hidden="1" x14ac:dyDescent="0.25">
      <c r="A871" s="8" t="s">
        <v>4042</v>
      </c>
      <c r="B871" s="8">
        <v>1190</v>
      </c>
      <c r="C871" s="8" t="s">
        <v>2334</v>
      </c>
      <c r="D871" s="8" t="s">
        <v>2335</v>
      </c>
      <c r="E871" s="8" t="s">
        <v>2336</v>
      </c>
      <c r="F871" s="8">
        <v>1</v>
      </c>
      <c r="G871" s="8" t="s">
        <v>2997</v>
      </c>
      <c r="H871" s="8" t="s">
        <v>2998</v>
      </c>
      <c r="I871" s="8" t="s">
        <v>2999</v>
      </c>
      <c r="J871" s="8">
        <v>3</v>
      </c>
      <c r="K871" s="8" t="s">
        <v>4025</v>
      </c>
      <c r="L871" s="8" t="s">
        <v>4026</v>
      </c>
      <c r="M871" s="8" t="s">
        <v>4027</v>
      </c>
      <c r="N871" s="8">
        <v>18</v>
      </c>
      <c r="O871" s="8" t="s">
        <v>4043</v>
      </c>
      <c r="P871" s="8" t="s">
        <v>4044</v>
      </c>
      <c r="Q871" s="8" t="s">
        <v>4042</v>
      </c>
      <c r="R871" s="8" t="s">
        <v>4045</v>
      </c>
      <c r="S871" s="8">
        <v>36.648325</v>
      </c>
      <c r="T871" s="8">
        <v>36.716470000000001</v>
      </c>
      <c r="U871" s="8" t="s">
        <v>1448</v>
      </c>
      <c r="V871" s="8" t="s">
        <v>1448</v>
      </c>
      <c r="W871" s="8" t="s">
        <v>1449</v>
      </c>
      <c r="X871" s="8" t="s">
        <v>3985</v>
      </c>
      <c r="Y871" s="8">
        <v>338</v>
      </c>
      <c r="Z871" s="8">
        <v>0</v>
      </c>
      <c r="AA871" s="8">
        <v>0</v>
      </c>
      <c r="AC871" s="8">
        <v>0</v>
      </c>
      <c r="AD871" s="8" t="s">
        <v>1449</v>
      </c>
    </row>
    <row r="872" spans="1:30" hidden="1" x14ac:dyDescent="0.25">
      <c r="A872" s="8" t="s">
        <v>4046</v>
      </c>
      <c r="B872" s="8">
        <v>1191</v>
      </c>
      <c r="C872" s="8" t="s">
        <v>2334</v>
      </c>
      <c r="D872" s="8" t="s">
        <v>2335</v>
      </c>
      <c r="E872" s="8" t="s">
        <v>2336</v>
      </c>
      <c r="F872" s="8">
        <v>1</v>
      </c>
      <c r="G872" s="8" t="s">
        <v>2997</v>
      </c>
      <c r="H872" s="8" t="s">
        <v>2998</v>
      </c>
      <c r="I872" s="8" t="s">
        <v>2999</v>
      </c>
      <c r="J872" s="8">
        <v>3</v>
      </c>
      <c r="K872" s="8" t="s">
        <v>4025</v>
      </c>
      <c r="L872" s="8" t="s">
        <v>4026</v>
      </c>
      <c r="M872" s="8" t="s">
        <v>4027</v>
      </c>
      <c r="N872" s="8">
        <v>18</v>
      </c>
      <c r="O872" s="8" t="s">
        <v>4047</v>
      </c>
      <c r="P872" s="8" t="s">
        <v>4048</v>
      </c>
      <c r="Q872" s="8" t="s">
        <v>4025</v>
      </c>
      <c r="R872" s="8" t="s">
        <v>4026</v>
      </c>
      <c r="S872" s="8">
        <v>36.676969</v>
      </c>
      <c r="T872" s="8">
        <v>36.664518999999999</v>
      </c>
      <c r="U872" s="8" t="s">
        <v>1448</v>
      </c>
      <c r="V872" s="8" t="s">
        <v>1448</v>
      </c>
      <c r="W872" s="8" t="s">
        <v>1449</v>
      </c>
      <c r="X872" s="8" t="s">
        <v>3985</v>
      </c>
      <c r="Y872" s="8">
        <v>0</v>
      </c>
      <c r="Z872" s="8">
        <v>0</v>
      </c>
      <c r="AA872" s="8">
        <v>0</v>
      </c>
      <c r="AC872" s="8">
        <v>0</v>
      </c>
      <c r="AD872" s="8" t="s">
        <v>1449</v>
      </c>
    </row>
    <row r="873" spans="1:30" hidden="1" x14ac:dyDescent="0.25">
      <c r="A873" s="8" t="s">
        <v>4049</v>
      </c>
      <c r="B873" s="8">
        <v>1192</v>
      </c>
      <c r="C873" s="8" t="s">
        <v>2334</v>
      </c>
      <c r="D873" s="8" t="s">
        <v>2335</v>
      </c>
      <c r="E873" s="8" t="s">
        <v>2336</v>
      </c>
      <c r="F873" s="8">
        <v>1</v>
      </c>
      <c r="G873" s="8" t="s">
        <v>2997</v>
      </c>
      <c r="H873" s="8" t="s">
        <v>2998</v>
      </c>
      <c r="I873" s="8" t="s">
        <v>2999</v>
      </c>
      <c r="J873" s="8">
        <v>3</v>
      </c>
      <c r="K873" s="8" t="s">
        <v>4025</v>
      </c>
      <c r="L873" s="8" t="s">
        <v>4026</v>
      </c>
      <c r="M873" s="8" t="s">
        <v>4027</v>
      </c>
      <c r="N873" s="8">
        <v>18</v>
      </c>
      <c r="O873" s="8" t="s">
        <v>4050</v>
      </c>
      <c r="P873" s="8" t="s">
        <v>4051</v>
      </c>
      <c r="Q873" s="8" t="s">
        <v>4049</v>
      </c>
      <c r="R873" s="8" t="s">
        <v>4050</v>
      </c>
      <c r="S873" s="8">
        <v>36.740360000000003</v>
      </c>
      <c r="T873" s="8">
        <v>36.653801000000001</v>
      </c>
      <c r="U873" s="8" t="s">
        <v>1448</v>
      </c>
      <c r="V873" s="8" t="s">
        <v>1448</v>
      </c>
      <c r="W873" s="8" t="s">
        <v>1449</v>
      </c>
      <c r="X873" s="8" t="s">
        <v>3985</v>
      </c>
      <c r="Y873" s="8">
        <v>343</v>
      </c>
      <c r="Z873" s="8">
        <v>0</v>
      </c>
      <c r="AA873" s="8">
        <v>0</v>
      </c>
      <c r="AC873" s="8">
        <v>0</v>
      </c>
      <c r="AD873" s="8" t="s">
        <v>1449</v>
      </c>
    </row>
    <row r="874" spans="1:30" hidden="1" x14ac:dyDescent="0.25">
      <c r="A874" s="8" t="s">
        <v>4052</v>
      </c>
      <c r="B874" s="8">
        <v>1193</v>
      </c>
      <c r="C874" s="8" t="s">
        <v>2334</v>
      </c>
      <c r="D874" s="8" t="s">
        <v>2335</v>
      </c>
      <c r="E874" s="8" t="s">
        <v>2336</v>
      </c>
      <c r="F874" s="8">
        <v>1</v>
      </c>
      <c r="G874" s="8" t="s">
        <v>2997</v>
      </c>
      <c r="H874" s="8" t="s">
        <v>2998</v>
      </c>
      <c r="I874" s="8" t="s">
        <v>2999</v>
      </c>
      <c r="J874" s="8">
        <v>3</v>
      </c>
      <c r="K874" s="8" t="s">
        <v>4025</v>
      </c>
      <c r="L874" s="8" t="s">
        <v>4026</v>
      </c>
      <c r="M874" s="8" t="s">
        <v>4027</v>
      </c>
      <c r="N874" s="8">
        <v>18</v>
      </c>
      <c r="O874" s="8" t="s">
        <v>4053</v>
      </c>
      <c r="P874" s="8" t="s">
        <v>4048</v>
      </c>
      <c r="Q874" s="8" t="s">
        <v>4025</v>
      </c>
      <c r="R874" s="8" t="s">
        <v>4026</v>
      </c>
      <c r="S874" s="8">
        <v>36.676969</v>
      </c>
      <c r="T874" s="8">
        <v>36.664518999999999</v>
      </c>
      <c r="U874" s="8" t="s">
        <v>1448</v>
      </c>
      <c r="V874" s="8" t="s">
        <v>1448</v>
      </c>
      <c r="W874" s="8" t="s">
        <v>1449</v>
      </c>
      <c r="X874" s="8" t="s">
        <v>3985</v>
      </c>
      <c r="Y874" s="8">
        <v>0</v>
      </c>
      <c r="Z874" s="8">
        <v>0</v>
      </c>
      <c r="AA874" s="8">
        <v>0</v>
      </c>
      <c r="AC874" s="8">
        <v>0</v>
      </c>
      <c r="AD874" s="8" t="s">
        <v>1449</v>
      </c>
    </row>
    <row r="875" spans="1:30" hidden="1" x14ac:dyDescent="0.25">
      <c r="A875" s="8" t="s">
        <v>4054</v>
      </c>
      <c r="B875" s="8">
        <v>1194</v>
      </c>
      <c r="C875" s="8" t="s">
        <v>2334</v>
      </c>
      <c r="D875" s="8" t="s">
        <v>2335</v>
      </c>
      <c r="E875" s="8" t="s">
        <v>2336</v>
      </c>
      <c r="F875" s="8">
        <v>1</v>
      </c>
      <c r="G875" s="8" t="s">
        <v>2997</v>
      </c>
      <c r="H875" s="8" t="s">
        <v>2998</v>
      </c>
      <c r="I875" s="8" t="s">
        <v>2999</v>
      </c>
      <c r="J875" s="8">
        <v>3</v>
      </c>
      <c r="K875" s="8" t="s">
        <v>4025</v>
      </c>
      <c r="L875" s="8" t="s">
        <v>4026</v>
      </c>
      <c r="M875" s="8" t="s">
        <v>4027</v>
      </c>
      <c r="N875" s="8">
        <v>18</v>
      </c>
      <c r="O875" s="8" t="s">
        <v>4055</v>
      </c>
      <c r="P875" s="8" t="s">
        <v>4048</v>
      </c>
      <c r="Q875" s="8" t="s">
        <v>4025</v>
      </c>
      <c r="R875" s="8" t="s">
        <v>4026</v>
      </c>
      <c r="S875" s="8">
        <v>36.676969</v>
      </c>
      <c r="T875" s="8">
        <v>36.664518999999999</v>
      </c>
      <c r="U875" s="8" t="s">
        <v>1448</v>
      </c>
      <c r="V875" s="8" t="s">
        <v>1448</v>
      </c>
      <c r="W875" s="8" t="s">
        <v>1449</v>
      </c>
      <c r="X875" s="8" t="s">
        <v>3985</v>
      </c>
      <c r="Y875" s="8">
        <v>0</v>
      </c>
      <c r="Z875" s="8">
        <v>0</v>
      </c>
      <c r="AA875" s="8">
        <v>0</v>
      </c>
      <c r="AC875" s="8">
        <v>0</v>
      </c>
      <c r="AD875" s="8" t="s">
        <v>1449</v>
      </c>
    </row>
    <row r="876" spans="1:30" hidden="1" x14ac:dyDescent="0.25">
      <c r="A876" s="8" t="s">
        <v>4056</v>
      </c>
      <c r="B876" s="8">
        <v>1195</v>
      </c>
      <c r="C876" s="8" t="s">
        <v>2334</v>
      </c>
      <c r="D876" s="8" t="s">
        <v>2335</v>
      </c>
      <c r="E876" s="8" t="s">
        <v>2336</v>
      </c>
      <c r="F876" s="8">
        <v>1</v>
      </c>
      <c r="G876" s="8" t="s">
        <v>2997</v>
      </c>
      <c r="H876" s="8" t="s">
        <v>2998</v>
      </c>
      <c r="I876" s="8" t="s">
        <v>2999</v>
      </c>
      <c r="J876" s="8">
        <v>3</v>
      </c>
      <c r="K876" s="8" t="s">
        <v>4025</v>
      </c>
      <c r="L876" s="8" t="s">
        <v>4026</v>
      </c>
      <c r="M876" s="8" t="s">
        <v>4027</v>
      </c>
      <c r="N876" s="8">
        <v>18</v>
      </c>
      <c r="O876" s="8" t="s">
        <v>4057</v>
      </c>
      <c r="P876" s="8" t="s">
        <v>4058</v>
      </c>
      <c r="Q876" s="8" t="s">
        <v>4056</v>
      </c>
      <c r="R876" s="8" t="s">
        <v>4057</v>
      </c>
      <c r="S876" s="8">
        <v>36.747767000000003</v>
      </c>
      <c r="T876" s="8">
        <v>36.629246000000002</v>
      </c>
      <c r="U876" s="8" t="s">
        <v>1448</v>
      </c>
      <c r="V876" s="8" t="s">
        <v>1448</v>
      </c>
      <c r="W876" s="8" t="s">
        <v>1449</v>
      </c>
      <c r="X876" s="8" t="s">
        <v>3985</v>
      </c>
      <c r="Y876" s="8">
        <v>428</v>
      </c>
      <c r="Z876" s="8">
        <v>0</v>
      </c>
      <c r="AA876" s="8">
        <v>0</v>
      </c>
      <c r="AC876" s="8">
        <v>0</v>
      </c>
      <c r="AD876" s="8" t="s">
        <v>1449</v>
      </c>
    </row>
    <row r="877" spans="1:30" hidden="1" x14ac:dyDescent="0.25">
      <c r="A877" s="8" t="s">
        <v>4059</v>
      </c>
      <c r="B877" s="8">
        <v>1196</v>
      </c>
      <c r="C877" s="8" t="s">
        <v>2334</v>
      </c>
      <c r="D877" s="8" t="s">
        <v>2335</v>
      </c>
      <c r="E877" s="8" t="s">
        <v>2336</v>
      </c>
      <c r="F877" s="8">
        <v>1</v>
      </c>
      <c r="G877" s="8" t="s">
        <v>2997</v>
      </c>
      <c r="H877" s="8" t="s">
        <v>2998</v>
      </c>
      <c r="I877" s="8" t="s">
        <v>2999</v>
      </c>
      <c r="J877" s="8">
        <v>3</v>
      </c>
      <c r="K877" s="8" t="s">
        <v>4025</v>
      </c>
      <c r="L877" s="8" t="s">
        <v>4026</v>
      </c>
      <c r="M877" s="8" t="s">
        <v>4027</v>
      </c>
      <c r="N877" s="8">
        <v>18</v>
      </c>
      <c r="O877" s="8" t="s">
        <v>4060</v>
      </c>
      <c r="P877" s="8" t="s">
        <v>4061</v>
      </c>
      <c r="Q877" s="8" t="s">
        <v>4062</v>
      </c>
      <c r="R877" s="8" t="s">
        <v>4063</v>
      </c>
      <c r="S877" s="8">
        <v>36.701560999999998</v>
      </c>
      <c r="T877" s="8">
        <v>36.670889000000003</v>
      </c>
      <c r="U877" s="8" t="s">
        <v>1448</v>
      </c>
      <c r="V877" s="8" t="s">
        <v>1448</v>
      </c>
      <c r="W877" s="8" t="s">
        <v>1449</v>
      </c>
      <c r="X877" s="8" t="s">
        <v>3985</v>
      </c>
      <c r="Y877" s="8">
        <v>1033</v>
      </c>
      <c r="Z877" s="8">
        <v>0</v>
      </c>
      <c r="AA877" s="8">
        <v>0</v>
      </c>
      <c r="AC877" s="8">
        <v>0</v>
      </c>
      <c r="AD877" s="8" t="s">
        <v>1449</v>
      </c>
    </row>
    <row r="878" spans="1:30" hidden="1" x14ac:dyDescent="0.25">
      <c r="A878" s="8" t="s">
        <v>4064</v>
      </c>
      <c r="B878" s="8">
        <v>1197</v>
      </c>
      <c r="C878" s="8" t="s">
        <v>2334</v>
      </c>
      <c r="D878" s="8" t="s">
        <v>2335</v>
      </c>
      <c r="E878" s="8" t="s">
        <v>2336</v>
      </c>
      <c r="F878" s="8">
        <v>1</v>
      </c>
      <c r="G878" s="8" t="s">
        <v>2997</v>
      </c>
      <c r="H878" s="8" t="s">
        <v>2998</v>
      </c>
      <c r="I878" s="8" t="s">
        <v>2999</v>
      </c>
      <c r="J878" s="8">
        <v>3</v>
      </c>
      <c r="K878" s="8" t="s">
        <v>4025</v>
      </c>
      <c r="L878" s="8" t="s">
        <v>4026</v>
      </c>
      <c r="M878" s="8" t="s">
        <v>4027</v>
      </c>
      <c r="N878" s="8">
        <v>18</v>
      </c>
      <c r="O878" s="8" t="s">
        <v>4065</v>
      </c>
      <c r="P878" s="8" t="s">
        <v>4061</v>
      </c>
      <c r="Q878" s="8" t="s">
        <v>4062</v>
      </c>
      <c r="R878" s="8" t="s">
        <v>4063</v>
      </c>
      <c r="S878" s="8">
        <v>36.701560999999998</v>
      </c>
      <c r="T878" s="8">
        <v>36.670889000000003</v>
      </c>
      <c r="U878" s="8" t="s">
        <v>1448</v>
      </c>
      <c r="V878" s="8" t="s">
        <v>1448</v>
      </c>
      <c r="W878" s="8" t="s">
        <v>1449</v>
      </c>
      <c r="X878" s="8" t="s">
        <v>3985</v>
      </c>
      <c r="Y878" s="8">
        <v>1033</v>
      </c>
      <c r="Z878" s="8">
        <v>0</v>
      </c>
      <c r="AA878" s="8">
        <v>0</v>
      </c>
      <c r="AC878" s="8">
        <v>0</v>
      </c>
      <c r="AD878" s="8" t="s">
        <v>1449</v>
      </c>
    </row>
    <row r="879" spans="1:30" hidden="1" x14ac:dyDescent="0.25">
      <c r="A879" s="8" t="s">
        <v>4066</v>
      </c>
      <c r="B879" s="8">
        <v>1198</v>
      </c>
      <c r="C879" s="8" t="s">
        <v>2334</v>
      </c>
      <c r="D879" s="8" t="s">
        <v>2335</v>
      </c>
      <c r="E879" s="8" t="s">
        <v>2336</v>
      </c>
      <c r="F879" s="8">
        <v>1</v>
      </c>
      <c r="G879" s="8" t="s">
        <v>2997</v>
      </c>
      <c r="H879" s="8" t="s">
        <v>2998</v>
      </c>
      <c r="I879" s="8" t="s">
        <v>2999</v>
      </c>
      <c r="J879" s="8">
        <v>3</v>
      </c>
      <c r="K879" s="8" t="s">
        <v>4025</v>
      </c>
      <c r="L879" s="8" t="s">
        <v>4026</v>
      </c>
      <c r="M879" s="8" t="s">
        <v>4027</v>
      </c>
      <c r="N879" s="8">
        <v>18</v>
      </c>
      <c r="O879" s="8" t="s">
        <v>4067</v>
      </c>
      <c r="P879" s="8" t="s">
        <v>4068</v>
      </c>
      <c r="Q879" s="8" t="s">
        <v>4066</v>
      </c>
      <c r="R879" s="8" t="s">
        <v>4067</v>
      </c>
      <c r="S879" s="8">
        <v>36.633589000000001</v>
      </c>
      <c r="T879" s="8">
        <v>36.713531000000003</v>
      </c>
      <c r="U879" s="8" t="s">
        <v>1448</v>
      </c>
      <c r="V879" s="8" t="s">
        <v>1448</v>
      </c>
      <c r="W879" s="8" t="s">
        <v>1449</v>
      </c>
      <c r="X879" s="8" t="s">
        <v>3985</v>
      </c>
      <c r="Y879" s="8">
        <v>1084</v>
      </c>
      <c r="Z879" s="8">
        <v>0</v>
      </c>
      <c r="AA879" s="8">
        <v>0</v>
      </c>
      <c r="AB879" s="8" t="s">
        <v>1449</v>
      </c>
      <c r="AC879" s="8">
        <v>0</v>
      </c>
      <c r="AD879" s="8" t="s">
        <v>1449</v>
      </c>
    </row>
    <row r="880" spans="1:30" hidden="1" x14ac:dyDescent="0.25">
      <c r="A880" s="8" t="s">
        <v>4069</v>
      </c>
      <c r="B880" s="8">
        <v>1199</v>
      </c>
      <c r="C880" s="8" t="s">
        <v>2334</v>
      </c>
      <c r="D880" s="8" t="s">
        <v>2335</v>
      </c>
      <c r="E880" s="8" t="s">
        <v>2336</v>
      </c>
      <c r="F880" s="8">
        <v>1</v>
      </c>
      <c r="G880" s="8" t="s">
        <v>2997</v>
      </c>
      <c r="H880" s="8" t="s">
        <v>2998</v>
      </c>
      <c r="I880" s="8" t="s">
        <v>2999</v>
      </c>
      <c r="J880" s="8">
        <v>3</v>
      </c>
      <c r="K880" s="8" t="s">
        <v>4025</v>
      </c>
      <c r="L880" s="8" t="s">
        <v>4026</v>
      </c>
      <c r="M880" s="8" t="s">
        <v>4027</v>
      </c>
      <c r="N880" s="8">
        <v>18</v>
      </c>
      <c r="O880" s="8" t="s">
        <v>4070</v>
      </c>
      <c r="P880" s="8" t="s">
        <v>4048</v>
      </c>
      <c r="Q880" s="8" t="s">
        <v>4025</v>
      </c>
      <c r="R880" s="8" t="s">
        <v>4026</v>
      </c>
      <c r="S880" s="8">
        <v>36.676969</v>
      </c>
      <c r="T880" s="8">
        <v>36.664518999999999</v>
      </c>
      <c r="U880" s="8" t="s">
        <v>1448</v>
      </c>
      <c r="V880" s="8" t="s">
        <v>1448</v>
      </c>
      <c r="W880" s="8" t="s">
        <v>1449</v>
      </c>
      <c r="X880" s="8" t="s">
        <v>3985</v>
      </c>
      <c r="Y880" s="8">
        <v>0</v>
      </c>
      <c r="Z880" s="8">
        <v>0</v>
      </c>
      <c r="AA880" s="8">
        <v>0</v>
      </c>
      <c r="AB880" s="8" t="s">
        <v>1449</v>
      </c>
      <c r="AC880" s="8">
        <v>0</v>
      </c>
      <c r="AD880" s="8" t="s">
        <v>1449</v>
      </c>
    </row>
    <row r="881" spans="1:30" hidden="1" x14ac:dyDescent="0.25">
      <c r="A881" s="8" t="s">
        <v>4071</v>
      </c>
      <c r="B881" s="8">
        <v>1200</v>
      </c>
      <c r="C881" s="8" t="s">
        <v>2334</v>
      </c>
      <c r="D881" s="8" t="s">
        <v>2335</v>
      </c>
      <c r="E881" s="8" t="s">
        <v>2336</v>
      </c>
      <c r="F881" s="8">
        <v>1</v>
      </c>
      <c r="G881" s="8" t="s">
        <v>2997</v>
      </c>
      <c r="H881" s="8" t="s">
        <v>2998</v>
      </c>
      <c r="I881" s="8" t="s">
        <v>2999</v>
      </c>
      <c r="J881" s="8">
        <v>3</v>
      </c>
      <c r="K881" s="8" t="s">
        <v>3775</v>
      </c>
      <c r="L881" s="8" t="s">
        <v>3776</v>
      </c>
      <c r="M881" s="8" t="s">
        <v>3777</v>
      </c>
      <c r="N881" s="8">
        <v>19</v>
      </c>
      <c r="O881" s="8" t="s">
        <v>4072</v>
      </c>
      <c r="P881" s="8" t="s">
        <v>4073</v>
      </c>
      <c r="Q881" s="8" t="s">
        <v>4071</v>
      </c>
      <c r="R881" s="8" t="s">
        <v>4072</v>
      </c>
      <c r="S881" s="8">
        <v>36.652045999999999</v>
      </c>
      <c r="T881" s="8">
        <v>36.919482000000002</v>
      </c>
      <c r="U881" s="8" t="s">
        <v>1763</v>
      </c>
      <c r="V881" s="8" t="s">
        <v>1436</v>
      </c>
      <c r="W881" s="8" t="s">
        <v>1449</v>
      </c>
      <c r="X881" s="8" t="s">
        <v>1437</v>
      </c>
      <c r="Y881" s="8">
        <v>750</v>
      </c>
      <c r="Z881" s="8">
        <v>0</v>
      </c>
      <c r="AA881" s="8">
        <v>1</v>
      </c>
      <c r="AB881" s="8" t="s">
        <v>1438</v>
      </c>
      <c r="AC881" s="8">
        <v>0</v>
      </c>
      <c r="AD881" s="8">
        <v>0</v>
      </c>
    </row>
    <row r="882" spans="1:30" hidden="1" x14ac:dyDescent="0.25">
      <c r="A882" s="8" t="s">
        <v>4074</v>
      </c>
      <c r="B882" s="8">
        <v>1201</v>
      </c>
      <c r="C882" s="8" t="s">
        <v>2334</v>
      </c>
      <c r="D882" s="8" t="s">
        <v>2335</v>
      </c>
      <c r="E882" s="8" t="s">
        <v>2336</v>
      </c>
      <c r="F882" s="8">
        <v>1</v>
      </c>
      <c r="G882" s="8" t="s">
        <v>2997</v>
      </c>
      <c r="H882" s="8" t="s">
        <v>2998</v>
      </c>
      <c r="I882" s="8" t="s">
        <v>2999</v>
      </c>
      <c r="J882" s="8">
        <v>3</v>
      </c>
      <c r="K882" s="8" t="s">
        <v>3775</v>
      </c>
      <c r="L882" s="8" t="s">
        <v>3776</v>
      </c>
      <c r="M882" s="8" t="s">
        <v>3777</v>
      </c>
      <c r="N882" s="8">
        <v>19</v>
      </c>
      <c r="O882" s="8" t="s">
        <v>4075</v>
      </c>
      <c r="P882" s="8" t="s">
        <v>4076</v>
      </c>
      <c r="Q882" s="8" t="s">
        <v>4077</v>
      </c>
      <c r="R882" s="8" t="s">
        <v>4075</v>
      </c>
      <c r="S882" s="8">
        <v>36.658411000000001</v>
      </c>
      <c r="T882" s="8">
        <v>36.923347</v>
      </c>
      <c r="U882" s="8" t="s">
        <v>1763</v>
      </c>
      <c r="V882" s="8" t="s">
        <v>1436</v>
      </c>
      <c r="W882" s="8" t="s">
        <v>1449</v>
      </c>
      <c r="X882" s="8" t="s">
        <v>1437</v>
      </c>
      <c r="Y882" s="8">
        <v>136</v>
      </c>
      <c r="Z882" s="8">
        <v>0</v>
      </c>
      <c r="AA882" s="8">
        <v>1</v>
      </c>
      <c r="AB882" s="8" t="s">
        <v>1438</v>
      </c>
      <c r="AC882" s="8">
        <v>0</v>
      </c>
      <c r="AD882" s="8">
        <v>0</v>
      </c>
    </row>
    <row r="883" spans="1:30" hidden="1" x14ac:dyDescent="0.25">
      <c r="A883" s="8" t="s">
        <v>4078</v>
      </c>
      <c r="B883" s="8">
        <v>1202</v>
      </c>
      <c r="C883" s="8" t="s">
        <v>2334</v>
      </c>
      <c r="D883" s="8" t="s">
        <v>2335</v>
      </c>
      <c r="E883" s="8" t="s">
        <v>2336</v>
      </c>
      <c r="F883" s="8">
        <v>1</v>
      </c>
      <c r="G883" s="8" t="s">
        <v>2997</v>
      </c>
      <c r="H883" s="8" t="s">
        <v>2998</v>
      </c>
      <c r="I883" s="8" t="s">
        <v>2999</v>
      </c>
      <c r="J883" s="8">
        <v>3</v>
      </c>
      <c r="K883" s="8" t="s">
        <v>3775</v>
      </c>
      <c r="L883" s="8" t="s">
        <v>3776</v>
      </c>
      <c r="M883" s="8" t="s">
        <v>3777</v>
      </c>
      <c r="N883" s="8">
        <v>19</v>
      </c>
      <c r="O883" s="8" t="s">
        <v>4079</v>
      </c>
      <c r="P883" s="8" t="s">
        <v>4080</v>
      </c>
      <c r="Q883" s="8" t="s">
        <v>4078</v>
      </c>
      <c r="R883" s="8" t="s">
        <v>4079</v>
      </c>
      <c r="S883" s="8">
        <v>36.725647000000002</v>
      </c>
      <c r="T883" s="8">
        <v>36.942706000000001</v>
      </c>
      <c r="U883" s="8" t="s">
        <v>1763</v>
      </c>
      <c r="V883" s="8" t="s">
        <v>1436</v>
      </c>
      <c r="W883" s="8" t="s">
        <v>1449</v>
      </c>
      <c r="X883" s="8" t="s">
        <v>1437</v>
      </c>
      <c r="Y883" s="8">
        <v>327</v>
      </c>
      <c r="Z883" s="8">
        <v>0</v>
      </c>
      <c r="AA883" s="8">
        <v>0</v>
      </c>
      <c r="AB883" s="8" t="s">
        <v>1438</v>
      </c>
      <c r="AC883" s="8">
        <v>0</v>
      </c>
      <c r="AD883" s="8">
        <v>0</v>
      </c>
    </row>
    <row r="884" spans="1:30" hidden="1" x14ac:dyDescent="0.25">
      <c r="A884" s="8" t="s">
        <v>4081</v>
      </c>
      <c r="B884" s="8">
        <v>1203</v>
      </c>
      <c r="C884" s="8" t="s">
        <v>1426</v>
      </c>
      <c r="D884" s="8" t="s">
        <v>1427</v>
      </c>
      <c r="E884" s="8" t="s">
        <v>1428</v>
      </c>
      <c r="F884" s="8">
        <v>4</v>
      </c>
      <c r="G884" s="8" t="s">
        <v>1934</v>
      </c>
      <c r="H884" s="8" t="s">
        <v>1935</v>
      </c>
      <c r="I884" s="8" t="s">
        <v>1936</v>
      </c>
      <c r="J884" s="8">
        <v>21</v>
      </c>
      <c r="K884" s="8" t="s">
        <v>1979</v>
      </c>
      <c r="L884" s="8" t="s">
        <v>1980</v>
      </c>
      <c r="M884" s="8" t="s">
        <v>1981</v>
      </c>
      <c r="N884" s="8">
        <v>106</v>
      </c>
      <c r="O884" s="8" t="s">
        <v>4082</v>
      </c>
      <c r="P884" s="8" t="s">
        <v>2021</v>
      </c>
      <c r="Q884" s="8" t="s">
        <v>331</v>
      </c>
      <c r="R884" s="8" t="s">
        <v>2020</v>
      </c>
      <c r="S884" s="8">
        <v>35.969293999999998</v>
      </c>
      <c r="T884" s="8">
        <v>36.427078000000002</v>
      </c>
      <c r="U884" s="8" t="s">
        <v>1435</v>
      </c>
      <c r="V884" s="8" t="s">
        <v>1436</v>
      </c>
      <c r="W884" s="8">
        <v>112</v>
      </c>
      <c r="X884" s="8" t="s">
        <v>1437</v>
      </c>
      <c r="Y884" s="8">
        <v>0</v>
      </c>
      <c r="Z884" s="8">
        <v>0</v>
      </c>
      <c r="AA884" s="8">
        <v>0</v>
      </c>
      <c r="AB884" s="8" t="s">
        <v>2786</v>
      </c>
      <c r="AC884" s="8">
        <v>0</v>
      </c>
      <c r="AD884" s="8">
        <v>1</v>
      </c>
    </row>
    <row r="885" spans="1:30" hidden="1" x14ac:dyDescent="0.25">
      <c r="A885" s="8" t="s">
        <v>4083</v>
      </c>
      <c r="B885" s="8">
        <v>1204</v>
      </c>
      <c r="C885" s="8" t="s">
        <v>1426</v>
      </c>
      <c r="D885" s="8" t="s">
        <v>1427</v>
      </c>
      <c r="E885" s="8" t="s">
        <v>1428</v>
      </c>
      <c r="F885" s="8">
        <v>4</v>
      </c>
      <c r="G885" s="8" t="s">
        <v>1934</v>
      </c>
      <c r="H885" s="8" t="s">
        <v>1935</v>
      </c>
      <c r="I885" s="8" t="s">
        <v>1936</v>
      </c>
      <c r="J885" s="8">
        <v>21</v>
      </c>
      <c r="K885" s="8" t="s">
        <v>1979</v>
      </c>
      <c r="L885" s="8" t="s">
        <v>1980</v>
      </c>
      <c r="M885" s="8" t="s">
        <v>1981</v>
      </c>
      <c r="N885" s="8">
        <v>106</v>
      </c>
      <c r="O885" s="8" t="s">
        <v>4084</v>
      </c>
      <c r="P885" s="8" t="s">
        <v>1995</v>
      </c>
      <c r="Q885" s="8" t="s">
        <v>1107</v>
      </c>
      <c r="R885" s="8" t="s">
        <v>1994</v>
      </c>
      <c r="S885" s="8">
        <v>36.027448999999997</v>
      </c>
      <c r="T885" s="8">
        <v>36.388382999999997</v>
      </c>
      <c r="U885" s="8" t="s">
        <v>1435</v>
      </c>
      <c r="V885" s="8" t="s">
        <v>1436</v>
      </c>
      <c r="W885" s="8">
        <v>199</v>
      </c>
      <c r="X885" s="8" t="s">
        <v>1437</v>
      </c>
      <c r="Y885" s="8">
        <v>516</v>
      </c>
      <c r="Z885" s="8">
        <v>0</v>
      </c>
      <c r="AA885" s="8">
        <v>0</v>
      </c>
      <c r="AB885" s="8" t="s">
        <v>2786</v>
      </c>
      <c r="AC885" s="8">
        <v>0</v>
      </c>
      <c r="AD885" s="8">
        <v>1</v>
      </c>
    </row>
    <row r="886" spans="1:30" hidden="1" x14ac:dyDescent="0.25">
      <c r="A886" s="8" t="s">
        <v>4085</v>
      </c>
      <c r="B886" s="8">
        <v>1205</v>
      </c>
      <c r="C886" s="8" t="s">
        <v>1426</v>
      </c>
      <c r="D886" s="8" t="s">
        <v>1427</v>
      </c>
      <c r="E886" s="8" t="s">
        <v>1428</v>
      </c>
      <c r="F886" s="8">
        <v>4</v>
      </c>
      <c r="G886" s="8" t="s">
        <v>1429</v>
      </c>
      <c r="H886" s="8" t="s">
        <v>1430</v>
      </c>
      <c r="I886" s="8" t="s">
        <v>1431</v>
      </c>
      <c r="J886" s="8">
        <v>20</v>
      </c>
      <c r="K886" s="8" t="s">
        <v>1425</v>
      </c>
      <c r="L886" s="8" t="s">
        <v>1432</v>
      </c>
      <c r="M886" s="8" t="s">
        <v>1433</v>
      </c>
      <c r="N886" s="8">
        <v>103</v>
      </c>
      <c r="O886" s="8" t="s">
        <v>4086</v>
      </c>
      <c r="P886" s="8" t="s">
        <v>2207</v>
      </c>
      <c r="Q886" s="8" t="s">
        <v>2208</v>
      </c>
      <c r="R886" s="8" t="s">
        <v>2206</v>
      </c>
      <c r="S886" s="8">
        <v>35.917664000000002</v>
      </c>
      <c r="T886" s="8">
        <v>36.441059000000003</v>
      </c>
      <c r="U886" s="8" t="s">
        <v>1435</v>
      </c>
      <c r="V886" s="8" t="s">
        <v>1436</v>
      </c>
      <c r="W886" s="8">
        <v>308</v>
      </c>
      <c r="X886" s="8" t="s">
        <v>1437</v>
      </c>
      <c r="Y886" s="8">
        <v>0</v>
      </c>
      <c r="Z886" s="8">
        <v>0</v>
      </c>
      <c r="AA886" s="8">
        <v>0</v>
      </c>
      <c r="AB886" s="8" t="s">
        <v>2786</v>
      </c>
      <c r="AC886" s="8">
        <v>0</v>
      </c>
      <c r="AD886" s="8">
        <v>1</v>
      </c>
    </row>
    <row r="887" spans="1:30" hidden="1" x14ac:dyDescent="0.25">
      <c r="A887" s="8" t="s">
        <v>4087</v>
      </c>
      <c r="B887" s="8">
        <v>1206</v>
      </c>
      <c r="C887" s="8" t="s">
        <v>1426</v>
      </c>
      <c r="D887" s="8" t="s">
        <v>1427</v>
      </c>
      <c r="E887" s="8" t="s">
        <v>1428</v>
      </c>
      <c r="F887" s="8">
        <v>4</v>
      </c>
      <c r="G887" s="8" t="s">
        <v>1934</v>
      </c>
      <c r="H887" s="8" t="s">
        <v>1935</v>
      </c>
      <c r="I887" s="8" t="s">
        <v>1936</v>
      </c>
      <c r="J887" s="8">
        <v>21</v>
      </c>
      <c r="K887" s="8" t="s">
        <v>1979</v>
      </c>
      <c r="L887" s="8" t="s">
        <v>1980</v>
      </c>
      <c r="M887" s="8" t="s">
        <v>1981</v>
      </c>
      <c r="N887" s="8">
        <v>106</v>
      </c>
      <c r="O887" s="8" t="s">
        <v>4088</v>
      </c>
      <c r="P887" s="8" t="s">
        <v>1995</v>
      </c>
      <c r="Q887" s="8" t="s">
        <v>1107</v>
      </c>
      <c r="R887" s="8" t="s">
        <v>1994</v>
      </c>
      <c r="S887" s="8">
        <v>36.027448999999997</v>
      </c>
      <c r="T887" s="8">
        <v>36.388382999999997</v>
      </c>
      <c r="U887" s="8" t="s">
        <v>1435</v>
      </c>
      <c r="V887" s="8" t="s">
        <v>1436</v>
      </c>
      <c r="W887" s="8">
        <v>71</v>
      </c>
      <c r="X887" s="8" t="s">
        <v>1437</v>
      </c>
      <c r="Y887" s="8">
        <v>370</v>
      </c>
      <c r="Z887" s="8">
        <v>0</v>
      </c>
      <c r="AA887" s="8">
        <v>0</v>
      </c>
      <c r="AB887" s="8" t="s">
        <v>2786</v>
      </c>
      <c r="AC887" s="8">
        <v>0</v>
      </c>
      <c r="AD887" s="8">
        <v>1</v>
      </c>
    </row>
    <row r="888" spans="1:30" hidden="1" x14ac:dyDescent="0.25">
      <c r="A888" s="8" t="s">
        <v>4089</v>
      </c>
      <c r="B888" s="8">
        <v>1207</v>
      </c>
      <c r="C888" s="8" t="s">
        <v>1426</v>
      </c>
      <c r="D888" s="8" t="s">
        <v>1427</v>
      </c>
      <c r="E888" s="8" t="s">
        <v>1428</v>
      </c>
      <c r="F888" s="8">
        <v>4</v>
      </c>
      <c r="G888" s="8" t="s">
        <v>1934</v>
      </c>
      <c r="H888" s="8" t="s">
        <v>1935</v>
      </c>
      <c r="I888" s="8" t="s">
        <v>1936</v>
      </c>
      <c r="J888" s="8">
        <v>21</v>
      </c>
      <c r="K888" s="8" t="s">
        <v>1979</v>
      </c>
      <c r="L888" s="8" t="s">
        <v>1980</v>
      </c>
      <c r="M888" s="8" t="s">
        <v>1981</v>
      </c>
      <c r="N888" s="8">
        <v>106</v>
      </c>
      <c r="O888" s="8" t="s">
        <v>4090</v>
      </c>
      <c r="P888" s="8" t="s">
        <v>2032</v>
      </c>
      <c r="Q888" s="8" t="s">
        <v>2030</v>
      </c>
      <c r="R888" s="8" t="s">
        <v>2031</v>
      </c>
      <c r="S888" s="8">
        <v>35.955292</v>
      </c>
      <c r="T888" s="8">
        <v>36.338616999999999</v>
      </c>
      <c r="U888" s="8" t="s">
        <v>1435</v>
      </c>
      <c r="V888" s="8" t="s">
        <v>1436</v>
      </c>
      <c r="W888" s="8">
        <v>110</v>
      </c>
      <c r="X888" s="8" t="s">
        <v>1437</v>
      </c>
      <c r="Y888" s="8">
        <v>0</v>
      </c>
      <c r="Z888" s="8">
        <v>0</v>
      </c>
      <c r="AA888" s="8">
        <v>0</v>
      </c>
      <c r="AB888" s="8" t="s">
        <v>2786</v>
      </c>
      <c r="AC888" s="8">
        <v>0</v>
      </c>
      <c r="AD888" s="8">
        <v>1</v>
      </c>
    </row>
    <row r="889" spans="1:30" hidden="1" x14ac:dyDescent="0.25">
      <c r="A889" s="8" t="s">
        <v>4091</v>
      </c>
      <c r="B889" s="8">
        <v>1208</v>
      </c>
      <c r="C889" s="8" t="s">
        <v>1426</v>
      </c>
      <c r="D889" s="8" t="s">
        <v>1427</v>
      </c>
      <c r="E889" s="8" t="s">
        <v>1428</v>
      </c>
      <c r="F889" s="8">
        <v>4</v>
      </c>
      <c r="G889" s="8" t="s">
        <v>1934</v>
      </c>
      <c r="H889" s="8" t="s">
        <v>1935</v>
      </c>
      <c r="I889" s="8" t="s">
        <v>1936</v>
      </c>
      <c r="J889" s="8">
        <v>21</v>
      </c>
      <c r="K889" s="8" t="s">
        <v>1979</v>
      </c>
      <c r="L889" s="8" t="s">
        <v>1980</v>
      </c>
      <c r="M889" s="8" t="s">
        <v>1981</v>
      </c>
      <c r="N889" s="8">
        <v>106</v>
      </c>
      <c r="O889" s="8" t="s">
        <v>4092</v>
      </c>
      <c r="P889" s="8" t="s">
        <v>1987</v>
      </c>
      <c r="Q889" s="8" t="s">
        <v>1979</v>
      </c>
      <c r="R889" s="8" t="s">
        <v>1980</v>
      </c>
      <c r="S889" s="8">
        <v>35.969234</v>
      </c>
      <c r="T889" s="8">
        <v>36.429389999999998</v>
      </c>
      <c r="U889" s="8" t="s">
        <v>1435</v>
      </c>
      <c r="V889" s="8" t="s">
        <v>1436</v>
      </c>
      <c r="W889" s="8">
        <v>65</v>
      </c>
      <c r="X889" s="8" t="s">
        <v>1437</v>
      </c>
      <c r="Y889" s="8">
        <v>300</v>
      </c>
      <c r="Z889" s="8">
        <v>0</v>
      </c>
      <c r="AA889" s="8">
        <v>0</v>
      </c>
      <c r="AB889" s="8" t="s">
        <v>2786</v>
      </c>
      <c r="AC889" s="8">
        <v>0</v>
      </c>
      <c r="AD889" s="8">
        <v>1</v>
      </c>
    </row>
    <row r="890" spans="1:30" hidden="1" x14ac:dyDescent="0.25">
      <c r="A890" s="8" t="s">
        <v>4093</v>
      </c>
      <c r="B890" s="8">
        <v>1209</v>
      </c>
      <c r="C890" s="8" t="s">
        <v>1426</v>
      </c>
      <c r="D890" s="8" t="s">
        <v>1427</v>
      </c>
      <c r="E890" s="8" t="s">
        <v>1428</v>
      </c>
      <c r="F890" s="8">
        <v>4</v>
      </c>
      <c r="G890" s="8" t="s">
        <v>1934</v>
      </c>
      <c r="H890" s="8" t="s">
        <v>1935</v>
      </c>
      <c r="I890" s="8" t="s">
        <v>1936</v>
      </c>
      <c r="J890" s="8">
        <v>21</v>
      </c>
      <c r="K890" s="8" t="s">
        <v>1979</v>
      </c>
      <c r="L890" s="8" t="s">
        <v>1980</v>
      </c>
      <c r="M890" s="8" t="s">
        <v>1981</v>
      </c>
      <c r="N890" s="8">
        <v>106</v>
      </c>
      <c r="O890" s="8" t="s">
        <v>4094</v>
      </c>
      <c r="P890" s="8" t="s">
        <v>2021</v>
      </c>
      <c r="Q890" s="8" t="s">
        <v>331</v>
      </c>
      <c r="R890" s="8" t="s">
        <v>2020</v>
      </c>
      <c r="S890" s="8">
        <v>35.969293999999998</v>
      </c>
      <c r="T890" s="8">
        <v>36.427078000000002</v>
      </c>
      <c r="U890" s="8" t="s">
        <v>1435</v>
      </c>
      <c r="V890" s="8" t="s">
        <v>1436</v>
      </c>
      <c r="W890" s="8">
        <v>61</v>
      </c>
      <c r="X890" s="8" t="s">
        <v>1437</v>
      </c>
      <c r="Y890" s="8">
        <v>0</v>
      </c>
      <c r="Z890" s="8">
        <v>0</v>
      </c>
      <c r="AA890" s="8">
        <v>0</v>
      </c>
      <c r="AB890" s="8" t="s">
        <v>2786</v>
      </c>
      <c r="AC890" s="8">
        <v>0</v>
      </c>
      <c r="AD890" s="8">
        <v>1</v>
      </c>
    </row>
    <row r="891" spans="1:30" hidden="1" x14ac:dyDescent="0.25">
      <c r="A891" s="8" t="s">
        <v>4095</v>
      </c>
      <c r="B891" s="8">
        <v>1210</v>
      </c>
      <c r="C891" s="8" t="s">
        <v>1426</v>
      </c>
      <c r="D891" s="8" t="s">
        <v>1427</v>
      </c>
      <c r="E891" s="8" t="s">
        <v>1428</v>
      </c>
      <c r="F891" s="8">
        <v>4</v>
      </c>
      <c r="G891" s="8" t="s">
        <v>1934</v>
      </c>
      <c r="H891" s="8" t="s">
        <v>1935</v>
      </c>
      <c r="I891" s="8" t="s">
        <v>1936</v>
      </c>
      <c r="J891" s="8">
        <v>21</v>
      </c>
      <c r="K891" s="8" t="s">
        <v>2034</v>
      </c>
      <c r="L891" s="8" t="s">
        <v>2035</v>
      </c>
      <c r="M891" s="8" t="s">
        <v>2036</v>
      </c>
      <c r="N891" s="8">
        <v>107</v>
      </c>
      <c r="O891" s="8" t="s">
        <v>4096</v>
      </c>
      <c r="P891" s="8" t="s">
        <v>2066</v>
      </c>
      <c r="Q891" s="8" t="s">
        <v>2067</v>
      </c>
      <c r="R891" s="8" t="s">
        <v>2065</v>
      </c>
      <c r="S891" s="8">
        <v>35.922890000000002</v>
      </c>
      <c r="T891" s="8">
        <v>36.317573000000003</v>
      </c>
      <c r="U891" s="8" t="s">
        <v>1435</v>
      </c>
      <c r="V891" s="8" t="s">
        <v>1436</v>
      </c>
      <c r="W891" s="8">
        <v>181</v>
      </c>
      <c r="X891" s="8" t="s">
        <v>1437</v>
      </c>
      <c r="Y891" s="8">
        <v>1330</v>
      </c>
      <c r="Z891" s="8">
        <v>0</v>
      </c>
      <c r="AA891" s="8">
        <v>0</v>
      </c>
      <c r="AB891" s="8" t="s">
        <v>2786</v>
      </c>
      <c r="AC891" s="8">
        <v>0</v>
      </c>
      <c r="AD891" s="8">
        <v>1</v>
      </c>
    </row>
    <row r="892" spans="1:30" hidden="1" x14ac:dyDescent="0.25">
      <c r="A892" s="8" t="s">
        <v>4097</v>
      </c>
      <c r="B892" s="8">
        <v>1211</v>
      </c>
      <c r="C892" s="8" t="s">
        <v>1426</v>
      </c>
      <c r="D892" s="8" t="s">
        <v>1427</v>
      </c>
      <c r="E892" s="8" t="s">
        <v>1428</v>
      </c>
      <c r="F892" s="8">
        <v>4</v>
      </c>
      <c r="G892" s="8" t="s">
        <v>1934</v>
      </c>
      <c r="H892" s="8" t="s">
        <v>1935</v>
      </c>
      <c r="I892" s="8" t="s">
        <v>1936</v>
      </c>
      <c r="J892" s="8">
        <v>21</v>
      </c>
      <c r="K892" s="8" t="s">
        <v>2034</v>
      </c>
      <c r="L892" s="8" t="s">
        <v>2035</v>
      </c>
      <c r="M892" s="8" t="s">
        <v>2036</v>
      </c>
      <c r="N892" s="8">
        <v>107</v>
      </c>
      <c r="O892" s="8" t="s">
        <v>4098</v>
      </c>
      <c r="P892" s="8" t="s">
        <v>2044</v>
      </c>
      <c r="Q892" s="8" t="s">
        <v>2042</v>
      </c>
      <c r="R892" s="8" t="s">
        <v>2043</v>
      </c>
      <c r="S892" s="8">
        <v>35.924477000000003</v>
      </c>
      <c r="T892" s="8">
        <v>36.354650999999997</v>
      </c>
      <c r="U892" s="8" t="s">
        <v>1435</v>
      </c>
      <c r="V892" s="8" t="s">
        <v>1436</v>
      </c>
      <c r="W892" s="8">
        <v>55</v>
      </c>
      <c r="X892" s="8" t="s">
        <v>1437</v>
      </c>
      <c r="Y892" s="8">
        <v>347</v>
      </c>
      <c r="Z892" s="8">
        <v>0</v>
      </c>
      <c r="AA892" s="8">
        <v>0</v>
      </c>
      <c r="AB892" s="8" t="s">
        <v>2786</v>
      </c>
      <c r="AC892" s="8">
        <v>0</v>
      </c>
      <c r="AD892" s="8">
        <v>1</v>
      </c>
    </row>
    <row r="893" spans="1:30" hidden="1" x14ac:dyDescent="0.25">
      <c r="A893" s="8" t="s">
        <v>4099</v>
      </c>
      <c r="B893" s="8">
        <v>1212</v>
      </c>
      <c r="C893" s="8" t="s">
        <v>1426</v>
      </c>
      <c r="D893" s="8" t="s">
        <v>1427</v>
      </c>
      <c r="E893" s="8" t="s">
        <v>1428</v>
      </c>
      <c r="F893" s="8">
        <v>4</v>
      </c>
      <c r="G893" s="8" t="s">
        <v>1934</v>
      </c>
      <c r="H893" s="8" t="s">
        <v>1935</v>
      </c>
      <c r="I893" s="8" t="s">
        <v>1936</v>
      </c>
      <c r="J893" s="8">
        <v>21</v>
      </c>
      <c r="K893" s="8" t="s">
        <v>1979</v>
      </c>
      <c r="L893" s="8" t="s">
        <v>1980</v>
      </c>
      <c r="M893" s="8" t="s">
        <v>1981</v>
      </c>
      <c r="N893" s="8">
        <v>106</v>
      </c>
      <c r="O893" s="8" t="s">
        <v>4100</v>
      </c>
      <c r="P893" s="8" t="s">
        <v>2013</v>
      </c>
      <c r="Q893" s="8" t="s">
        <v>1129</v>
      </c>
      <c r="R893" s="8" t="s">
        <v>2012</v>
      </c>
      <c r="S893" s="8">
        <v>35.939664999999998</v>
      </c>
      <c r="T893" s="8">
        <v>36.415317999999999</v>
      </c>
      <c r="U893" s="8" t="s">
        <v>1435</v>
      </c>
      <c r="V893" s="8" t="s">
        <v>1436</v>
      </c>
      <c r="W893" s="8">
        <v>31</v>
      </c>
      <c r="X893" s="8" t="s">
        <v>1437</v>
      </c>
      <c r="Y893" s="8">
        <v>300</v>
      </c>
      <c r="Z893" s="8">
        <v>0</v>
      </c>
      <c r="AA893" s="8">
        <v>0</v>
      </c>
      <c r="AB893" s="8" t="s">
        <v>2786</v>
      </c>
      <c r="AC893" s="8">
        <v>0</v>
      </c>
      <c r="AD893" s="8">
        <v>1</v>
      </c>
    </row>
    <row r="894" spans="1:30" hidden="1" x14ac:dyDescent="0.25">
      <c r="A894" s="8" t="s">
        <v>4101</v>
      </c>
      <c r="B894" s="8">
        <v>1213</v>
      </c>
      <c r="C894" s="8" t="s">
        <v>1426</v>
      </c>
      <c r="D894" s="8" t="s">
        <v>1427</v>
      </c>
      <c r="E894" s="8" t="s">
        <v>1428</v>
      </c>
      <c r="F894" s="8">
        <v>4</v>
      </c>
      <c r="G894" s="8" t="s">
        <v>1934</v>
      </c>
      <c r="H894" s="8" t="s">
        <v>1935</v>
      </c>
      <c r="I894" s="8" t="s">
        <v>1936</v>
      </c>
      <c r="J894" s="8">
        <v>21</v>
      </c>
      <c r="K894" s="8" t="s">
        <v>1979</v>
      </c>
      <c r="L894" s="8" t="s">
        <v>1980</v>
      </c>
      <c r="M894" s="8" t="s">
        <v>1981</v>
      </c>
      <c r="N894" s="8">
        <v>106</v>
      </c>
      <c r="O894" s="8" t="s">
        <v>4102</v>
      </c>
      <c r="P894" s="8" t="s">
        <v>2032</v>
      </c>
      <c r="Q894" s="8" t="s">
        <v>2030</v>
      </c>
      <c r="R894" s="8" t="s">
        <v>2031</v>
      </c>
      <c r="S894" s="8">
        <v>35.955292</v>
      </c>
      <c r="T894" s="8">
        <v>36.338616999999999</v>
      </c>
      <c r="U894" s="8" t="s">
        <v>1435</v>
      </c>
      <c r="V894" s="8" t="s">
        <v>1436</v>
      </c>
      <c r="W894" s="8">
        <v>138</v>
      </c>
      <c r="X894" s="8" t="s">
        <v>1437</v>
      </c>
      <c r="Y894" s="8">
        <v>800</v>
      </c>
      <c r="Z894" s="8">
        <v>0</v>
      </c>
      <c r="AA894" s="8">
        <v>0</v>
      </c>
      <c r="AB894" s="8" t="s">
        <v>2786</v>
      </c>
      <c r="AC894" s="8">
        <v>0</v>
      </c>
      <c r="AD894" s="8">
        <v>1</v>
      </c>
    </row>
    <row r="895" spans="1:30" hidden="1" x14ac:dyDescent="0.25">
      <c r="A895" s="8" t="s">
        <v>4103</v>
      </c>
      <c r="B895" s="8">
        <v>1214</v>
      </c>
      <c r="C895" s="8" t="s">
        <v>1426</v>
      </c>
      <c r="D895" s="8" t="s">
        <v>1427</v>
      </c>
      <c r="E895" s="8" t="s">
        <v>1428</v>
      </c>
      <c r="F895" s="8">
        <v>4</v>
      </c>
      <c r="G895" s="8" t="s">
        <v>1934</v>
      </c>
      <c r="H895" s="8" t="s">
        <v>1935</v>
      </c>
      <c r="I895" s="8" t="s">
        <v>1936</v>
      </c>
      <c r="J895" s="8">
        <v>21</v>
      </c>
      <c r="K895" s="8" t="s">
        <v>1979</v>
      </c>
      <c r="L895" s="8" t="s">
        <v>1980</v>
      </c>
      <c r="M895" s="8" t="s">
        <v>1981</v>
      </c>
      <c r="N895" s="8">
        <v>106</v>
      </c>
      <c r="O895" s="8" t="s">
        <v>4104</v>
      </c>
      <c r="P895" s="8" t="s">
        <v>1987</v>
      </c>
      <c r="Q895" s="8" t="s">
        <v>1979</v>
      </c>
      <c r="R895" s="8" t="s">
        <v>1980</v>
      </c>
      <c r="S895" s="8">
        <v>35.969234</v>
      </c>
      <c r="T895" s="8">
        <v>36.429389999999998</v>
      </c>
      <c r="U895" s="8" t="s">
        <v>1435</v>
      </c>
      <c r="V895" s="8" t="s">
        <v>1436</v>
      </c>
      <c r="W895" s="8">
        <v>90</v>
      </c>
      <c r="X895" s="8" t="s">
        <v>1437</v>
      </c>
      <c r="Y895" s="8">
        <v>425</v>
      </c>
      <c r="Z895" s="8">
        <v>0</v>
      </c>
      <c r="AA895" s="8">
        <v>0</v>
      </c>
      <c r="AB895" s="8" t="s">
        <v>2786</v>
      </c>
      <c r="AC895" s="8">
        <v>0</v>
      </c>
      <c r="AD895" s="8">
        <v>1</v>
      </c>
    </row>
    <row r="896" spans="1:30" hidden="1" x14ac:dyDescent="0.25">
      <c r="A896" s="8" t="s">
        <v>4105</v>
      </c>
      <c r="B896" s="8">
        <v>1215</v>
      </c>
      <c r="C896" s="8" t="s">
        <v>1426</v>
      </c>
      <c r="D896" s="8" t="s">
        <v>1427</v>
      </c>
      <c r="E896" s="8" t="s">
        <v>1428</v>
      </c>
      <c r="F896" s="8">
        <v>4</v>
      </c>
      <c r="G896" s="8" t="s">
        <v>1934</v>
      </c>
      <c r="H896" s="8" t="s">
        <v>1935</v>
      </c>
      <c r="I896" s="8" t="s">
        <v>1936</v>
      </c>
      <c r="J896" s="8">
        <v>21</v>
      </c>
      <c r="K896" s="8" t="s">
        <v>1979</v>
      </c>
      <c r="L896" s="8" t="s">
        <v>1980</v>
      </c>
      <c r="M896" s="8" t="s">
        <v>1981</v>
      </c>
      <c r="N896" s="8">
        <v>106</v>
      </c>
      <c r="O896" s="8" t="s">
        <v>4106</v>
      </c>
      <c r="P896" s="8" t="s">
        <v>2032</v>
      </c>
      <c r="Q896" s="8" t="s">
        <v>2030</v>
      </c>
      <c r="R896" s="8" t="s">
        <v>2031</v>
      </c>
      <c r="S896" s="8">
        <v>35.955292</v>
      </c>
      <c r="T896" s="8">
        <v>36.338616999999999</v>
      </c>
      <c r="U896" s="8" t="s">
        <v>1435</v>
      </c>
      <c r="V896" s="8" t="s">
        <v>1436</v>
      </c>
      <c r="W896" s="8">
        <v>28</v>
      </c>
      <c r="X896" s="8" t="s">
        <v>1437</v>
      </c>
      <c r="Y896" s="8">
        <v>250</v>
      </c>
      <c r="Z896" s="8">
        <v>0</v>
      </c>
      <c r="AA896" s="8">
        <v>0</v>
      </c>
      <c r="AB896" s="8" t="s">
        <v>2786</v>
      </c>
      <c r="AC896" s="8">
        <v>0</v>
      </c>
      <c r="AD896" s="8">
        <v>1</v>
      </c>
    </row>
    <row r="897" spans="1:30" hidden="1" x14ac:dyDescent="0.25">
      <c r="A897" s="8" t="s">
        <v>4107</v>
      </c>
      <c r="B897" s="8">
        <v>1216</v>
      </c>
      <c r="C897" s="8" t="s">
        <v>1426</v>
      </c>
      <c r="D897" s="8" t="s">
        <v>1427</v>
      </c>
      <c r="E897" s="8" t="s">
        <v>1428</v>
      </c>
      <c r="F897" s="8">
        <v>4</v>
      </c>
      <c r="G897" s="8" t="s">
        <v>1934</v>
      </c>
      <c r="H897" s="8" t="s">
        <v>1935</v>
      </c>
      <c r="I897" s="8" t="s">
        <v>1936</v>
      </c>
      <c r="J897" s="8">
        <v>21</v>
      </c>
      <c r="K897" s="8" t="s">
        <v>1979</v>
      </c>
      <c r="L897" s="8" t="s">
        <v>1980</v>
      </c>
      <c r="M897" s="8" t="s">
        <v>1981</v>
      </c>
      <c r="N897" s="8">
        <v>106</v>
      </c>
      <c r="O897" s="8" t="s">
        <v>4108</v>
      </c>
      <c r="P897" s="8" t="s">
        <v>1987</v>
      </c>
      <c r="Q897" s="8" t="s">
        <v>1979</v>
      </c>
      <c r="R897" s="8" t="s">
        <v>1980</v>
      </c>
      <c r="S897" s="8">
        <v>35.969234</v>
      </c>
      <c r="T897" s="8">
        <v>36.429389999999998</v>
      </c>
      <c r="U897" s="8" t="s">
        <v>1435</v>
      </c>
      <c r="V897" s="8" t="s">
        <v>1436</v>
      </c>
      <c r="W897" s="8">
        <v>24</v>
      </c>
      <c r="X897" s="8" t="s">
        <v>1437</v>
      </c>
      <c r="Y897" s="8">
        <v>132</v>
      </c>
      <c r="Z897" s="8">
        <v>0</v>
      </c>
      <c r="AA897" s="8">
        <v>0</v>
      </c>
      <c r="AB897" s="8" t="s">
        <v>2786</v>
      </c>
      <c r="AC897" s="8">
        <v>0</v>
      </c>
      <c r="AD897" s="8">
        <v>1</v>
      </c>
    </row>
    <row r="898" spans="1:30" hidden="1" x14ac:dyDescent="0.25">
      <c r="A898" s="8" t="s">
        <v>4109</v>
      </c>
      <c r="B898" s="8">
        <v>1217</v>
      </c>
      <c r="C898" s="8" t="s">
        <v>1426</v>
      </c>
      <c r="D898" s="8" t="s">
        <v>1427</v>
      </c>
      <c r="E898" s="8" t="s">
        <v>1428</v>
      </c>
      <c r="F898" s="8">
        <v>4</v>
      </c>
      <c r="G898" s="8" t="s">
        <v>1934</v>
      </c>
      <c r="H898" s="8" t="s">
        <v>1935</v>
      </c>
      <c r="I898" s="8" t="s">
        <v>1936</v>
      </c>
      <c r="J898" s="8">
        <v>21</v>
      </c>
      <c r="K898" s="8" t="s">
        <v>2034</v>
      </c>
      <c r="L898" s="8" t="s">
        <v>2035</v>
      </c>
      <c r="M898" s="8" t="s">
        <v>2036</v>
      </c>
      <c r="N898" s="8">
        <v>107</v>
      </c>
      <c r="O898" s="8" t="s">
        <v>4110</v>
      </c>
      <c r="P898" s="8" t="s">
        <v>2044</v>
      </c>
      <c r="Q898" s="8" t="s">
        <v>2042</v>
      </c>
      <c r="R898" s="8" t="s">
        <v>2043</v>
      </c>
      <c r="S898" s="8">
        <v>35.924477000000003</v>
      </c>
      <c r="T898" s="8">
        <v>36.354650999999997</v>
      </c>
      <c r="U898" s="8" t="s">
        <v>1435</v>
      </c>
      <c r="V898" s="8" t="s">
        <v>1436</v>
      </c>
      <c r="W898" s="8">
        <v>198</v>
      </c>
      <c r="X898" s="8" t="s">
        <v>1437</v>
      </c>
      <c r="Y898" s="8">
        <v>0</v>
      </c>
      <c r="Z898" s="8">
        <v>0</v>
      </c>
      <c r="AA898" s="8">
        <v>0</v>
      </c>
      <c r="AB898" s="8" t="s">
        <v>2786</v>
      </c>
      <c r="AC898" s="8">
        <v>0</v>
      </c>
      <c r="AD898" s="8">
        <v>1</v>
      </c>
    </row>
    <row r="899" spans="1:30" hidden="1" x14ac:dyDescent="0.25">
      <c r="A899" s="8" t="s">
        <v>4111</v>
      </c>
      <c r="B899" s="8">
        <v>1218</v>
      </c>
      <c r="C899" s="8" t="s">
        <v>1426</v>
      </c>
      <c r="D899" s="8" t="s">
        <v>1427</v>
      </c>
      <c r="E899" s="8" t="s">
        <v>1428</v>
      </c>
      <c r="F899" s="8">
        <v>4</v>
      </c>
      <c r="G899" s="8" t="s">
        <v>1934</v>
      </c>
      <c r="H899" s="8" t="s">
        <v>1935</v>
      </c>
      <c r="I899" s="8" t="s">
        <v>1936</v>
      </c>
      <c r="J899" s="8">
        <v>21</v>
      </c>
      <c r="K899" s="8" t="s">
        <v>1979</v>
      </c>
      <c r="L899" s="8" t="s">
        <v>1980</v>
      </c>
      <c r="M899" s="8" t="s">
        <v>1981</v>
      </c>
      <c r="N899" s="8">
        <v>106</v>
      </c>
      <c r="O899" s="8" t="s">
        <v>4112</v>
      </c>
      <c r="P899" s="8" t="s">
        <v>1987</v>
      </c>
      <c r="Q899" s="8" t="s">
        <v>1979</v>
      </c>
      <c r="R899" s="8" t="s">
        <v>1980</v>
      </c>
      <c r="S899" s="8">
        <v>35.969234</v>
      </c>
      <c r="T899" s="8">
        <v>36.429389999999998</v>
      </c>
      <c r="U899" s="8" t="s">
        <v>1435</v>
      </c>
      <c r="V899" s="8" t="s">
        <v>1436</v>
      </c>
      <c r="W899" s="8">
        <v>102</v>
      </c>
      <c r="X899" s="8" t="s">
        <v>1437</v>
      </c>
      <c r="Y899" s="8">
        <v>0</v>
      </c>
      <c r="Z899" s="8">
        <v>0</v>
      </c>
      <c r="AA899" s="8">
        <v>0</v>
      </c>
      <c r="AB899" s="8" t="s">
        <v>2786</v>
      </c>
      <c r="AC899" s="8">
        <v>0</v>
      </c>
      <c r="AD899" s="8">
        <v>1</v>
      </c>
    </row>
    <row r="900" spans="1:30" hidden="1" x14ac:dyDescent="0.25">
      <c r="A900" s="8" t="s">
        <v>4113</v>
      </c>
      <c r="B900" s="8">
        <v>1219</v>
      </c>
      <c r="C900" s="8" t="s">
        <v>1426</v>
      </c>
      <c r="D900" s="8" t="s">
        <v>1427</v>
      </c>
      <c r="E900" s="8" t="s">
        <v>1428</v>
      </c>
      <c r="F900" s="8">
        <v>4</v>
      </c>
      <c r="G900" s="8" t="s">
        <v>1934</v>
      </c>
      <c r="H900" s="8" t="s">
        <v>1935</v>
      </c>
      <c r="I900" s="8" t="s">
        <v>1936</v>
      </c>
      <c r="J900" s="8">
        <v>21</v>
      </c>
      <c r="K900" s="8" t="s">
        <v>1979</v>
      </c>
      <c r="L900" s="8" t="s">
        <v>1980</v>
      </c>
      <c r="M900" s="8" t="s">
        <v>1981</v>
      </c>
      <c r="N900" s="8">
        <v>106</v>
      </c>
      <c r="O900" s="8" t="s">
        <v>4114</v>
      </c>
      <c r="P900" s="8" t="s">
        <v>2007</v>
      </c>
      <c r="Q900" s="8" t="s">
        <v>2008</v>
      </c>
      <c r="R900" s="8" t="s">
        <v>2006</v>
      </c>
      <c r="S900" s="8">
        <v>35.920420999999997</v>
      </c>
      <c r="T900" s="8">
        <v>36.411951000000002</v>
      </c>
      <c r="U900" s="8" t="s">
        <v>1435</v>
      </c>
      <c r="V900" s="8" t="s">
        <v>1436</v>
      </c>
      <c r="W900" s="8">
        <v>440</v>
      </c>
      <c r="X900" s="8" t="s">
        <v>1437</v>
      </c>
      <c r="Y900" s="8">
        <v>1955</v>
      </c>
      <c r="Z900" s="8">
        <v>0</v>
      </c>
      <c r="AA900" s="8">
        <v>0</v>
      </c>
      <c r="AB900" s="8" t="s">
        <v>2786</v>
      </c>
      <c r="AC900" s="8">
        <v>0</v>
      </c>
      <c r="AD900" s="8">
        <v>1</v>
      </c>
    </row>
    <row r="901" spans="1:30" hidden="1" x14ac:dyDescent="0.25">
      <c r="A901" s="8" t="s">
        <v>4115</v>
      </c>
      <c r="B901" s="8">
        <v>1220</v>
      </c>
      <c r="C901" s="8" t="s">
        <v>1426</v>
      </c>
      <c r="D901" s="8" t="s">
        <v>1427</v>
      </c>
      <c r="E901" s="8" t="s">
        <v>1428</v>
      </c>
      <c r="F901" s="8">
        <v>4</v>
      </c>
      <c r="G901" s="8" t="s">
        <v>1934</v>
      </c>
      <c r="H901" s="8" t="s">
        <v>1935</v>
      </c>
      <c r="I901" s="8" t="s">
        <v>1936</v>
      </c>
      <c r="J901" s="8">
        <v>21</v>
      </c>
      <c r="K901" s="8" t="s">
        <v>2034</v>
      </c>
      <c r="L901" s="8" t="s">
        <v>2035</v>
      </c>
      <c r="M901" s="8" t="s">
        <v>2036</v>
      </c>
      <c r="N901" s="8">
        <v>107</v>
      </c>
      <c r="O901" s="8" t="s">
        <v>4116</v>
      </c>
      <c r="P901" s="8" t="s">
        <v>2047</v>
      </c>
      <c r="Q901" s="8" t="s">
        <v>2045</v>
      </c>
      <c r="R901" s="8" t="s">
        <v>2046</v>
      </c>
      <c r="S901" s="8">
        <v>35.947074000000001</v>
      </c>
      <c r="T901" s="8">
        <v>36.279788000000003</v>
      </c>
      <c r="U901" s="8" t="s">
        <v>1435</v>
      </c>
      <c r="V901" s="8" t="s">
        <v>1436</v>
      </c>
      <c r="W901" s="8">
        <v>40</v>
      </c>
      <c r="X901" s="8" t="s">
        <v>1437</v>
      </c>
      <c r="Y901" s="8">
        <v>198</v>
      </c>
      <c r="Z901" s="8">
        <v>0</v>
      </c>
      <c r="AA901" s="8">
        <v>0</v>
      </c>
      <c r="AB901" s="8" t="s">
        <v>2786</v>
      </c>
      <c r="AC901" s="8">
        <v>0</v>
      </c>
      <c r="AD901" s="8">
        <v>1</v>
      </c>
    </row>
    <row r="902" spans="1:30" hidden="1" x14ac:dyDescent="0.25">
      <c r="A902" s="8" t="s">
        <v>4117</v>
      </c>
      <c r="B902" s="8">
        <v>1221</v>
      </c>
      <c r="C902" s="8" t="s">
        <v>1426</v>
      </c>
      <c r="D902" s="8" t="s">
        <v>1427</v>
      </c>
      <c r="E902" s="8" t="s">
        <v>1428</v>
      </c>
      <c r="F902" s="8">
        <v>4</v>
      </c>
      <c r="G902" s="8" t="s">
        <v>1427</v>
      </c>
      <c r="H902" s="8" t="s">
        <v>1516</v>
      </c>
      <c r="I902" s="8" t="s">
        <v>1517</v>
      </c>
      <c r="J902" s="8">
        <v>18</v>
      </c>
      <c r="K902" s="8" t="s">
        <v>1518</v>
      </c>
      <c r="L902" s="8" t="s">
        <v>1519</v>
      </c>
      <c r="M902" s="8" t="s">
        <v>1520</v>
      </c>
      <c r="N902" s="8">
        <v>90</v>
      </c>
      <c r="O902" s="8" t="s">
        <v>4118</v>
      </c>
      <c r="P902" s="8" t="s">
        <v>1819</v>
      </c>
      <c r="Q902" s="8" t="s">
        <v>1817</v>
      </c>
      <c r="R902" s="8" t="s">
        <v>1818</v>
      </c>
      <c r="S902" s="8">
        <v>36.110446000000003</v>
      </c>
      <c r="T902" s="8">
        <v>36.693612000000002</v>
      </c>
      <c r="U902" s="8" t="s">
        <v>1435</v>
      </c>
      <c r="V902" s="8" t="s">
        <v>1436</v>
      </c>
      <c r="W902" s="8" t="s">
        <v>1449</v>
      </c>
      <c r="X902" s="8" t="s">
        <v>1437</v>
      </c>
      <c r="Y902" s="8">
        <v>0</v>
      </c>
      <c r="Z902" s="8">
        <v>0</v>
      </c>
      <c r="AA902" s="8">
        <v>0</v>
      </c>
      <c r="AB902" s="8" t="s">
        <v>2786</v>
      </c>
      <c r="AC902" s="8">
        <v>0</v>
      </c>
      <c r="AD902" s="8">
        <v>1</v>
      </c>
    </row>
    <row r="903" spans="1:30" hidden="1" x14ac:dyDescent="0.25">
      <c r="A903" s="8" t="s">
        <v>4119</v>
      </c>
      <c r="B903" s="8">
        <v>1222</v>
      </c>
      <c r="C903" s="8" t="s">
        <v>1426</v>
      </c>
      <c r="D903" s="8" t="s">
        <v>1427</v>
      </c>
      <c r="E903" s="8" t="s">
        <v>1428</v>
      </c>
      <c r="F903" s="8">
        <v>4</v>
      </c>
      <c r="G903" s="8" t="s">
        <v>1427</v>
      </c>
      <c r="H903" s="8" t="s">
        <v>1516</v>
      </c>
      <c r="I903" s="8" t="s">
        <v>1517</v>
      </c>
      <c r="J903" s="8">
        <v>18</v>
      </c>
      <c r="K903" s="8" t="s">
        <v>1518</v>
      </c>
      <c r="L903" s="8" t="s">
        <v>1519</v>
      </c>
      <c r="M903" s="8" t="s">
        <v>1520</v>
      </c>
      <c r="N903" s="8">
        <v>90</v>
      </c>
      <c r="O903" s="8" t="s">
        <v>4120</v>
      </c>
      <c r="P903" s="8" t="s">
        <v>1819</v>
      </c>
      <c r="Q903" s="8" t="s">
        <v>1817</v>
      </c>
      <c r="R903" s="8" t="s">
        <v>1818</v>
      </c>
      <c r="S903" s="8">
        <v>36.110446000000003</v>
      </c>
      <c r="T903" s="8">
        <v>36.693612000000002</v>
      </c>
      <c r="U903" s="8" t="s">
        <v>1435</v>
      </c>
      <c r="V903" s="8" t="s">
        <v>1436</v>
      </c>
      <c r="W903" s="8" t="s">
        <v>1449</v>
      </c>
      <c r="X903" s="8" t="s">
        <v>1437</v>
      </c>
      <c r="Y903" s="8">
        <v>2230</v>
      </c>
      <c r="Z903" s="8">
        <v>0</v>
      </c>
      <c r="AA903" s="8">
        <v>0</v>
      </c>
      <c r="AB903" s="8" t="s">
        <v>2786</v>
      </c>
      <c r="AC903" s="8">
        <v>0</v>
      </c>
      <c r="AD903" s="8">
        <v>1</v>
      </c>
    </row>
    <row r="904" spans="1:30" hidden="1" x14ac:dyDescent="0.25">
      <c r="A904" s="8" t="s">
        <v>4121</v>
      </c>
      <c r="B904" s="8">
        <v>1223</v>
      </c>
      <c r="C904" s="8" t="s">
        <v>1426</v>
      </c>
      <c r="D904" s="8" t="s">
        <v>1427</v>
      </c>
      <c r="E904" s="8" t="s">
        <v>1428</v>
      </c>
      <c r="F904" s="8">
        <v>4</v>
      </c>
      <c r="G904" s="8" t="s">
        <v>1427</v>
      </c>
      <c r="H904" s="8" t="s">
        <v>1516</v>
      </c>
      <c r="I904" s="8" t="s">
        <v>1517</v>
      </c>
      <c r="J904" s="8">
        <v>18</v>
      </c>
      <c r="K904" s="8" t="s">
        <v>1518</v>
      </c>
      <c r="L904" s="8" t="s">
        <v>1519</v>
      </c>
      <c r="M904" s="8" t="s">
        <v>1520</v>
      </c>
      <c r="N904" s="8">
        <v>90</v>
      </c>
      <c r="O904" s="8" t="s">
        <v>4122</v>
      </c>
      <c r="P904" s="8" t="s">
        <v>1819</v>
      </c>
      <c r="Q904" s="8" t="s">
        <v>1817</v>
      </c>
      <c r="R904" s="8" t="s">
        <v>1818</v>
      </c>
      <c r="S904" s="8">
        <v>36.110446000000003</v>
      </c>
      <c r="T904" s="8">
        <v>36.693612000000002</v>
      </c>
      <c r="U904" s="8" t="s">
        <v>1435</v>
      </c>
      <c r="V904" s="8" t="s">
        <v>1436</v>
      </c>
      <c r="W904" s="8" t="s">
        <v>1449</v>
      </c>
      <c r="X904" s="8" t="s">
        <v>1437</v>
      </c>
      <c r="Y904" s="8">
        <v>0</v>
      </c>
      <c r="Z904" s="8">
        <v>0</v>
      </c>
      <c r="AA904" s="8">
        <v>0</v>
      </c>
      <c r="AB904" s="8" t="s">
        <v>2786</v>
      </c>
      <c r="AC904" s="8">
        <v>0</v>
      </c>
      <c r="AD904" s="8">
        <v>1</v>
      </c>
    </row>
    <row r="905" spans="1:30" hidden="1" x14ac:dyDescent="0.25">
      <c r="A905" s="8" t="s">
        <v>4123</v>
      </c>
      <c r="B905" s="8">
        <v>1224</v>
      </c>
      <c r="C905" s="8" t="s">
        <v>1426</v>
      </c>
      <c r="D905" s="8" t="s">
        <v>1427</v>
      </c>
      <c r="E905" s="8" t="s">
        <v>1428</v>
      </c>
      <c r="F905" s="8">
        <v>4</v>
      </c>
      <c r="G905" s="8" t="s">
        <v>1427</v>
      </c>
      <c r="H905" s="8" t="s">
        <v>1516</v>
      </c>
      <c r="I905" s="8" t="s">
        <v>1517</v>
      </c>
      <c r="J905" s="8">
        <v>18</v>
      </c>
      <c r="K905" s="8" t="s">
        <v>1518</v>
      </c>
      <c r="L905" s="8" t="s">
        <v>1519</v>
      </c>
      <c r="M905" s="8" t="s">
        <v>1520</v>
      </c>
      <c r="N905" s="8">
        <v>90</v>
      </c>
      <c r="O905" s="8" t="s">
        <v>4124</v>
      </c>
      <c r="P905" s="8" t="s">
        <v>1819</v>
      </c>
      <c r="Q905" s="8" t="s">
        <v>1817</v>
      </c>
      <c r="R905" s="8" t="s">
        <v>1818</v>
      </c>
      <c r="S905" s="8">
        <v>36.110446000000003</v>
      </c>
      <c r="T905" s="8">
        <v>36.693612000000002</v>
      </c>
      <c r="U905" s="8" t="s">
        <v>1435</v>
      </c>
      <c r="V905" s="8" t="s">
        <v>1436</v>
      </c>
      <c r="W905" s="8" t="s">
        <v>1449</v>
      </c>
      <c r="X905" s="8" t="s">
        <v>1437</v>
      </c>
      <c r="Y905" s="8">
        <v>0</v>
      </c>
      <c r="Z905" s="8">
        <v>0</v>
      </c>
      <c r="AA905" s="8">
        <v>0</v>
      </c>
      <c r="AB905" s="8" t="s">
        <v>2786</v>
      </c>
      <c r="AC905" s="8">
        <v>0</v>
      </c>
      <c r="AD905" s="8">
        <v>1</v>
      </c>
    </row>
    <row r="906" spans="1:30" hidden="1" x14ac:dyDescent="0.25">
      <c r="A906" s="8" t="s">
        <v>4125</v>
      </c>
      <c r="B906" s="8">
        <v>1225</v>
      </c>
      <c r="C906" s="8" t="s">
        <v>1426</v>
      </c>
      <c r="D906" s="8" t="s">
        <v>1427</v>
      </c>
      <c r="E906" s="8" t="s">
        <v>1428</v>
      </c>
      <c r="F906" s="8">
        <v>4</v>
      </c>
      <c r="G906" s="8" t="s">
        <v>1427</v>
      </c>
      <c r="H906" s="8" t="s">
        <v>1516</v>
      </c>
      <c r="I906" s="8" t="s">
        <v>1517</v>
      </c>
      <c r="J906" s="8">
        <v>18</v>
      </c>
      <c r="K906" s="8" t="s">
        <v>1518</v>
      </c>
      <c r="L906" s="8" t="s">
        <v>1519</v>
      </c>
      <c r="M906" s="8" t="s">
        <v>1520</v>
      </c>
      <c r="N906" s="8">
        <v>90</v>
      </c>
      <c r="O906" s="8" t="s">
        <v>4126</v>
      </c>
      <c r="P906" s="8" t="s">
        <v>1819</v>
      </c>
      <c r="Q906" s="8" t="s">
        <v>1817</v>
      </c>
      <c r="R906" s="8" t="s">
        <v>1818</v>
      </c>
      <c r="S906" s="8">
        <v>36.110446000000003</v>
      </c>
      <c r="T906" s="8">
        <v>36.693612000000002</v>
      </c>
      <c r="U906" s="8" t="s">
        <v>1435</v>
      </c>
      <c r="V906" s="8" t="s">
        <v>1436</v>
      </c>
      <c r="W906" s="8" t="s">
        <v>1449</v>
      </c>
      <c r="X906" s="8" t="s">
        <v>1437</v>
      </c>
      <c r="Y906" s="8">
        <v>0</v>
      </c>
      <c r="Z906" s="8">
        <v>0</v>
      </c>
      <c r="AA906" s="8">
        <v>0</v>
      </c>
      <c r="AB906" s="8" t="s">
        <v>2786</v>
      </c>
      <c r="AC906" s="8">
        <v>0</v>
      </c>
      <c r="AD906" s="8">
        <v>1</v>
      </c>
    </row>
    <row r="907" spans="1:30" hidden="1" x14ac:dyDescent="0.25">
      <c r="A907" s="8" t="s">
        <v>4127</v>
      </c>
      <c r="B907" s="8">
        <v>1226</v>
      </c>
      <c r="C907" s="8" t="s">
        <v>1426</v>
      </c>
      <c r="D907" s="8" t="s">
        <v>1427</v>
      </c>
      <c r="E907" s="8" t="s">
        <v>1428</v>
      </c>
      <c r="F907" s="8">
        <v>4</v>
      </c>
      <c r="G907" s="8" t="s">
        <v>1427</v>
      </c>
      <c r="H907" s="8" t="s">
        <v>1516</v>
      </c>
      <c r="I907" s="8" t="s">
        <v>1517</v>
      </c>
      <c r="J907" s="8">
        <v>18</v>
      </c>
      <c r="K907" s="8" t="s">
        <v>1518</v>
      </c>
      <c r="L907" s="8" t="s">
        <v>1519</v>
      </c>
      <c r="M907" s="8" t="s">
        <v>1520</v>
      </c>
      <c r="N907" s="8">
        <v>90</v>
      </c>
      <c r="O907" s="8" t="s">
        <v>4128</v>
      </c>
      <c r="P907" s="8" t="s">
        <v>1819</v>
      </c>
      <c r="Q907" s="8" t="s">
        <v>1817</v>
      </c>
      <c r="R907" s="8" t="s">
        <v>1818</v>
      </c>
      <c r="S907" s="8">
        <v>36.110446000000003</v>
      </c>
      <c r="T907" s="8">
        <v>36.693612000000002</v>
      </c>
      <c r="U907" s="8" t="s">
        <v>1435</v>
      </c>
      <c r="V907" s="8" t="s">
        <v>1436</v>
      </c>
      <c r="W907" s="8" t="s">
        <v>1449</v>
      </c>
      <c r="X907" s="8" t="s">
        <v>1437</v>
      </c>
      <c r="Y907" s="8">
        <v>0</v>
      </c>
      <c r="Z907" s="8">
        <v>0</v>
      </c>
      <c r="AA907" s="8">
        <v>0</v>
      </c>
      <c r="AB907" s="8" t="s">
        <v>2786</v>
      </c>
      <c r="AC907" s="8">
        <v>0</v>
      </c>
      <c r="AD907" s="8">
        <v>1</v>
      </c>
    </row>
    <row r="908" spans="1:30" hidden="1" x14ac:dyDescent="0.25">
      <c r="A908" s="8" t="s">
        <v>4129</v>
      </c>
      <c r="B908" s="8">
        <v>1227</v>
      </c>
      <c r="C908" s="8" t="s">
        <v>1426</v>
      </c>
      <c r="D908" s="8" t="s">
        <v>1427</v>
      </c>
      <c r="E908" s="8" t="s">
        <v>1428</v>
      </c>
      <c r="F908" s="8">
        <v>4</v>
      </c>
      <c r="G908" s="8" t="s">
        <v>1427</v>
      </c>
      <c r="H908" s="8" t="s">
        <v>1516</v>
      </c>
      <c r="I908" s="8" t="s">
        <v>1517</v>
      </c>
      <c r="J908" s="8">
        <v>18</v>
      </c>
      <c r="K908" s="8" t="s">
        <v>1518</v>
      </c>
      <c r="L908" s="8" t="s">
        <v>1519</v>
      </c>
      <c r="M908" s="8" t="s">
        <v>1520</v>
      </c>
      <c r="N908" s="8">
        <v>90</v>
      </c>
      <c r="O908" s="8" t="s">
        <v>4130</v>
      </c>
      <c r="P908" s="8" t="s">
        <v>1819</v>
      </c>
      <c r="Q908" s="8" t="s">
        <v>1817</v>
      </c>
      <c r="R908" s="8" t="s">
        <v>1818</v>
      </c>
      <c r="S908" s="8">
        <v>36.110446000000003</v>
      </c>
      <c r="T908" s="8">
        <v>36.693612000000002</v>
      </c>
      <c r="U908" s="8" t="s">
        <v>1435</v>
      </c>
      <c r="V908" s="8" t="s">
        <v>1436</v>
      </c>
      <c r="W908" s="8" t="s">
        <v>1449</v>
      </c>
      <c r="X908" s="8" t="s">
        <v>1437</v>
      </c>
      <c r="Y908" s="8">
        <v>0</v>
      </c>
      <c r="Z908" s="8">
        <v>0</v>
      </c>
      <c r="AA908" s="8">
        <v>0</v>
      </c>
      <c r="AB908" s="8" t="s">
        <v>2786</v>
      </c>
      <c r="AC908" s="8">
        <v>0</v>
      </c>
      <c r="AD908" s="8">
        <v>1</v>
      </c>
    </row>
    <row r="909" spans="1:30" hidden="1" x14ac:dyDescent="0.25">
      <c r="A909" s="8" t="s">
        <v>4131</v>
      </c>
      <c r="B909" s="8">
        <v>1228</v>
      </c>
      <c r="C909" s="8" t="s">
        <v>1426</v>
      </c>
      <c r="D909" s="8" t="s">
        <v>1427</v>
      </c>
      <c r="E909" s="8" t="s">
        <v>1428</v>
      </c>
      <c r="F909" s="8">
        <v>4</v>
      </c>
      <c r="G909" s="8" t="s">
        <v>1427</v>
      </c>
      <c r="H909" s="8" t="s">
        <v>1516</v>
      </c>
      <c r="I909" s="8" t="s">
        <v>1517</v>
      </c>
      <c r="J909" s="8">
        <v>18</v>
      </c>
      <c r="K909" s="8" t="s">
        <v>1518</v>
      </c>
      <c r="L909" s="8" t="s">
        <v>1519</v>
      </c>
      <c r="M909" s="8" t="s">
        <v>1520</v>
      </c>
      <c r="N909" s="8">
        <v>90</v>
      </c>
      <c r="O909" s="8" t="s">
        <v>4132</v>
      </c>
      <c r="P909" s="8" t="s">
        <v>1819</v>
      </c>
      <c r="Q909" s="8" t="s">
        <v>1817</v>
      </c>
      <c r="R909" s="8" t="s">
        <v>1818</v>
      </c>
      <c r="S909" s="8">
        <v>36.110446000000003</v>
      </c>
      <c r="T909" s="8">
        <v>36.693612000000002</v>
      </c>
      <c r="U909" s="8" t="s">
        <v>1435</v>
      </c>
      <c r="V909" s="8" t="s">
        <v>1436</v>
      </c>
      <c r="W909" s="8" t="s">
        <v>1449</v>
      </c>
      <c r="X909" s="8" t="s">
        <v>1437</v>
      </c>
      <c r="Y909" s="8">
        <v>1800</v>
      </c>
      <c r="Z909" s="8">
        <v>0</v>
      </c>
      <c r="AA909" s="8">
        <v>0</v>
      </c>
      <c r="AB909" s="8" t="s">
        <v>2786</v>
      </c>
      <c r="AC909" s="8">
        <v>0</v>
      </c>
      <c r="AD909" s="8">
        <v>1</v>
      </c>
    </row>
    <row r="910" spans="1:30" hidden="1" x14ac:dyDescent="0.25">
      <c r="A910" s="8" t="s">
        <v>4133</v>
      </c>
      <c r="B910" s="8">
        <v>1229</v>
      </c>
      <c r="C910" s="8" t="s">
        <v>1426</v>
      </c>
      <c r="D910" s="8" t="s">
        <v>1427</v>
      </c>
      <c r="E910" s="8" t="s">
        <v>1428</v>
      </c>
      <c r="F910" s="8">
        <v>4</v>
      </c>
      <c r="G910" s="8" t="s">
        <v>1427</v>
      </c>
      <c r="H910" s="8" t="s">
        <v>1516</v>
      </c>
      <c r="I910" s="8" t="s">
        <v>1517</v>
      </c>
      <c r="J910" s="8">
        <v>18</v>
      </c>
      <c r="K910" s="8" t="s">
        <v>1518</v>
      </c>
      <c r="L910" s="8" t="s">
        <v>1519</v>
      </c>
      <c r="M910" s="8" t="s">
        <v>1520</v>
      </c>
      <c r="N910" s="8">
        <v>90</v>
      </c>
      <c r="O910" s="8" t="s">
        <v>4134</v>
      </c>
      <c r="P910" s="8" t="s">
        <v>1819</v>
      </c>
      <c r="Q910" s="8" t="s">
        <v>1817</v>
      </c>
      <c r="R910" s="8" t="s">
        <v>1818</v>
      </c>
      <c r="S910" s="8">
        <v>36.110446000000003</v>
      </c>
      <c r="T910" s="8">
        <v>36.693612000000002</v>
      </c>
      <c r="U910" s="8" t="s">
        <v>1435</v>
      </c>
      <c r="V910" s="8" t="s">
        <v>1436</v>
      </c>
      <c r="W910" s="8" t="s">
        <v>1449</v>
      </c>
      <c r="X910" s="8" t="s">
        <v>1437</v>
      </c>
      <c r="Y910" s="8">
        <v>1100</v>
      </c>
      <c r="Z910" s="8">
        <v>0</v>
      </c>
      <c r="AA910" s="8">
        <v>0</v>
      </c>
      <c r="AB910" s="8" t="s">
        <v>2786</v>
      </c>
      <c r="AC910" s="8">
        <v>0</v>
      </c>
      <c r="AD910" s="8">
        <v>1</v>
      </c>
    </row>
    <row r="911" spans="1:30" hidden="1" x14ac:dyDescent="0.25">
      <c r="A911" s="8" t="s">
        <v>4135</v>
      </c>
      <c r="B911" s="8">
        <v>1230</v>
      </c>
      <c r="C911" s="8" t="s">
        <v>1426</v>
      </c>
      <c r="D911" s="8" t="s">
        <v>1427</v>
      </c>
      <c r="E911" s="8" t="s">
        <v>1428</v>
      </c>
      <c r="F911" s="8">
        <v>4</v>
      </c>
      <c r="G911" s="8" t="s">
        <v>1427</v>
      </c>
      <c r="H911" s="8" t="s">
        <v>1516</v>
      </c>
      <c r="I911" s="8" t="s">
        <v>1517</v>
      </c>
      <c r="J911" s="8">
        <v>18</v>
      </c>
      <c r="K911" s="8" t="s">
        <v>1518</v>
      </c>
      <c r="L911" s="8" t="s">
        <v>1519</v>
      </c>
      <c r="M911" s="8" t="s">
        <v>1520</v>
      </c>
      <c r="N911" s="8">
        <v>90</v>
      </c>
      <c r="O911" s="8" t="s">
        <v>4136</v>
      </c>
      <c r="P911" s="8" t="s">
        <v>1819</v>
      </c>
      <c r="Q911" s="8" t="s">
        <v>1817</v>
      </c>
      <c r="R911" s="8" t="s">
        <v>1818</v>
      </c>
      <c r="S911" s="8">
        <v>36.110446000000003</v>
      </c>
      <c r="T911" s="8">
        <v>36.693612000000002</v>
      </c>
      <c r="U911" s="8" t="s">
        <v>1435</v>
      </c>
      <c r="V911" s="8" t="s">
        <v>1436</v>
      </c>
      <c r="W911" s="8" t="s">
        <v>1449</v>
      </c>
      <c r="X911" s="8" t="s">
        <v>1437</v>
      </c>
      <c r="Y911" s="8">
        <v>1432</v>
      </c>
      <c r="Z911" s="8">
        <v>0</v>
      </c>
      <c r="AA911" s="8">
        <v>0</v>
      </c>
      <c r="AB911" s="8" t="s">
        <v>2786</v>
      </c>
      <c r="AC911" s="8">
        <v>0</v>
      </c>
      <c r="AD911" s="8">
        <v>1</v>
      </c>
    </row>
    <row r="912" spans="1:30" hidden="1" x14ac:dyDescent="0.25">
      <c r="A912" s="8" t="s">
        <v>4137</v>
      </c>
      <c r="B912" s="8">
        <v>1231</v>
      </c>
      <c r="C912" s="8" t="s">
        <v>1426</v>
      </c>
      <c r="D912" s="8" t="s">
        <v>1427</v>
      </c>
      <c r="E912" s="8" t="s">
        <v>1428</v>
      </c>
      <c r="F912" s="8">
        <v>4</v>
      </c>
      <c r="G912" s="8" t="s">
        <v>1427</v>
      </c>
      <c r="H912" s="8" t="s">
        <v>1516</v>
      </c>
      <c r="I912" s="8" t="s">
        <v>1517</v>
      </c>
      <c r="J912" s="8">
        <v>18</v>
      </c>
      <c r="K912" s="8" t="s">
        <v>1518</v>
      </c>
      <c r="L912" s="8" t="s">
        <v>1519</v>
      </c>
      <c r="M912" s="8" t="s">
        <v>1520</v>
      </c>
      <c r="N912" s="8">
        <v>90</v>
      </c>
      <c r="O912" s="8" t="s">
        <v>4138</v>
      </c>
      <c r="P912" s="8" t="s">
        <v>1819</v>
      </c>
      <c r="Q912" s="8" t="s">
        <v>1817</v>
      </c>
      <c r="R912" s="8" t="s">
        <v>1818</v>
      </c>
      <c r="S912" s="8">
        <v>36.110446000000003</v>
      </c>
      <c r="T912" s="8">
        <v>36.693612000000002</v>
      </c>
      <c r="U912" s="8" t="s">
        <v>1435</v>
      </c>
      <c r="V912" s="8" t="s">
        <v>1436</v>
      </c>
      <c r="W912" s="8" t="s">
        <v>1449</v>
      </c>
      <c r="X912" s="8" t="s">
        <v>1437</v>
      </c>
      <c r="Y912" s="8">
        <v>0</v>
      </c>
      <c r="Z912" s="8">
        <v>0</v>
      </c>
      <c r="AA912" s="8">
        <v>0</v>
      </c>
      <c r="AB912" s="8" t="s">
        <v>2786</v>
      </c>
      <c r="AC912" s="8">
        <v>0</v>
      </c>
      <c r="AD912" s="8">
        <v>1</v>
      </c>
    </row>
    <row r="913" spans="1:30" hidden="1" x14ac:dyDescent="0.25">
      <c r="A913" s="8" t="s">
        <v>4139</v>
      </c>
      <c r="B913" s="8">
        <v>1232</v>
      </c>
      <c r="C913" s="8" t="s">
        <v>1426</v>
      </c>
      <c r="D913" s="8" t="s">
        <v>1427</v>
      </c>
      <c r="E913" s="8" t="s">
        <v>1428</v>
      </c>
      <c r="F913" s="8">
        <v>4</v>
      </c>
      <c r="G913" s="8" t="s">
        <v>1427</v>
      </c>
      <c r="H913" s="8" t="s">
        <v>1516</v>
      </c>
      <c r="I913" s="8" t="s">
        <v>1517</v>
      </c>
      <c r="J913" s="8">
        <v>18</v>
      </c>
      <c r="K913" s="8" t="s">
        <v>1518</v>
      </c>
      <c r="L913" s="8" t="s">
        <v>1519</v>
      </c>
      <c r="M913" s="8" t="s">
        <v>1520</v>
      </c>
      <c r="N913" s="8">
        <v>90</v>
      </c>
      <c r="O913" s="8" t="s">
        <v>4140</v>
      </c>
      <c r="P913" s="8" t="s">
        <v>1819</v>
      </c>
      <c r="Q913" s="8" t="s">
        <v>1817</v>
      </c>
      <c r="R913" s="8" t="s">
        <v>1818</v>
      </c>
      <c r="S913" s="8">
        <v>36.110446000000003</v>
      </c>
      <c r="T913" s="8">
        <v>36.693612000000002</v>
      </c>
      <c r="U913" s="8" t="s">
        <v>1435</v>
      </c>
      <c r="V913" s="8" t="s">
        <v>1436</v>
      </c>
      <c r="W913" s="8" t="s">
        <v>1449</v>
      </c>
      <c r="X913" s="8" t="s">
        <v>1437</v>
      </c>
      <c r="Y913" s="8">
        <v>2685</v>
      </c>
      <c r="Z913" s="8">
        <v>0</v>
      </c>
      <c r="AA913" s="8">
        <v>0</v>
      </c>
      <c r="AB913" s="8" t="s">
        <v>2786</v>
      </c>
      <c r="AC913" s="8">
        <v>0</v>
      </c>
      <c r="AD913" s="8">
        <v>1</v>
      </c>
    </row>
    <row r="914" spans="1:30" hidden="1" x14ac:dyDescent="0.25">
      <c r="A914" s="8" t="s">
        <v>4141</v>
      </c>
      <c r="B914" s="8">
        <v>1233</v>
      </c>
      <c r="C914" s="8" t="s">
        <v>1426</v>
      </c>
      <c r="D914" s="8" t="s">
        <v>1427</v>
      </c>
      <c r="E914" s="8" t="s">
        <v>1428</v>
      </c>
      <c r="F914" s="8">
        <v>4</v>
      </c>
      <c r="G914" s="8" t="s">
        <v>1427</v>
      </c>
      <c r="H914" s="8" t="s">
        <v>1516</v>
      </c>
      <c r="I914" s="8" t="s">
        <v>1517</v>
      </c>
      <c r="J914" s="8">
        <v>18</v>
      </c>
      <c r="K914" s="8" t="s">
        <v>1518</v>
      </c>
      <c r="L914" s="8" t="s">
        <v>1519</v>
      </c>
      <c r="M914" s="8" t="s">
        <v>1520</v>
      </c>
      <c r="N914" s="8">
        <v>90</v>
      </c>
      <c r="O914" s="8" t="s">
        <v>4142</v>
      </c>
      <c r="P914" s="8" t="s">
        <v>1819</v>
      </c>
      <c r="Q914" s="8" t="s">
        <v>1817</v>
      </c>
      <c r="R914" s="8" t="s">
        <v>1818</v>
      </c>
      <c r="S914" s="8">
        <v>36.110446000000003</v>
      </c>
      <c r="T914" s="8">
        <v>36.693612000000002</v>
      </c>
      <c r="U914" s="8" t="s">
        <v>1435</v>
      </c>
      <c r="V914" s="8" t="s">
        <v>1436</v>
      </c>
      <c r="W914" s="8" t="s">
        <v>1449</v>
      </c>
      <c r="X914" s="8" t="s">
        <v>1437</v>
      </c>
      <c r="Y914" s="8">
        <v>0</v>
      </c>
      <c r="Z914" s="8">
        <v>0</v>
      </c>
      <c r="AA914" s="8">
        <v>0</v>
      </c>
      <c r="AB914" s="8" t="s">
        <v>2786</v>
      </c>
      <c r="AC914" s="8">
        <v>0</v>
      </c>
      <c r="AD914" s="8">
        <v>1</v>
      </c>
    </row>
    <row r="915" spans="1:30" hidden="1" x14ac:dyDescent="0.25">
      <c r="A915" s="8" t="s">
        <v>4143</v>
      </c>
      <c r="B915" s="8">
        <v>1234</v>
      </c>
      <c r="C915" s="8" t="s">
        <v>1426</v>
      </c>
      <c r="D915" s="8" t="s">
        <v>1427</v>
      </c>
      <c r="E915" s="8" t="s">
        <v>1428</v>
      </c>
      <c r="F915" s="8">
        <v>4</v>
      </c>
      <c r="G915" s="8" t="s">
        <v>1427</v>
      </c>
      <c r="H915" s="8" t="s">
        <v>1516</v>
      </c>
      <c r="I915" s="8" t="s">
        <v>1517</v>
      </c>
      <c r="J915" s="8">
        <v>18</v>
      </c>
      <c r="K915" s="8" t="s">
        <v>1518</v>
      </c>
      <c r="L915" s="8" t="s">
        <v>1519</v>
      </c>
      <c r="M915" s="8" t="s">
        <v>1520</v>
      </c>
      <c r="N915" s="8">
        <v>90</v>
      </c>
      <c r="O915" s="8" t="s">
        <v>4144</v>
      </c>
      <c r="P915" s="8" t="s">
        <v>1819</v>
      </c>
      <c r="Q915" s="8" t="s">
        <v>1817</v>
      </c>
      <c r="R915" s="8" t="s">
        <v>1818</v>
      </c>
      <c r="S915" s="8">
        <v>36.110446000000003</v>
      </c>
      <c r="T915" s="8">
        <v>36.693612000000002</v>
      </c>
      <c r="U915" s="8" t="s">
        <v>1435</v>
      </c>
      <c r="V915" s="8" t="s">
        <v>1436</v>
      </c>
      <c r="W915" s="8" t="s">
        <v>1449</v>
      </c>
      <c r="X915" s="8" t="s">
        <v>1437</v>
      </c>
      <c r="Y915" s="8">
        <v>0</v>
      </c>
      <c r="Z915" s="8">
        <v>0</v>
      </c>
      <c r="AA915" s="8">
        <v>0</v>
      </c>
      <c r="AB915" s="8" t="s">
        <v>2786</v>
      </c>
      <c r="AC915" s="8">
        <v>0</v>
      </c>
      <c r="AD915" s="8">
        <v>1</v>
      </c>
    </row>
    <row r="916" spans="1:30" hidden="1" x14ac:dyDescent="0.25">
      <c r="A916" s="8" t="s">
        <v>4145</v>
      </c>
      <c r="B916" s="8">
        <v>1235</v>
      </c>
      <c r="C916" s="8" t="s">
        <v>1426</v>
      </c>
      <c r="D916" s="8" t="s">
        <v>1427</v>
      </c>
      <c r="E916" s="8" t="s">
        <v>1428</v>
      </c>
      <c r="F916" s="8">
        <v>4</v>
      </c>
      <c r="G916" s="8" t="s">
        <v>1427</v>
      </c>
      <c r="H916" s="8" t="s">
        <v>1516</v>
      </c>
      <c r="I916" s="8" t="s">
        <v>1517</v>
      </c>
      <c r="J916" s="8">
        <v>18</v>
      </c>
      <c r="K916" s="8" t="s">
        <v>1518</v>
      </c>
      <c r="L916" s="8" t="s">
        <v>1519</v>
      </c>
      <c r="M916" s="8" t="s">
        <v>1520</v>
      </c>
      <c r="N916" s="8">
        <v>90</v>
      </c>
      <c r="O916" s="8" t="s">
        <v>4146</v>
      </c>
      <c r="P916" s="8" t="s">
        <v>1819</v>
      </c>
      <c r="Q916" s="8" t="s">
        <v>1817</v>
      </c>
      <c r="R916" s="8" t="s">
        <v>1818</v>
      </c>
      <c r="S916" s="8">
        <v>36.110446000000003</v>
      </c>
      <c r="T916" s="8">
        <v>36.693612000000002</v>
      </c>
      <c r="U916" s="8" t="s">
        <v>1435</v>
      </c>
      <c r="V916" s="8" t="s">
        <v>1436</v>
      </c>
      <c r="W916" s="8" t="s">
        <v>1449</v>
      </c>
      <c r="X916" s="8" t="s">
        <v>1437</v>
      </c>
      <c r="Y916" s="8">
        <v>0</v>
      </c>
      <c r="Z916" s="8">
        <v>0</v>
      </c>
      <c r="AA916" s="8">
        <v>0</v>
      </c>
      <c r="AB916" s="8" t="s">
        <v>2786</v>
      </c>
      <c r="AC916" s="8">
        <v>0</v>
      </c>
      <c r="AD916" s="8">
        <v>1</v>
      </c>
    </row>
    <row r="917" spans="1:30" hidden="1" x14ac:dyDescent="0.25">
      <c r="A917" s="8" t="s">
        <v>4147</v>
      </c>
      <c r="B917" s="8">
        <v>1236</v>
      </c>
      <c r="C917" s="8" t="s">
        <v>1426</v>
      </c>
      <c r="D917" s="8" t="s">
        <v>1427</v>
      </c>
      <c r="E917" s="8" t="s">
        <v>1428</v>
      </c>
      <c r="F917" s="8">
        <v>4</v>
      </c>
      <c r="G917" s="8" t="s">
        <v>1427</v>
      </c>
      <c r="H917" s="8" t="s">
        <v>1516</v>
      </c>
      <c r="I917" s="8" t="s">
        <v>1517</v>
      </c>
      <c r="J917" s="8">
        <v>18</v>
      </c>
      <c r="K917" s="8" t="s">
        <v>1518</v>
      </c>
      <c r="L917" s="8" t="s">
        <v>1519</v>
      </c>
      <c r="M917" s="8" t="s">
        <v>1520</v>
      </c>
      <c r="N917" s="8">
        <v>90</v>
      </c>
      <c r="O917" s="8" t="s">
        <v>4148</v>
      </c>
      <c r="P917" s="8" t="s">
        <v>1819</v>
      </c>
      <c r="Q917" s="8" t="s">
        <v>1817</v>
      </c>
      <c r="R917" s="8" t="s">
        <v>1818</v>
      </c>
      <c r="S917" s="8">
        <v>36.110446000000003</v>
      </c>
      <c r="T917" s="8">
        <v>36.693612000000002</v>
      </c>
      <c r="U917" s="8" t="s">
        <v>1435</v>
      </c>
      <c r="V917" s="8" t="s">
        <v>1436</v>
      </c>
      <c r="W917" s="8" t="s">
        <v>1449</v>
      </c>
      <c r="X917" s="8" t="s">
        <v>1437</v>
      </c>
      <c r="Y917" s="8">
        <v>0</v>
      </c>
      <c r="Z917" s="8">
        <v>0</v>
      </c>
      <c r="AA917" s="8">
        <v>0</v>
      </c>
      <c r="AB917" s="8" t="s">
        <v>2786</v>
      </c>
      <c r="AC917" s="8">
        <v>0</v>
      </c>
      <c r="AD917" s="8">
        <v>1</v>
      </c>
    </row>
    <row r="918" spans="1:30" hidden="1" x14ac:dyDescent="0.25">
      <c r="A918" s="8" t="s">
        <v>4149</v>
      </c>
      <c r="B918" s="8">
        <v>1237</v>
      </c>
      <c r="C918" s="8" t="s">
        <v>2334</v>
      </c>
      <c r="D918" s="8" t="s">
        <v>2335</v>
      </c>
      <c r="E918" s="8" t="s">
        <v>2336</v>
      </c>
      <c r="F918" s="8">
        <v>1</v>
      </c>
      <c r="G918" s="8" t="s">
        <v>2997</v>
      </c>
      <c r="H918" s="8" t="s">
        <v>2998</v>
      </c>
      <c r="I918" s="8" t="s">
        <v>2999</v>
      </c>
      <c r="J918" s="8">
        <v>3</v>
      </c>
      <c r="K918" s="8" t="s">
        <v>3000</v>
      </c>
      <c r="L918" s="8" t="s">
        <v>3001</v>
      </c>
      <c r="M918" s="8" t="s">
        <v>3002</v>
      </c>
      <c r="N918" s="8">
        <v>17</v>
      </c>
      <c r="O918" s="8" t="s">
        <v>4150</v>
      </c>
      <c r="P918" s="8" t="s">
        <v>4151</v>
      </c>
      <c r="Q918" s="8" t="s">
        <v>4149</v>
      </c>
      <c r="R918" s="8" t="s">
        <v>4150</v>
      </c>
      <c r="S918" s="8">
        <v>36.398592000000001</v>
      </c>
      <c r="T918" s="8">
        <v>36.665505000000003</v>
      </c>
      <c r="U918" s="8" t="s">
        <v>4152</v>
      </c>
      <c r="V918" s="8" t="s">
        <v>1449</v>
      </c>
      <c r="W918" s="8" t="s">
        <v>1449</v>
      </c>
      <c r="X918" s="8" t="s">
        <v>1449</v>
      </c>
      <c r="Y918" s="8">
        <v>380</v>
      </c>
      <c r="Z918" s="8">
        <v>0</v>
      </c>
      <c r="AA918" s="8">
        <v>0</v>
      </c>
      <c r="AB918" s="8" t="s">
        <v>1449</v>
      </c>
      <c r="AC918" s="8">
        <v>0</v>
      </c>
      <c r="AD918" s="8" t="s">
        <v>1449</v>
      </c>
    </row>
    <row r="919" spans="1:30" hidden="1" x14ac:dyDescent="0.25">
      <c r="A919" s="8" t="s">
        <v>4153</v>
      </c>
      <c r="B919" s="8">
        <v>1238</v>
      </c>
      <c r="C919" s="8" t="s">
        <v>1426</v>
      </c>
      <c r="D919" s="8" t="s">
        <v>1427</v>
      </c>
      <c r="E919" s="8" t="s">
        <v>1428</v>
      </c>
      <c r="F919" s="8">
        <v>4</v>
      </c>
      <c r="G919" s="8" t="s">
        <v>2179</v>
      </c>
      <c r="H919" s="8" t="s">
        <v>2180</v>
      </c>
      <c r="I919" s="8" t="s">
        <v>2181</v>
      </c>
      <c r="J919" s="8">
        <v>22</v>
      </c>
      <c r="K919" s="8" t="s">
        <v>2182</v>
      </c>
      <c r="L919" s="8" t="s">
        <v>2183</v>
      </c>
      <c r="M919" s="8" t="s">
        <v>2184</v>
      </c>
      <c r="N919" s="8">
        <v>110</v>
      </c>
      <c r="O919" s="8" t="s">
        <v>4154</v>
      </c>
      <c r="P919" s="8" t="s">
        <v>4155</v>
      </c>
      <c r="Q919" s="8" t="s">
        <v>4153</v>
      </c>
      <c r="R919" s="8" t="s">
        <v>4154</v>
      </c>
      <c r="S919" s="8">
        <v>35.806728</v>
      </c>
      <c r="T919" s="8">
        <v>36.496687000000001</v>
      </c>
      <c r="U919" s="8" t="s">
        <v>4152</v>
      </c>
      <c r="V919" s="8" t="s">
        <v>1449</v>
      </c>
      <c r="W919" s="8" t="s">
        <v>1449</v>
      </c>
      <c r="X919" s="8" t="s">
        <v>1449</v>
      </c>
      <c r="Y919" s="8">
        <v>1943</v>
      </c>
      <c r="Z919" s="8">
        <v>0</v>
      </c>
      <c r="AA919" s="8">
        <v>0</v>
      </c>
      <c r="AB919" s="8" t="s">
        <v>1449</v>
      </c>
      <c r="AC919" s="8">
        <v>0</v>
      </c>
      <c r="AD919" s="8" t="s">
        <v>1449</v>
      </c>
    </row>
    <row r="920" spans="1:30" hidden="1" x14ac:dyDescent="0.25">
      <c r="A920" s="8" t="s">
        <v>4156</v>
      </c>
      <c r="B920" s="8">
        <v>1239</v>
      </c>
      <c r="C920" s="8" t="s">
        <v>2334</v>
      </c>
      <c r="D920" s="8" t="s">
        <v>2335</v>
      </c>
      <c r="E920" s="8" t="s">
        <v>2336</v>
      </c>
      <c r="F920" s="8">
        <v>1</v>
      </c>
      <c r="G920" s="8" t="s">
        <v>2997</v>
      </c>
      <c r="H920" s="8" t="s">
        <v>2998</v>
      </c>
      <c r="I920" s="8" t="s">
        <v>2999</v>
      </c>
      <c r="J920" s="8">
        <v>3</v>
      </c>
      <c r="K920" s="8" t="s">
        <v>3000</v>
      </c>
      <c r="L920" s="8" t="s">
        <v>3001</v>
      </c>
      <c r="M920" s="8" t="s">
        <v>3002</v>
      </c>
      <c r="N920" s="8">
        <v>17</v>
      </c>
      <c r="O920" s="8" t="s">
        <v>4157</v>
      </c>
      <c r="P920" s="8" t="s">
        <v>4158</v>
      </c>
      <c r="Q920" s="8" t="s">
        <v>4156</v>
      </c>
      <c r="R920" s="8" t="s">
        <v>4157</v>
      </c>
      <c r="S920" s="8">
        <v>36.480488999999899</v>
      </c>
      <c r="T920" s="8">
        <v>36.759943</v>
      </c>
      <c r="U920" s="8" t="s">
        <v>4152</v>
      </c>
      <c r="V920" s="8" t="s">
        <v>1449</v>
      </c>
      <c r="W920" s="8" t="s">
        <v>1449</v>
      </c>
      <c r="X920" s="8" t="s">
        <v>1449</v>
      </c>
      <c r="Y920" s="8">
        <v>921</v>
      </c>
      <c r="Z920" s="8">
        <v>0</v>
      </c>
      <c r="AA920" s="8">
        <v>0</v>
      </c>
      <c r="AB920" s="8" t="s">
        <v>1449</v>
      </c>
      <c r="AC920" s="8">
        <v>0</v>
      </c>
      <c r="AD920" s="8" t="s">
        <v>1449</v>
      </c>
    </row>
    <row r="921" spans="1:30" hidden="1" x14ac:dyDescent="0.25">
      <c r="A921" s="8" t="s">
        <v>4159</v>
      </c>
      <c r="B921" s="8">
        <v>1240</v>
      </c>
      <c r="C921" s="8" t="s">
        <v>2334</v>
      </c>
      <c r="D921" s="8" t="s">
        <v>2335</v>
      </c>
      <c r="E921" s="8" t="s">
        <v>2336</v>
      </c>
      <c r="F921" s="8">
        <v>1</v>
      </c>
      <c r="G921" s="8" t="s">
        <v>2997</v>
      </c>
      <c r="H921" s="8" t="s">
        <v>2998</v>
      </c>
      <c r="I921" s="8" t="s">
        <v>2999</v>
      </c>
      <c r="J921" s="8">
        <v>3</v>
      </c>
      <c r="K921" s="8" t="s">
        <v>3000</v>
      </c>
      <c r="L921" s="8" t="s">
        <v>3001</v>
      </c>
      <c r="M921" s="8" t="s">
        <v>3002</v>
      </c>
      <c r="N921" s="8">
        <v>17</v>
      </c>
      <c r="O921" s="8" t="s">
        <v>4160</v>
      </c>
      <c r="P921" s="8" t="s">
        <v>4161</v>
      </c>
      <c r="Q921" s="8" t="s">
        <v>4159</v>
      </c>
      <c r="R921" s="8" t="s">
        <v>4160</v>
      </c>
      <c r="S921" s="8">
        <v>36.399594999999898</v>
      </c>
      <c r="T921" s="8">
        <v>36.770772999999899</v>
      </c>
      <c r="U921" s="8" t="s">
        <v>4152</v>
      </c>
      <c r="V921" s="8" t="s">
        <v>1449</v>
      </c>
      <c r="W921" s="8" t="s">
        <v>1449</v>
      </c>
      <c r="X921" s="8" t="s">
        <v>1449</v>
      </c>
      <c r="Y921" s="8">
        <v>4086</v>
      </c>
      <c r="Z921" s="8">
        <v>0</v>
      </c>
      <c r="AA921" s="8">
        <v>0</v>
      </c>
      <c r="AB921" s="8" t="s">
        <v>1449</v>
      </c>
      <c r="AC921" s="8">
        <v>0</v>
      </c>
      <c r="AD921" s="8" t="s">
        <v>1449</v>
      </c>
    </row>
    <row r="922" spans="1:30" hidden="1" x14ac:dyDescent="0.25">
      <c r="A922" s="8" t="s">
        <v>4162</v>
      </c>
      <c r="B922" s="8">
        <v>1241</v>
      </c>
      <c r="C922" s="8" t="s">
        <v>2334</v>
      </c>
      <c r="D922" s="8" t="s">
        <v>2335</v>
      </c>
      <c r="E922" s="8" t="s">
        <v>2336</v>
      </c>
      <c r="F922" s="8">
        <v>1</v>
      </c>
      <c r="G922" s="8" t="s">
        <v>2997</v>
      </c>
      <c r="H922" s="8" t="s">
        <v>2998</v>
      </c>
      <c r="I922" s="8" t="s">
        <v>2999</v>
      </c>
      <c r="J922" s="8">
        <v>3</v>
      </c>
      <c r="K922" s="8" t="s">
        <v>3000</v>
      </c>
      <c r="L922" s="8" t="s">
        <v>3001</v>
      </c>
      <c r="M922" s="8" t="s">
        <v>3002</v>
      </c>
      <c r="N922" s="8">
        <v>17</v>
      </c>
      <c r="O922" s="8" t="s">
        <v>4163</v>
      </c>
      <c r="P922" s="8" t="s">
        <v>4164</v>
      </c>
      <c r="Q922" s="8" t="s">
        <v>4165</v>
      </c>
      <c r="R922" s="8" t="s">
        <v>4166</v>
      </c>
      <c r="S922" s="8">
        <v>36.475594999999899</v>
      </c>
      <c r="T922" s="8">
        <v>36.745384999999899</v>
      </c>
      <c r="U922" s="8" t="s">
        <v>4152</v>
      </c>
      <c r="V922" s="8" t="s">
        <v>1449</v>
      </c>
      <c r="W922" s="8" t="s">
        <v>1449</v>
      </c>
      <c r="X922" s="8" t="s">
        <v>1449</v>
      </c>
      <c r="Y922" s="8">
        <v>1283</v>
      </c>
      <c r="Z922" s="8">
        <v>0</v>
      </c>
      <c r="AA922" s="8">
        <v>0</v>
      </c>
      <c r="AB922" s="8" t="s">
        <v>1449</v>
      </c>
      <c r="AC922" s="8">
        <v>0</v>
      </c>
      <c r="AD922" s="8" t="s">
        <v>1449</v>
      </c>
    </row>
    <row r="923" spans="1:30" hidden="1" x14ac:dyDescent="0.25">
      <c r="A923" s="8" t="s">
        <v>4167</v>
      </c>
      <c r="B923" s="8">
        <v>1242</v>
      </c>
      <c r="C923" s="8" t="s">
        <v>2334</v>
      </c>
      <c r="D923" s="8" t="s">
        <v>2335</v>
      </c>
      <c r="E923" s="8" t="s">
        <v>2336</v>
      </c>
      <c r="F923" s="8">
        <v>1</v>
      </c>
      <c r="G923" s="8" t="s">
        <v>2997</v>
      </c>
      <c r="H923" s="8" t="s">
        <v>2998</v>
      </c>
      <c r="I923" s="8" t="s">
        <v>2999</v>
      </c>
      <c r="J923" s="8">
        <v>3</v>
      </c>
      <c r="K923" s="8" t="s">
        <v>3000</v>
      </c>
      <c r="L923" s="8" t="s">
        <v>3001</v>
      </c>
      <c r="M923" s="8" t="s">
        <v>3002</v>
      </c>
      <c r="N923" s="8">
        <v>17</v>
      </c>
      <c r="O923" s="8" t="s">
        <v>4168</v>
      </c>
      <c r="P923" s="8" t="s">
        <v>4169</v>
      </c>
      <c r="Q923" s="8" t="s">
        <v>4167</v>
      </c>
      <c r="R923" s="8" t="s">
        <v>4168</v>
      </c>
      <c r="S923" s="8">
        <v>36.4519009999999</v>
      </c>
      <c r="T923" s="8">
        <v>36.713315999999899</v>
      </c>
      <c r="U923" s="8" t="s">
        <v>4152</v>
      </c>
      <c r="V923" s="8" t="s">
        <v>1449</v>
      </c>
      <c r="W923" s="8" t="s">
        <v>1449</v>
      </c>
      <c r="X923" s="8" t="s">
        <v>1449</v>
      </c>
      <c r="Y923" s="8">
        <v>527</v>
      </c>
      <c r="Z923" s="8">
        <v>0</v>
      </c>
      <c r="AA923" s="8">
        <v>0</v>
      </c>
      <c r="AB923" s="8" t="s">
        <v>1449</v>
      </c>
      <c r="AC923" s="8">
        <v>0</v>
      </c>
      <c r="AD923" s="8" t="s">
        <v>1449</v>
      </c>
    </row>
    <row r="924" spans="1:30" hidden="1" x14ac:dyDescent="0.25">
      <c r="A924" s="8" t="s">
        <v>4170</v>
      </c>
      <c r="B924" s="8">
        <v>1243</v>
      </c>
      <c r="C924" s="8" t="s">
        <v>2334</v>
      </c>
      <c r="D924" s="8" t="s">
        <v>2335</v>
      </c>
      <c r="E924" s="8" t="s">
        <v>2336</v>
      </c>
      <c r="F924" s="8">
        <v>1</v>
      </c>
      <c r="G924" s="8" t="s">
        <v>2997</v>
      </c>
      <c r="H924" s="8" t="s">
        <v>2998</v>
      </c>
      <c r="I924" s="8" t="s">
        <v>2999</v>
      </c>
      <c r="J924" s="8">
        <v>3</v>
      </c>
      <c r="K924" s="8" t="s">
        <v>3000</v>
      </c>
      <c r="L924" s="8" t="s">
        <v>3001</v>
      </c>
      <c r="M924" s="8" t="s">
        <v>3002</v>
      </c>
      <c r="N924" s="8">
        <v>17</v>
      </c>
      <c r="O924" s="8" t="s">
        <v>4171</v>
      </c>
      <c r="P924" s="8" t="s">
        <v>4172</v>
      </c>
      <c r="Q924" s="8" t="s">
        <v>4170</v>
      </c>
      <c r="R924" s="8" t="s">
        <v>4171</v>
      </c>
      <c r="S924" s="8">
        <v>36.427593000000002</v>
      </c>
      <c r="T924" s="8">
        <v>36.661830000000002</v>
      </c>
      <c r="U924" s="8" t="s">
        <v>4152</v>
      </c>
      <c r="V924" s="8" t="s">
        <v>1449</v>
      </c>
      <c r="W924" s="8" t="s">
        <v>1449</v>
      </c>
      <c r="X924" s="8" t="s">
        <v>1449</v>
      </c>
      <c r="Y924" s="8">
        <v>4500</v>
      </c>
      <c r="Z924" s="8">
        <v>0</v>
      </c>
      <c r="AA924" s="8">
        <v>0</v>
      </c>
      <c r="AB924" s="8" t="s">
        <v>1449</v>
      </c>
      <c r="AC924" s="8">
        <v>0</v>
      </c>
      <c r="AD924" s="8" t="s">
        <v>1449</v>
      </c>
    </row>
    <row r="925" spans="1:30" hidden="1" x14ac:dyDescent="0.25">
      <c r="A925" s="8" t="s">
        <v>4173</v>
      </c>
      <c r="B925" s="8">
        <v>1244</v>
      </c>
      <c r="C925" s="8" t="s">
        <v>2334</v>
      </c>
      <c r="D925" s="8" t="s">
        <v>2335</v>
      </c>
      <c r="E925" s="8" t="s">
        <v>2336</v>
      </c>
      <c r="F925" s="8">
        <v>1</v>
      </c>
      <c r="G925" s="8" t="s">
        <v>2997</v>
      </c>
      <c r="H925" s="8" t="s">
        <v>2998</v>
      </c>
      <c r="I925" s="8" t="s">
        <v>2999</v>
      </c>
      <c r="J925" s="8">
        <v>3</v>
      </c>
      <c r="K925" s="8" t="s">
        <v>3000</v>
      </c>
      <c r="L925" s="8" t="s">
        <v>3001</v>
      </c>
      <c r="M925" s="8" t="s">
        <v>3002</v>
      </c>
      <c r="N925" s="8">
        <v>17</v>
      </c>
      <c r="O925" s="8" t="s">
        <v>4174</v>
      </c>
      <c r="P925" s="8" t="s">
        <v>4175</v>
      </c>
      <c r="Q925" s="8" t="s">
        <v>4173</v>
      </c>
      <c r="R925" s="8" t="s">
        <v>4174</v>
      </c>
      <c r="S925" s="8">
        <v>36.439619999999898</v>
      </c>
      <c r="T925" s="8">
        <v>36.673392</v>
      </c>
      <c r="U925" s="8" t="s">
        <v>4152</v>
      </c>
      <c r="V925" s="8" t="s">
        <v>1449</v>
      </c>
      <c r="W925" s="8" t="s">
        <v>1449</v>
      </c>
      <c r="X925" s="8" t="s">
        <v>1449</v>
      </c>
      <c r="Y925" s="8">
        <v>1149</v>
      </c>
      <c r="Z925" s="8">
        <v>0</v>
      </c>
      <c r="AA925" s="8">
        <v>0</v>
      </c>
      <c r="AB925" s="8" t="s">
        <v>1449</v>
      </c>
      <c r="AC925" s="8">
        <v>0</v>
      </c>
      <c r="AD925" s="8" t="s">
        <v>1449</v>
      </c>
    </row>
    <row r="926" spans="1:30" hidden="1" x14ac:dyDescent="0.25">
      <c r="A926" s="8" t="s">
        <v>4176</v>
      </c>
      <c r="B926" s="8">
        <v>1245</v>
      </c>
      <c r="C926" s="8" t="s">
        <v>2334</v>
      </c>
      <c r="D926" s="8" t="s">
        <v>2335</v>
      </c>
      <c r="E926" s="8" t="s">
        <v>2336</v>
      </c>
      <c r="F926" s="8">
        <v>1</v>
      </c>
      <c r="G926" s="8" t="s">
        <v>2997</v>
      </c>
      <c r="H926" s="8" t="s">
        <v>2998</v>
      </c>
      <c r="I926" s="8" t="s">
        <v>2999</v>
      </c>
      <c r="J926" s="8">
        <v>3</v>
      </c>
      <c r="K926" s="8" t="s">
        <v>4176</v>
      </c>
      <c r="L926" s="8" t="s">
        <v>4177</v>
      </c>
      <c r="M926" s="8" t="s">
        <v>4178</v>
      </c>
      <c r="N926" s="8">
        <v>21</v>
      </c>
      <c r="O926" s="8" t="s">
        <v>4179</v>
      </c>
      <c r="P926" s="8" t="s">
        <v>4180</v>
      </c>
      <c r="Q926" s="8" t="s">
        <v>4176</v>
      </c>
      <c r="R926" s="8" t="s">
        <v>4179</v>
      </c>
      <c r="S926" s="8">
        <v>36.563263999999897</v>
      </c>
      <c r="T926" s="8">
        <v>36.736790999999897</v>
      </c>
      <c r="U926" s="8" t="s">
        <v>4152</v>
      </c>
      <c r="V926" s="8" t="s">
        <v>1449</v>
      </c>
      <c r="W926" s="8" t="s">
        <v>1449</v>
      </c>
      <c r="X926" s="8" t="s">
        <v>1449</v>
      </c>
      <c r="Y926" s="8">
        <v>4588</v>
      </c>
      <c r="Z926" s="8">
        <v>0</v>
      </c>
      <c r="AA926" s="8">
        <v>0</v>
      </c>
      <c r="AB926" s="8" t="s">
        <v>1449</v>
      </c>
      <c r="AC926" s="8">
        <v>0</v>
      </c>
      <c r="AD926" s="8" t="s">
        <v>1449</v>
      </c>
    </row>
    <row r="927" spans="1:30" hidden="1" x14ac:dyDescent="0.25">
      <c r="A927" s="8" t="s">
        <v>4181</v>
      </c>
      <c r="B927" s="8">
        <v>1246</v>
      </c>
      <c r="C927" s="8" t="s">
        <v>1426</v>
      </c>
      <c r="D927" s="8" t="s">
        <v>1427</v>
      </c>
      <c r="E927" s="8" t="s">
        <v>1428</v>
      </c>
      <c r="F927" s="8">
        <v>4</v>
      </c>
      <c r="G927" s="8" t="s">
        <v>2179</v>
      </c>
      <c r="H927" s="8" t="s">
        <v>2180</v>
      </c>
      <c r="I927" s="8" t="s">
        <v>2181</v>
      </c>
      <c r="J927" s="8">
        <v>22</v>
      </c>
      <c r="K927" s="8" t="s">
        <v>2182</v>
      </c>
      <c r="L927" s="8" t="s">
        <v>2183</v>
      </c>
      <c r="M927" s="8" t="s">
        <v>2184</v>
      </c>
      <c r="N927" s="8">
        <v>110</v>
      </c>
      <c r="O927" s="8" t="s">
        <v>4182</v>
      </c>
      <c r="P927" s="8" t="s">
        <v>4183</v>
      </c>
      <c r="Q927" s="8" t="s">
        <v>4181</v>
      </c>
      <c r="R927" s="8" t="s">
        <v>4182</v>
      </c>
      <c r="S927" s="8">
        <v>35.738281000000001</v>
      </c>
      <c r="T927" s="8">
        <v>36.4210479999999</v>
      </c>
      <c r="U927" s="8" t="s">
        <v>4152</v>
      </c>
      <c r="V927" s="8" t="s">
        <v>1449</v>
      </c>
      <c r="W927" s="8" t="s">
        <v>1449</v>
      </c>
      <c r="X927" s="8" t="s">
        <v>1449</v>
      </c>
      <c r="Y927" s="8">
        <v>850</v>
      </c>
      <c r="Z927" s="8">
        <v>0</v>
      </c>
      <c r="AA927" s="8" t="s">
        <v>1449</v>
      </c>
      <c r="AB927" s="8" t="s">
        <v>1449</v>
      </c>
      <c r="AC927" s="8">
        <v>0</v>
      </c>
      <c r="AD927" s="8" t="s">
        <v>1449</v>
      </c>
    </row>
    <row r="928" spans="1:30" hidden="1" x14ac:dyDescent="0.25">
      <c r="A928" s="8" t="s">
        <v>4184</v>
      </c>
      <c r="B928" s="8">
        <v>1247</v>
      </c>
      <c r="C928" s="8" t="s">
        <v>2334</v>
      </c>
      <c r="D928" s="8" t="s">
        <v>2335</v>
      </c>
      <c r="E928" s="8" t="s">
        <v>2336</v>
      </c>
      <c r="F928" s="8">
        <v>1</v>
      </c>
      <c r="G928" s="8" t="s">
        <v>2997</v>
      </c>
      <c r="H928" s="8" t="s">
        <v>2998</v>
      </c>
      <c r="I928" s="8" t="s">
        <v>2999</v>
      </c>
      <c r="J928" s="8">
        <v>3</v>
      </c>
      <c r="K928" s="8" t="s">
        <v>3000</v>
      </c>
      <c r="L928" s="8" t="s">
        <v>3001</v>
      </c>
      <c r="M928" s="8" t="s">
        <v>3002</v>
      </c>
      <c r="N928" s="8">
        <v>17</v>
      </c>
      <c r="O928" s="8" t="s">
        <v>4185</v>
      </c>
      <c r="P928" s="8" t="s">
        <v>4186</v>
      </c>
      <c r="Q928" s="8" t="s">
        <v>4184</v>
      </c>
      <c r="R928" s="8" t="s">
        <v>4185</v>
      </c>
      <c r="S928" s="8">
        <v>36.347197000000001</v>
      </c>
      <c r="T928" s="8">
        <v>36.681835999999898</v>
      </c>
      <c r="U928" s="8" t="s">
        <v>4152</v>
      </c>
      <c r="V928" s="8" t="s">
        <v>1449</v>
      </c>
      <c r="W928" s="8" t="s">
        <v>1449</v>
      </c>
      <c r="X928" s="8" t="s">
        <v>1449</v>
      </c>
      <c r="Y928" s="8">
        <v>729</v>
      </c>
      <c r="Z928" s="8">
        <v>0</v>
      </c>
      <c r="AA928" s="8">
        <v>1</v>
      </c>
      <c r="AB928" s="8" t="s">
        <v>1449</v>
      </c>
      <c r="AC928" s="8">
        <v>0</v>
      </c>
      <c r="AD928" s="8" t="s">
        <v>1449</v>
      </c>
    </row>
    <row r="929" spans="1:30" hidden="1" x14ac:dyDescent="0.25">
      <c r="A929" s="8" t="s">
        <v>2011</v>
      </c>
      <c r="B929" s="8">
        <v>1248</v>
      </c>
      <c r="C929" s="8" t="s">
        <v>2334</v>
      </c>
      <c r="D929" s="8" t="s">
        <v>2335</v>
      </c>
      <c r="E929" s="8" t="s">
        <v>2336</v>
      </c>
      <c r="F929" s="8">
        <v>1</v>
      </c>
      <c r="G929" s="8" t="s">
        <v>2997</v>
      </c>
      <c r="H929" s="8" t="s">
        <v>2998</v>
      </c>
      <c r="I929" s="8" t="s">
        <v>2999</v>
      </c>
      <c r="J929" s="8">
        <v>3</v>
      </c>
      <c r="K929" s="8" t="s">
        <v>3000</v>
      </c>
      <c r="L929" s="8" t="s">
        <v>3001</v>
      </c>
      <c r="M929" s="8" t="s">
        <v>3002</v>
      </c>
      <c r="N929" s="8">
        <v>17</v>
      </c>
      <c r="O929" s="8" t="s">
        <v>4187</v>
      </c>
      <c r="P929" s="8" t="s">
        <v>4188</v>
      </c>
      <c r="Q929" s="8" t="s">
        <v>4189</v>
      </c>
      <c r="R929" s="8" t="s">
        <v>4187</v>
      </c>
      <c r="S929" s="8">
        <v>36.399147999999897</v>
      </c>
      <c r="T929" s="8">
        <v>36.745457000000002</v>
      </c>
      <c r="U929" s="8" t="s">
        <v>4152</v>
      </c>
      <c r="V929" s="8" t="s">
        <v>1449</v>
      </c>
      <c r="W929" s="8" t="s">
        <v>1449</v>
      </c>
      <c r="X929" s="8" t="s">
        <v>1449</v>
      </c>
      <c r="Y929" s="8">
        <v>902</v>
      </c>
      <c r="Z929" s="8">
        <v>0</v>
      </c>
      <c r="AA929" s="8">
        <v>0</v>
      </c>
      <c r="AB929" s="8" t="s">
        <v>1449</v>
      </c>
      <c r="AC929" s="8">
        <v>0</v>
      </c>
      <c r="AD929" s="8" t="s">
        <v>1449</v>
      </c>
    </row>
    <row r="930" spans="1:30" hidden="1" x14ac:dyDescent="0.25">
      <c r="A930" s="8" t="s">
        <v>4190</v>
      </c>
      <c r="B930" s="8">
        <v>1249</v>
      </c>
      <c r="C930" s="8" t="s">
        <v>2334</v>
      </c>
      <c r="D930" s="8" t="s">
        <v>2335</v>
      </c>
      <c r="E930" s="8" t="s">
        <v>2336</v>
      </c>
      <c r="F930" s="8">
        <v>1</v>
      </c>
      <c r="G930" s="8" t="s">
        <v>2997</v>
      </c>
      <c r="H930" s="8" t="s">
        <v>2998</v>
      </c>
      <c r="I930" s="8" t="s">
        <v>2999</v>
      </c>
      <c r="J930" s="8">
        <v>3</v>
      </c>
      <c r="K930" s="8" t="s">
        <v>3000</v>
      </c>
      <c r="L930" s="8" t="s">
        <v>3001</v>
      </c>
      <c r="M930" s="8" t="s">
        <v>3002</v>
      </c>
      <c r="N930" s="8">
        <v>17</v>
      </c>
      <c r="O930" s="8" t="s">
        <v>4191</v>
      </c>
      <c r="P930" s="8" t="s">
        <v>4192</v>
      </c>
      <c r="Q930" s="8" t="s">
        <v>4190</v>
      </c>
      <c r="R930" s="8" t="s">
        <v>4191</v>
      </c>
      <c r="S930" s="8">
        <v>36.472883000000003</v>
      </c>
      <c r="T930" s="8">
        <v>36.761754000000003</v>
      </c>
      <c r="U930" s="8" t="s">
        <v>4152</v>
      </c>
      <c r="V930" s="8" t="s">
        <v>1449</v>
      </c>
      <c r="W930" s="8" t="s">
        <v>1449</v>
      </c>
      <c r="X930" s="8" t="s">
        <v>1449</v>
      </c>
      <c r="Y930" s="8">
        <v>778</v>
      </c>
      <c r="Z930" s="8">
        <v>0</v>
      </c>
      <c r="AA930" s="8">
        <v>0</v>
      </c>
      <c r="AB930" s="8" t="s">
        <v>1449</v>
      </c>
      <c r="AC930" s="8">
        <v>0</v>
      </c>
      <c r="AD930" s="8" t="s">
        <v>1449</v>
      </c>
    </row>
    <row r="931" spans="1:30" hidden="1" x14ac:dyDescent="0.25">
      <c r="A931" s="8" t="s">
        <v>4193</v>
      </c>
      <c r="B931" s="8">
        <v>1250</v>
      </c>
      <c r="C931" s="8" t="s">
        <v>2334</v>
      </c>
      <c r="D931" s="8" t="s">
        <v>2335</v>
      </c>
      <c r="E931" s="8" t="s">
        <v>2336</v>
      </c>
      <c r="F931" s="8">
        <v>1</v>
      </c>
      <c r="G931" s="8" t="s">
        <v>2997</v>
      </c>
      <c r="H931" s="8" t="s">
        <v>2998</v>
      </c>
      <c r="I931" s="8" t="s">
        <v>2999</v>
      </c>
      <c r="J931" s="8">
        <v>3</v>
      </c>
      <c r="K931" s="8" t="s">
        <v>3000</v>
      </c>
      <c r="L931" s="8" t="s">
        <v>3001</v>
      </c>
      <c r="M931" s="8" t="s">
        <v>3002</v>
      </c>
      <c r="N931" s="8">
        <v>17</v>
      </c>
      <c r="O931" s="8" t="s">
        <v>4194</v>
      </c>
      <c r="P931" s="8" t="s">
        <v>4195</v>
      </c>
      <c r="Q931" s="8" t="s">
        <v>4193</v>
      </c>
      <c r="R931" s="8" t="s">
        <v>4194</v>
      </c>
      <c r="S931" s="8">
        <v>36.365516999999898</v>
      </c>
      <c r="T931" s="8">
        <v>36.722157000000003</v>
      </c>
      <c r="U931" s="8" t="s">
        <v>4152</v>
      </c>
      <c r="V931" s="8" t="s">
        <v>1449</v>
      </c>
      <c r="W931" s="8" t="s">
        <v>1449</v>
      </c>
      <c r="X931" s="8" t="s">
        <v>1449</v>
      </c>
      <c r="Y931" s="8">
        <v>624</v>
      </c>
      <c r="Z931" s="8">
        <v>0</v>
      </c>
      <c r="AA931" s="8">
        <v>0</v>
      </c>
      <c r="AB931" s="8" t="s">
        <v>1449</v>
      </c>
      <c r="AC931" s="8">
        <v>0</v>
      </c>
      <c r="AD931" s="8" t="s">
        <v>1449</v>
      </c>
    </row>
    <row r="932" spans="1:30" hidden="1" x14ac:dyDescent="0.25">
      <c r="A932" s="8" t="s">
        <v>4196</v>
      </c>
      <c r="B932" s="8">
        <v>1251</v>
      </c>
      <c r="C932" s="8" t="s">
        <v>2334</v>
      </c>
      <c r="D932" s="8" t="s">
        <v>2335</v>
      </c>
      <c r="E932" s="8" t="s">
        <v>2336</v>
      </c>
      <c r="F932" s="8">
        <v>1</v>
      </c>
      <c r="G932" s="8" t="s">
        <v>2997</v>
      </c>
      <c r="H932" s="8" t="s">
        <v>2998</v>
      </c>
      <c r="I932" s="8" t="s">
        <v>2999</v>
      </c>
      <c r="J932" s="8">
        <v>3</v>
      </c>
      <c r="K932" s="8" t="s">
        <v>3000</v>
      </c>
      <c r="L932" s="8" t="s">
        <v>3001</v>
      </c>
      <c r="M932" s="8" t="s">
        <v>3002</v>
      </c>
      <c r="N932" s="8">
        <v>17</v>
      </c>
      <c r="O932" s="8" t="s">
        <v>4197</v>
      </c>
      <c r="P932" s="8" t="s">
        <v>4198</v>
      </c>
      <c r="Q932" s="8" t="s">
        <v>4196</v>
      </c>
      <c r="R932" s="8" t="s">
        <v>4197</v>
      </c>
      <c r="S932" s="8">
        <v>36.399225999999899</v>
      </c>
      <c r="T932" s="8">
        <v>36.634720000000002</v>
      </c>
      <c r="U932" s="8" t="s">
        <v>4152</v>
      </c>
      <c r="V932" s="8" t="s">
        <v>1449</v>
      </c>
      <c r="W932" s="8" t="s">
        <v>1449</v>
      </c>
      <c r="X932" s="8" t="s">
        <v>1449</v>
      </c>
      <c r="Y932" s="8">
        <v>1840</v>
      </c>
      <c r="Z932" s="8">
        <v>0</v>
      </c>
      <c r="AA932" s="8">
        <v>0</v>
      </c>
      <c r="AB932" s="8" t="s">
        <v>1449</v>
      </c>
      <c r="AC932" s="8">
        <v>0</v>
      </c>
      <c r="AD932" s="8" t="s">
        <v>1449</v>
      </c>
    </row>
    <row r="933" spans="1:30" hidden="1" x14ac:dyDescent="0.25">
      <c r="A933" s="8" t="s">
        <v>4199</v>
      </c>
      <c r="B933" s="8">
        <v>1252</v>
      </c>
      <c r="C933" s="8" t="s">
        <v>2334</v>
      </c>
      <c r="D933" s="8" t="s">
        <v>2335</v>
      </c>
      <c r="E933" s="8" t="s">
        <v>2336</v>
      </c>
      <c r="F933" s="8">
        <v>1</v>
      </c>
      <c r="G933" s="8" t="s">
        <v>2997</v>
      </c>
      <c r="H933" s="8" t="s">
        <v>2998</v>
      </c>
      <c r="I933" s="8" t="s">
        <v>2999</v>
      </c>
      <c r="J933" s="8">
        <v>3</v>
      </c>
      <c r="K933" s="8" t="s">
        <v>3000</v>
      </c>
      <c r="L933" s="8" t="s">
        <v>3001</v>
      </c>
      <c r="M933" s="8" t="s">
        <v>3002</v>
      </c>
      <c r="N933" s="8">
        <v>17</v>
      </c>
      <c r="O933" s="8" t="s">
        <v>4200</v>
      </c>
      <c r="P933" s="8" t="s">
        <v>4201</v>
      </c>
      <c r="Q933" s="8" t="s">
        <v>4199</v>
      </c>
      <c r="R933" s="8" t="s">
        <v>4200</v>
      </c>
      <c r="S933" s="8">
        <v>36.342388999999997</v>
      </c>
      <c r="T933" s="8">
        <v>36.699755000000003</v>
      </c>
      <c r="U933" s="8" t="s">
        <v>4152</v>
      </c>
      <c r="V933" s="8" t="s">
        <v>1449</v>
      </c>
      <c r="W933" s="8" t="s">
        <v>1449</v>
      </c>
      <c r="X933" s="8" t="s">
        <v>1449</v>
      </c>
      <c r="Y933" s="8">
        <v>402</v>
      </c>
      <c r="Z933" s="8">
        <v>0</v>
      </c>
      <c r="AA933" s="8">
        <v>0</v>
      </c>
      <c r="AB933" s="8" t="s">
        <v>1449</v>
      </c>
      <c r="AC933" s="8">
        <v>0</v>
      </c>
      <c r="AD933" s="8" t="s">
        <v>1449</v>
      </c>
    </row>
    <row r="934" spans="1:30" hidden="1" x14ac:dyDescent="0.25">
      <c r="A934" s="8" t="s">
        <v>4202</v>
      </c>
      <c r="B934" s="8">
        <v>1253</v>
      </c>
      <c r="C934" s="8" t="s">
        <v>2334</v>
      </c>
      <c r="D934" s="8" t="s">
        <v>2335</v>
      </c>
      <c r="E934" s="8" t="s">
        <v>2336</v>
      </c>
      <c r="F934" s="8">
        <v>1</v>
      </c>
      <c r="G934" s="8" t="s">
        <v>2997</v>
      </c>
      <c r="H934" s="8" t="s">
        <v>2998</v>
      </c>
      <c r="I934" s="8" t="s">
        <v>2999</v>
      </c>
      <c r="J934" s="8">
        <v>3</v>
      </c>
      <c r="K934" s="8" t="s">
        <v>3000</v>
      </c>
      <c r="L934" s="8" t="s">
        <v>3001</v>
      </c>
      <c r="M934" s="8" t="s">
        <v>3002</v>
      </c>
      <c r="N934" s="8">
        <v>17</v>
      </c>
      <c r="O934" s="8" t="s">
        <v>4203</v>
      </c>
      <c r="P934" s="8" t="s">
        <v>4204</v>
      </c>
      <c r="Q934" s="8" t="s">
        <v>4202</v>
      </c>
      <c r="R934" s="8" t="s">
        <v>4203</v>
      </c>
      <c r="S934" s="8">
        <v>36.350866000000003</v>
      </c>
      <c r="T934" s="8">
        <v>36.641227000000001</v>
      </c>
      <c r="U934" s="8" t="s">
        <v>4152</v>
      </c>
      <c r="V934" s="8" t="s">
        <v>1449</v>
      </c>
      <c r="W934" s="8" t="s">
        <v>1449</v>
      </c>
      <c r="X934" s="8" t="s">
        <v>1449</v>
      </c>
      <c r="Y934" s="8">
        <v>288</v>
      </c>
      <c r="Z934" s="8">
        <v>0</v>
      </c>
      <c r="AA934" s="8">
        <v>0</v>
      </c>
      <c r="AB934" s="8" t="s">
        <v>1449</v>
      </c>
      <c r="AC934" s="8">
        <v>0</v>
      </c>
      <c r="AD934" s="8" t="s">
        <v>1449</v>
      </c>
    </row>
    <row r="935" spans="1:30" hidden="1" x14ac:dyDescent="0.25">
      <c r="A935" s="8" t="s">
        <v>2996</v>
      </c>
      <c r="B935" s="8">
        <v>1254</v>
      </c>
      <c r="C935" s="8" t="s">
        <v>2334</v>
      </c>
      <c r="D935" s="8" t="s">
        <v>2335</v>
      </c>
      <c r="E935" s="8" t="s">
        <v>2336</v>
      </c>
      <c r="F935" s="8">
        <v>1</v>
      </c>
      <c r="G935" s="8" t="s">
        <v>2997</v>
      </c>
      <c r="H935" s="8" t="s">
        <v>2998</v>
      </c>
      <c r="I935" s="8" t="s">
        <v>2999</v>
      </c>
      <c r="J935" s="8">
        <v>3</v>
      </c>
      <c r="K935" s="8" t="s">
        <v>3000</v>
      </c>
      <c r="L935" s="8" t="s">
        <v>3001</v>
      </c>
      <c r="M935" s="8" t="s">
        <v>3002</v>
      </c>
      <c r="N935" s="8">
        <v>17</v>
      </c>
      <c r="O935" s="8" t="s">
        <v>3003</v>
      </c>
      <c r="P935" s="8" t="s">
        <v>3004</v>
      </c>
      <c r="Q935" s="8" t="s">
        <v>4205</v>
      </c>
      <c r="R935" s="8" t="s">
        <v>3003</v>
      </c>
      <c r="S935" s="8">
        <v>36.357143999999998</v>
      </c>
      <c r="T935" s="8">
        <v>36.770046999999998</v>
      </c>
      <c r="U935" s="8" t="s">
        <v>4152</v>
      </c>
      <c r="V935" s="8" t="s">
        <v>1449</v>
      </c>
      <c r="W935" s="8" t="s">
        <v>1449</v>
      </c>
      <c r="X935" s="8" t="s">
        <v>1449</v>
      </c>
      <c r="Y935" s="8">
        <v>13584</v>
      </c>
      <c r="Z935" s="8">
        <v>0</v>
      </c>
      <c r="AA935" s="8">
        <v>0</v>
      </c>
      <c r="AB935" s="8" t="s">
        <v>1449</v>
      </c>
      <c r="AC935" s="8">
        <v>0</v>
      </c>
      <c r="AD935" s="8" t="s">
        <v>1449</v>
      </c>
    </row>
    <row r="936" spans="1:30" hidden="1" x14ac:dyDescent="0.25">
      <c r="A936" s="8" t="s">
        <v>4206</v>
      </c>
      <c r="B936" s="8">
        <v>1255</v>
      </c>
      <c r="C936" s="8" t="s">
        <v>2334</v>
      </c>
      <c r="D936" s="8" t="s">
        <v>2335</v>
      </c>
      <c r="E936" s="8" t="s">
        <v>2336</v>
      </c>
      <c r="F936" s="8">
        <v>1</v>
      </c>
      <c r="G936" s="8" t="s">
        <v>2997</v>
      </c>
      <c r="H936" s="8" t="s">
        <v>2998</v>
      </c>
      <c r="I936" s="8" t="s">
        <v>2999</v>
      </c>
      <c r="J936" s="8">
        <v>3</v>
      </c>
      <c r="K936" s="8" t="s">
        <v>3000</v>
      </c>
      <c r="L936" s="8" t="s">
        <v>3001</v>
      </c>
      <c r="M936" s="8" t="s">
        <v>3002</v>
      </c>
      <c r="N936" s="8">
        <v>17</v>
      </c>
      <c r="O936" s="8" t="s">
        <v>4207</v>
      </c>
      <c r="P936" s="8" t="s">
        <v>4208</v>
      </c>
      <c r="Q936" s="8" t="s">
        <v>4206</v>
      </c>
      <c r="R936" s="8" t="s">
        <v>4207</v>
      </c>
      <c r="S936" s="8">
        <v>36.435707999999998</v>
      </c>
      <c r="T936" s="8">
        <v>36.601585</v>
      </c>
      <c r="U936" s="8" t="s">
        <v>4152</v>
      </c>
      <c r="V936" s="8" t="s">
        <v>1449</v>
      </c>
      <c r="W936" s="8" t="s">
        <v>1449</v>
      </c>
      <c r="X936" s="8" t="s">
        <v>1449</v>
      </c>
      <c r="Y936" s="8">
        <v>470</v>
      </c>
      <c r="Z936" s="8">
        <v>0</v>
      </c>
      <c r="AA936" s="8">
        <v>0</v>
      </c>
      <c r="AB936" s="8" t="s">
        <v>1449</v>
      </c>
      <c r="AC936" s="8">
        <v>0</v>
      </c>
      <c r="AD936" s="8" t="s">
        <v>1449</v>
      </c>
    </row>
    <row r="937" spans="1:30" hidden="1" x14ac:dyDescent="0.25">
      <c r="A937" s="8" t="s">
        <v>2891</v>
      </c>
      <c r="B937" s="8">
        <v>1256</v>
      </c>
      <c r="C937" s="8" t="s">
        <v>1426</v>
      </c>
      <c r="D937" s="8" t="s">
        <v>1427</v>
      </c>
      <c r="E937" s="8" t="s">
        <v>1428</v>
      </c>
      <c r="F937" s="8">
        <v>4</v>
      </c>
      <c r="G937" s="8" t="s">
        <v>1934</v>
      </c>
      <c r="H937" s="8" t="s">
        <v>1935</v>
      </c>
      <c r="I937" s="8" t="s">
        <v>1936</v>
      </c>
      <c r="J937" s="8">
        <v>21</v>
      </c>
      <c r="K937" s="8" t="s">
        <v>1934</v>
      </c>
      <c r="L937" s="8" t="s">
        <v>2076</v>
      </c>
      <c r="M937" s="8" t="s">
        <v>2077</v>
      </c>
      <c r="N937" s="8">
        <v>104</v>
      </c>
      <c r="O937" s="8" t="s">
        <v>4209</v>
      </c>
      <c r="P937" s="8" t="s">
        <v>4210</v>
      </c>
      <c r="Q937" s="8" t="s">
        <v>2891</v>
      </c>
      <c r="R937" s="8" t="s">
        <v>4209</v>
      </c>
      <c r="S937" s="8">
        <v>35.908411999999998</v>
      </c>
      <c r="T937" s="8">
        <v>36.384509000000001</v>
      </c>
      <c r="U937" s="8" t="s">
        <v>4211</v>
      </c>
      <c r="V937" s="8" t="s">
        <v>1449</v>
      </c>
      <c r="W937" s="8" t="s">
        <v>1449</v>
      </c>
      <c r="X937" s="8" t="s">
        <v>2071</v>
      </c>
      <c r="Y937" s="8">
        <v>378</v>
      </c>
      <c r="Z937" s="8">
        <v>1</v>
      </c>
      <c r="AA937" s="8">
        <v>1</v>
      </c>
      <c r="AB937" s="8" t="s">
        <v>1449</v>
      </c>
      <c r="AC937" s="8">
        <v>0</v>
      </c>
      <c r="AD937" s="8" t="s">
        <v>1449</v>
      </c>
    </row>
    <row r="938" spans="1:30" hidden="1" x14ac:dyDescent="0.25">
      <c r="A938" s="8" t="s">
        <v>2803</v>
      </c>
      <c r="B938" s="8">
        <v>1257</v>
      </c>
      <c r="C938" s="8" t="s">
        <v>2334</v>
      </c>
      <c r="D938" s="8" t="s">
        <v>2335</v>
      </c>
      <c r="E938" s="8" t="s">
        <v>2336</v>
      </c>
      <c r="F938" s="8">
        <v>1</v>
      </c>
      <c r="G938" s="8" t="s">
        <v>2618</v>
      </c>
      <c r="H938" s="8" t="s">
        <v>2619</v>
      </c>
      <c r="I938" s="8" t="s">
        <v>2620</v>
      </c>
      <c r="J938" s="8">
        <v>4</v>
      </c>
      <c r="K938" s="8" t="s">
        <v>2798</v>
      </c>
      <c r="L938" s="8" t="s">
        <v>2799</v>
      </c>
      <c r="M938" s="8" t="s">
        <v>2800</v>
      </c>
      <c r="N938" s="8">
        <v>27</v>
      </c>
      <c r="O938" s="8" t="s">
        <v>4212</v>
      </c>
      <c r="P938" s="8" t="s">
        <v>2802</v>
      </c>
      <c r="Q938" s="8" t="s">
        <v>2803</v>
      </c>
      <c r="R938" s="8" t="s">
        <v>4212</v>
      </c>
      <c r="S938" s="8">
        <v>36.649836999999998</v>
      </c>
      <c r="T938" s="8">
        <v>37.180585999999998</v>
      </c>
      <c r="U938" s="8" t="s">
        <v>1448</v>
      </c>
      <c r="V938" s="8" t="s">
        <v>1448</v>
      </c>
      <c r="W938" s="8" t="s">
        <v>1449</v>
      </c>
      <c r="Y938" s="8">
        <v>3578</v>
      </c>
      <c r="Z938" s="8">
        <v>0</v>
      </c>
      <c r="AA938" s="8">
        <v>0</v>
      </c>
      <c r="AB938" s="8" t="s">
        <v>1438</v>
      </c>
      <c r="AC938" s="8">
        <v>0</v>
      </c>
      <c r="AD938" s="8" t="s">
        <v>1449</v>
      </c>
    </row>
    <row r="939" spans="1:30" hidden="1" x14ac:dyDescent="0.25">
      <c r="A939" s="8" t="s">
        <v>4213</v>
      </c>
      <c r="B939" s="8">
        <v>1258</v>
      </c>
      <c r="C939" s="8" t="s">
        <v>2334</v>
      </c>
      <c r="D939" s="8" t="s">
        <v>2335</v>
      </c>
      <c r="E939" s="8" t="s">
        <v>2336</v>
      </c>
      <c r="F939" s="8">
        <v>1</v>
      </c>
      <c r="G939" s="8" t="s">
        <v>2618</v>
      </c>
      <c r="H939" s="8" t="s">
        <v>2619</v>
      </c>
      <c r="I939" s="8" t="s">
        <v>2620</v>
      </c>
      <c r="J939" s="8">
        <v>4</v>
      </c>
      <c r="K939" s="8" t="s">
        <v>2798</v>
      </c>
      <c r="L939" s="8" t="s">
        <v>2799</v>
      </c>
      <c r="M939" s="8" t="s">
        <v>2800</v>
      </c>
      <c r="N939" s="8">
        <v>27</v>
      </c>
      <c r="O939" s="8" t="s">
        <v>4214</v>
      </c>
      <c r="P939" s="8" t="s">
        <v>4215</v>
      </c>
      <c r="Q939" s="8" t="s">
        <v>4213</v>
      </c>
      <c r="R939" s="8" t="s">
        <v>4214</v>
      </c>
      <c r="S939" s="8">
        <v>36.631087999999998</v>
      </c>
      <c r="T939" s="8">
        <v>37.184328000000001</v>
      </c>
      <c r="U939" s="8" t="s">
        <v>1448</v>
      </c>
      <c r="V939" s="8" t="s">
        <v>1448</v>
      </c>
      <c r="W939" s="8" t="s">
        <v>1449</v>
      </c>
      <c r="Y939" s="8">
        <v>4881</v>
      </c>
      <c r="Z939" s="8">
        <v>0</v>
      </c>
      <c r="AA939" s="8">
        <v>0</v>
      </c>
      <c r="AB939" s="8" t="s">
        <v>1438</v>
      </c>
      <c r="AC939" s="8">
        <v>0</v>
      </c>
      <c r="AD939" s="8" t="s">
        <v>1449</v>
      </c>
    </row>
    <row r="940" spans="1:30" hidden="1" x14ac:dyDescent="0.25">
      <c r="A940" s="8" t="s">
        <v>4216</v>
      </c>
      <c r="B940" s="8">
        <v>1259</v>
      </c>
      <c r="C940" s="8" t="s">
        <v>2334</v>
      </c>
      <c r="D940" s="8" t="s">
        <v>2335</v>
      </c>
      <c r="E940" s="8" t="s">
        <v>2336</v>
      </c>
      <c r="F940" s="8">
        <v>1</v>
      </c>
      <c r="G940" s="8" t="s">
        <v>2618</v>
      </c>
      <c r="H940" s="8" t="s">
        <v>2619</v>
      </c>
      <c r="I940" s="8" t="s">
        <v>2620</v>
      </c>
      <c r="J940" s="8">
        <v>4</v>
      </c>
      <c r="K940" s="8" t="s">
        <v>2618</v>
      </c>
      <c r="L940" s="8" t="s">
        <v>2780</v>
      </c>
      <c r="M940" s="8" t="s">
        <v>2781</v>
      </c>
      <c r="N940" s="8">
        <v>22</v>
      </c>
      <c r="O940" s="8" t="s">
        <v>4217</v>
      </c>
      <c r="P940" s="8" t="s">
        <v>4218</v>
      </c>
      <c r="Q940" s="8" t="s">
        <v>4219</v>
      </c>
      <c r="R940" s="8" t="s">
        <v>4217</v>
      </c>
      <c r="S940" s="8">
        <v>36.632023629999999</v>
      </c>
      <c r="T940" s="8">
        <v>37.084324129999999</v>
      </c>
      <c r="U940" s="8" t="s">
        <v>1448</v>
      </c>
      <c r="V940" s="8" t="s">
        <v>1448</v>
      </c>
      <c r="W940" s="8" t="s">
        <v>1449</v>
      </c>
      <c r="Y940" s="8">
        <v>15230</v>
      </c>
      <c r="Z940" s="8">
        <v>0</v>
      </c>
      <c r="AA940" s="8">
        <v>0</v>
      </c>
      <c r="AB940" s="8" t="s">
        <v>1438</v>
      </c>
      <c r="AC940" s="8">
        <v>0</v>
      </c>
      <c r="AD940" s="8" t="s">
        <v>1449</v>
      </c>
    </row>
    <row r="941" spans="1:30" hidden="1" x14ac:dyDescent="0.25">
      <c r="A941" s="8" t="s">
        <v>4220</v>
      </c>
      <c r="B941" s="8">
        <v>1260</v>
      </c>
      <c r="C941" s="8" t="s">
        <v>1426</v>
      </c>
      <c r="D941" s="8" t="s">
        <v>1427</v>
      </c>
      <c r="E941" s="8" t="s">
        <v>1428</v>
      </c>
      <c r="F941" s="8">
        <v>4</v>
      </c>
      <c r="G941" s="8" t="s">
        <v>1427</v>
      </c>
      <c r="H941" s="8" t="s">
        <v>1516</v>
      </c>
      <c r="I941" s="8" t="s">
        <v>1517</v>
      </c>
      <c r="J941" s="8">
        <v>18</v>
      </c>
      <c r="K941" s="8" t="s">
        <v>1518</v>
      </c>
      <c r="L941" s="8" t="s">
        <v>1519</v>
      </c>
      <c r="M941" s="8" t="s">
        <v>1520</v>
      </c>
      <c r="N941" s="8">
        <v>90</v>
      </c>
      <c r="O941" s="8" t="s">
        <v>4221</v>
      </c>
      <c r="P941" s="8" t="s">
        <v>1819</v>
      </c>
      <c r="Q941" s="8" t="s">
        <v>1817</v>
      </c>
      <c r="R941" s="8" t="s">
        <v>1818</v>
      </c>
      <c r="S941" s="8">
        <v>36.110446000000003</v>
      </c>
      <c r="T941" s="8">
        <v>36.693612000000002</v>
      </c>
      <c r="U941" s="8" t="s">
        <v>1435</v>
      </c>
      <c r="V941" s="8" t="s">
        <v>1436</v>
      </c>
      <c r="W941" s="8" t="s">
        <v>1449</v>
      </c>
      <c r="X941" s="8" t="s">
        <v>1437</v>
      </c>
      <c r="Y941" s="8">
        <v>0</v>
      </c>
      <c r="Z941" s="8">
        <v>0</v>
      </c>
      <c r="AA941" s="8">
        <v>0</v>
      </c>
      <c r="AB941" s="8" t="s">
        <v>2786</v>
      </c>
      <c r="AC941" s="8">
        <v>0</v>
      </c>
      <c r="AD941" s="8">
        <v>1</v>
      </c>
    </row>
    <row r="942" spans="1:30" hidden="1" x14ac:dyDescent="0.25">
      <c r="A942" s="8" t="s">
        <v>4222</v>
      </c>
      <c r="B942" s="8">
        <v>1261</v>
      </c>
      <c r="C942" s="8" t="s">
        <v>1426</v>
      </c>
      <c r="D942" s="8" t="s">
        <v>1427</v>
      </c>
      <c r="E942" s="8" t="s">
        <v>1428</v>
      </c>
      <c r="F942" s="8">
        <v>4</v>
      </c>
      <c r="G942" s="8" t="s">
        <v>1427</v>
      </c>
      <c r="H942" s="8" t="s">
        <v>1516</v>
      </c>
      <c r="I942" s="8" t="s">
        <v>1517</v>
      </c>
      <c r="J942" s="8">
        <v>18</v>
      </c>
      <c r="K942" s="8" t="s">
        <v>1518</v>
      </c>
      <c r="L942" s="8" t="s">
        <v>1519</v>
      </c>
      <c r="M942" s="8" t="s">
        <v>1520</v>
      </c>
      <c r="N942" s="8">
        <v>90</v>
      </c>
      <c r="O942" s="8" t="s">
        <v>4223</v>
      </c>
      <c r="P942" s="8" t="s">
        <v>1819</v>
      </c>
      <c r="Q942" s="8" t="s">
        <v>1817</v>
      </c>
      <c r="R942" s="8" t="s">
        <v>1818</v>
      </c>
      <c r="S942" s="8">
        <v>36.110446000000003</v>
      </c>
      <c r="T942" s="8">
        <v>36.693612000000002</v>
      </c>
      <c r="U942" s="8" t="s">
        <v>1435</v>
      </c>
      <c r="V942" s="8" t="s">
        <v>1436</v>
      </c>
      <c r="W942" s="8" t="s">
        <v>1449</v>
      </c>
      <c r="X942" s="8" t="s">
        <v>1437</v>
      </c>
      <c r="Y942" s="8">
        <v>0</v>
      </c>
      <c r="Z942" s="8">
        <v>0</v>
      </c>
      <c r="AA942" s="8">
        <v>0</v>
      </c>
      <c r="AB942" s="8" t="s">
        <v>2786</v>
      </c>
      <c r="AC942" s="8">
        <v>0</v>
      </c>
      <c r="AD942" s="8">
        <v>1</v>
      </c>
    </row>
    <row r="943" spans="1:30" hidden="1" x14ac:dyDescent="0.25">
      <c r="A943" s="8" t="s">
        <v>4224</v>
      </c>
      <c r="B943" s="8">
        <v>1262</v>
      </c>
      <c r="C943" s="8" t="s">
        <v>1426</v>
      </c>
      <c r="D943" s="8" t="s">
        <v>1427</v>
      </c>
      <c r="E943" s="8" t="s">
        <v>1428</v>
      </c>
      <c r="F943" s="8">
        <v>4</v>
      </c>
      <c r="G943" s="8" t="s">
        <v>1427</v>
      </c>
      <c r="H943" s="8" t="s">
        <v>1516</v>
      </c>
      <c r="I943" s="8" t="s">
        <v>1517</v>
      </c>
      <c r="J943" s="8">
        <v>18</v>
      </c>
      <c r="K943" s="8" t="s">
        <v>1518</v>
      </c>
      <c r="L943" s="8" t="s">
        <v>1519</v>
      </c>
      <c r="M943" s="8" t="s">
        <v>1520</v>
      </c>
      <c r="N943" s="8">
        <v>90</v>
      </c>
      <c r="O943" s="8" t="s">
        <v>4225</v>
      </c>
      <c r="P943" s="8" t="s">
        <v>1819</v>
      </c>
      <c r="Q943" s="8" t="s">
        <v>1817</v>
      </c>
      <c r="R943" s="8" t="s">
        <v>1818</v>
      </c>
      <c r="S943" s="8">
        <v>36.110446000000003</v>
      </c>
      <c r="T943" s="8">
        <v>36.693612000000002</v>
      </c>
      <c r="U943" s="8" t="s">
        <v>1435</v>
      </c>
      <c r="V943" s="8" t="s">
        <v>1436</v>
      </c>
      <c r="W943" s="8" t="s">
        <v>1449</v>
      </c>
      <c r="X943" s="8" t="s">
        <v>1437</v>
      </c>
      <c r="Y943" s="8">
        <v>0</v>
      </c>
      <c r="Z943" s="8">
        <v>0</v>
      </c>
      <c r="AA943" s="8">
        <v>0</v>
      </c>
      <c r="AB943" s="8" t="s">
        <v>2786</v>
      </c>
      <c r="AC943" s="8">
        <v>0</v>
      </c>
      <c r="AD943" s="8">
        <v>1</v>
      </c>
    </row>
    <row r="944" spans="1:30" hidden="1" x14ac:dyDescent="0.25">
      <c r="A944" s="8" t="s">
        <v>4226</v>
      </c>
      <c r="B944" s="8">
        <v>1263</v>
      </c>
      <c r="C944" s="8" t="s">
        <v>1426</v>
      </c>
      <c r="D944" s="8" t="s">
        <v>1427</v>
      </c>
      <c r="E944" s="8" t="s">
        <v>1428</v>
      </c>
      <c r="F944" s="8">
        <v>4</v>
      </c>
      <c r="G944" s="8" t="s">
        <v>1427</v>
      </c>
      <c r="H944" s="8" t="s">
        <v>1516</v>
      </c>
      <c r="I944" s="8" t="s">
        <v>1517</v>
      </c>
      <c r="J944" s="8">
        <v>18</v>
      </c>
      <c r="K944" s="8" t="s">
        <v>1518</v>
      </c>
      <c r="L944" s="8" t="s">
        <v>1519</v>
      </c>
      <c r="M944" s="8" t="s">
        <v>1520</v>
      </c>
      <c r="N944" s="8">
        <v>90</v>
      </c>
      <c r="O944" s="8" t="s">
        <v>4227</v>
      </c>
      <c r="P944" s="8" t="s">
        <v>1819</v>
      </c>
      <c r="Q944" s="8" t="s">
        <v>1817</v>
      </c>
      <c r="R944" s="8" t="s">
        <v>1818</v>
      </c>
      <c r="S944" s="8">
        <v>36.110446000000003</v>
      </c>
      <c r="T944" s="8">
        <v>36.693612000000002</v>
      </c>
      <c r="U944" s="8" t="s">
        <v>1435</v>
      </c>
      <c r="V944" s="8" t="s">
        <v>1436</v>
      </c>
      <c r="W944" s="8" t="s">
        <v>1449</v>
      </c>
      <c r="X944" s="8" t="s">
        <v>1437</v>
      </c>
      <c r="Y944" s="8">
        <v>0</v>
      </c>
      <c r="Z944" s="8">
        <v>0</v>
      </c>
      <c r="AA944" s="8">
        <v>0</v>
      </c>
      <c r="AB944" s="8" t="s">
        <v>2786</v>
      </c>
      <c r="AC944" s="8">
        <v>0</v>
      </c>
      <c r="AD944" s="8">
        <v>1</v>
      </c>
    </row>
    <row r="945" spans="1:30" hidden="1" x14ac:dyDescent="0.25">
      <c r="A945" s="8" t="s">
        <v>4228</v>
      </c>
      <c r="B945" s="8">
        <v>1264</v>
      </c>
      <c r="C945" s="8" t="s">
        <v>1426</v>
      </c>
      <c r="D945" s="8" t="s">
        <v>1427</v>
      </c>
      <c r="E945" s="8" t="s">
        <v>1428</v>
      </c>
      <c r="F945" s="8">
        <v>4</v>
      </c>
      <c r="G945" s="8" t="s">
        <v>1427</v>
      </c>
      <c r="H945" s="8" t="s">
        <v>1516</v>
      </c>
      <c r="I945" s="8" t="s">
        <v>1517</v>
      </c>
      <c r="J945" s="8">
        <v>18</v>
      </c>
      <c r="K945" s="8" t="s">
        <v>1518</v>
      </c>
      <c r="L945" s="8" t="s">
        <v>1519</v>
      </c>
      <c r="M945" s="8" t="s">
        <v>1520</v>
      </c>
      <c r="N945" s="8">
        <v>90</v>
      </c>
      <c r="O945" s="8" t="s">
        <v>4229</v>
      </c>
      <c r="P945" s="8" t="s">
        <v>1819</v>
      </c>
      <c r="Q945" s="8" t="s">
        <v>1817</v>
      </c>
      <c r="R945" s="8" t="s">
        <v>1818</v>
      </c>
      <c r="S945" s="8">
        <v>36.110446000000003</v>
      </c>
      <c r="T945" s="8">
        <v>36.693612000000002</v>
      </c>
      <c r="U945" s="8" t="s">
        <v>1435</v>
      </c>
      <c r="V945" s="8" t="s">
        <v>1436</v>
      </c>
      <c r="W945" s="8" t="s">
        <v>1449</v>
      </c>
      <c r="X945" s="8" t="s">
        <v>1437</v>
      </c>
      <c r="Y945" s="8">
        <v>0</v>
      </c>
      <c r="Z945" s="8">
        <v>0</v>
      </c>
      <c r="AA945" s="8">
        <v>0</v>
      </c>
      <c r="AB945" s="8" t="s">
        <v>2786</v>
      </c>
      <c r="AC945" s="8">
        <v>0</v>
      </c>
      <c r="AD945" s="8">
        <v>1</v>
      </c>
    </row>
    <row r="946" spans="1:30" hidden="1" x14ac:dyDescent="0.25">
      <c r="A946" s="8" t="s">
        <v>4230</v>
      </c>
      <c r="B946" s="8">
        <v>1265</v>
      </c>
      <c r="C946" s="8" t="s">
        <v>1426</v>
      </c>
      <c r="D946" s="8" t="s">
        <v>1427</v>
      </c>
      <c r="E946" s="8" t="s">
        <v>1428</v>
      </c>
      <c r="F946" s="8">
        <v>4</v>
      </c>
      <c r="G946" s="8" t="s">
        <v>1427</v>
      </c>
      <c r="H946" s="8" t="s">
        <v>1516</v>
      </c>
      <c r="I946" s="8" t="s">
        <v>1517</v>
      </c>
      <c r="J946" s="8">
        <v>18</v>
      </c>
      <c r="K946" s="8" t="s">
        <v>1518</v>
      </c>
      <c r="L946" s="8" t="s">
        <v>1519</v>
      </c>
      <c r="M946" s="8" t="s">
        <v>1520</v>
      </c>
      <c r="N946" s="8">
        <v>90</v>
      </c>
      <c r="O946" s="8" t="s">
        <v>4231</v>
      </c>
      <c r="P946" s="8" t="s">
        <v>1819</v>
      </c>
      <c r="Q946" s="8" t="s">
        <v>1817</v>
      </c>
      <c r="R946" s="8" t="s">
        <v>1818</v>
      </c>
      <c r="S946" s="8">
        <v>36.110446000000003</v>
      </c>
      <c r="T946" s="8">
        <v>36.693612000000002</v>
      </c>
      <c r="U946" s="8" t="s">
        <v>1435</v>
      </c>
      <c r="V946" s="8" t="s">
        <v>1436</v>
      </c>
      <c r="W946" s="8" t="s">
        <v>1449</v>
      </c>
      <c r="X946" s="8" t="s">
        <v>1437</v>
      </c>
      <c r="Y946" s="8">
        <v>0</v>
      </c>
      <c r="Z946" s="8">
        <v>0</v>
      </c>
      <c r="AA946" s="8">
        <v>0</v>
      </c>
      <c r="AB946" s="8" t="s">
        <v>2786</v>
      </c>
      <c r="AC946" s="8">
        <v>0</v>
      </c>
      <c r="AD946" s="8">
        <v>1</v>
      </c>
    </row>
    <row r="947" spans="1:30" hidden="1" x14ac:dyDescent="0.25">
      <c r="A947" s="8" t="s">
        <v>4232</v>
      </c>
      <c r="B947" s="8">
        <v>1266</v>
      </c>
      <c r="C947" s="8" t="s">
        <v>1426</v>
      </c>
      <c r="D947" s="8" t="s">
        <v>1427</v>
      </c>
      <c r="E947" s="8" t="s">
        <v>1428</v>
      </c>
      <c r="F947" s="8">
        <v>4</v>
      </c>
      <c r="G947" s="8" t="s">
        <v>1427</v>
      </c>
      <c r="H947" s="8" t="s">
        <v>1516</v>
      </c>
      <c r="I947" s="8" t="s">
        <v>1517</v>
      </c>
      <c r="J947" s="8">
        <v>18</v>
      </c>
      <c r="K947" s="8" t="s">
        <v>1518</v>
      </c>
      <c r="L947" s="8" t="s">
        <v>1519</v>
      </c>
      <c r="M947" s="8" t="s">
        <v>1520</v>
      </c>
      <c r="N947" s="8">
        <v>90</v>
      </c>
      <c r="O947" s="8" t="s">
        <v>4233</v>
      </c>
      <c r="P947" s="8" t="s">
        <v>1819</v>
      </c>
      <c r="Q947" s="8" t="s">
        <v>1817</v>
      </c>
      <c r="R947" s="8" t="s">
        <v>1818</v>
      </c>
      <c r="S947" s="8">
        <v>36.110446000000003</v>
      </c>
      <c r="T947" s="8">
        <v>36.693612000000002</v>
      </c>
      <c r="U947" s="8" t="s">
        <v>1435</v>
      </c>
      <c r="V947" s="8" t="s">
        <v>1436</v>
      </c>
      <c r="W947" s="8" t="s">
        <v>1449</v>
      </c>
      <c r="X947" s="8" t="s">
        <v>1437</v>
      </c>
      <c r="Y947" s="8">
        <v>0</v>
      </c>
      <c r="Z947" s="8">
        <v>0</v>
      </c>
      <c r="AA947" s="8">
        <v>0</v>
      </c>
      <c r="AB947" s="8" t="s">
        <v>2786</v>
      </c>
      <c r="AC947" s="8">
        <v>0</v>
      </c>
      <c r="AD947" s="8">
        <v>1</v>
      </c>
    </row>
    <row r="948" spans="1:30" hidden="1" x14ac:dyDescent="0.25">
      <c r="A948" s="8" t="s">
        <v>4234</v>
      </c>
      <c r="B948" s="8">
        <v>1267</v>
      </c>
      <c r="C948" s="8" t="s">
        <v>1426</v>
      </c>
      <c r="D948" s="8" t="s">
        <v>1427</v>
      </c>
      <c r="E948" s="8" t="s">
        <v>1428</v>
      </c>
      <c r="F948" s="8">
        <v>4</v>
      </c>
      <c r="G948" s="8" t="s">
        <v>1427</v>
      </c>
      <c r="H948" s="8" t="s">
        <v>1516</v>
      </c>
      <c r="I948" s="8" t="s">
        <v>1517</v>
      </c>
      <c r="J948" s="8">
        <v>18</v>
      </c>
      <c r="K948" s="8" t="s">
        <v>1518</v>
      </c>
      <c r="L948" s="8" t="s">
        <v>1519</v>
      </c>
      <c r="M948" s="8" t="s">
        <v>1520</v>
      </c>
      <c r="N948" s="8">
        <v>90</v>
      </c>
      <c r="O948" s="8" t="s">
        <v>4235</v>
      </c>
      <c r="P948" s="8" t="s">
        <v>1819</v>
      </c>
      <c r="Q948" s="8" t="s">
        <v>1817</v>
      </c>
      <c r="R948" s="8" t="s">
        <v>1818</v>
      </c>
      <c r="S948" s="8">
        <v>36.110446000000003</v>
      </c>
      <c r="T948" s="8">
        <v>36.693612000000002</v>
      </c>
      <c r="U948" s="8" t="s">
        <v>1435</v>
      </c>
      <c r="V948" s="8" t="s">
        <v>1436</v>
      </c>
      <c r="W948" s="8" t="s">
        <v>1449</v>
      </c>
      <c r="X948" s="8" t="s">
        <v>1437</v>
      </c>
      <c r="Y948" s="8">
        <v>0</v>
      </c>
      <c r="Z948" s="8">
        <v>0</v>
      </c>
      <c r="AA948" s="8">
        <v>0</v>
      </c>
      <c r="AB948" s="8" t="s">
        <v>2786</v>
      </c>
      <c r="AC948" s="8">
        <v>0</v>
      </c>
      <c r="AD948" s="8">
        <v>1</v>
      </c>
    </row>
    <row r="949" spans="1:30" hidden="1" x14ac:dyDescent="0.25">
      <c r="A949" s="8" t="s">
        <v>4236</v>
      </c>
      <c r="B949" s="8">
        <v>1268</v>
      </c>
      <c r="C949" s="8" t="s">
        <v>1426</v>
      </c>
      <c r="D949" s="8" t="s">
        <v>1427</v>
      </c>
      <c r="E949" s="8" t="s">
        <v>1428</v>
      </c>
      <c r="F949" s="8">
        <v>4</v>
      </c>
      <c r="G949" s="8" t="s">
        <v>1427</v>
      </c>
      <c r="H949" s="8" t="s">
        <v>1516</v>
      </c>
      <c r="I949" s="8" t="s">
        <v>1517</v>
      </c>
      <c r="J949" s="8">
        <v>18</v>
      </c>
      <c r="K949" s="8" t="s">
        <v>1518</v>
      </c>
      <c r="L949" s="8" t="s">
        <v>1519</v>
      </c>
      <c r="M949" s="8" t="s">
        <v>1520</v>
      </c>
      <c r="N949" s="8">
        <v>90</v>
      </c>
      <c r="O949" s="8" t="s">
        <v>4237</v>
      </c>
      <c r="P949" s="8" t="s">
        <v>1819</v>
      </c>
      <c r="Q949" s="8" t="s">
        <v>1817</v>
      </c>
      <c r="R949" s="8" t="s">
        <v>1818</v>
      </c>
      <c r="S949" s="8">
        <v>36.110446000000003</v>
      </c>
      <c r="T949" s="8">
        <v>36.693612000000002</v>
      </c>
      <c r="U949" s="8" t="s">
        <v>1435</v>
      </c>
      <c r="V949" s="8" t="s">
        <v>1436</v>
      </c>
      <c r="W949" s="8" t="s">
        <v>1449</v>
      </c>
      <c r="X949" s="8" t="s">
        <v>1437</v>
      </c>
      <c r="Y949" s="8">
        <v>0</v>
      </c>
      <c r="Z949" s="8">
        <v>0</v>
      </c>
      <c r="AA949" s="8">
        <v>0</v>
      </c>
      <c r="AB949" s="8" t="s">
        <v>2786</v>
      </c>
      <c r="AC949" s="8">
        <v>0</v>
      </c>
      <c r="AD949" s="8">
        <v>1</v>
      </c>
    </row>
    <row r="950" spans="1:30" hidden="1" x14ac:dyDescent="0.25">
      <c r="A950" s="8" t="s">
        <v>4238</v>
      </c>
      <c r="B950" s="8">
        <v>1269</v>
      </c>
      <c r="C950" s="8" t="s">
        <v>1426</v>
      </c>
      <c r="D950" s="8" t="s">
        <v>1427</v>
      </c>
      <c r="E950" s="8" t="s">
        <v>1428</v>
      </c>
      <c r="F950" s="8">
        <v>4</v>
      </c>
      <c r="G950" s="8" t="s">
        <v>1427</v>
      </c>
      <c r="H950" s="8" t="s">
        <v>1516</v>
      </c>
      <c r="I950" s="8" t="s">
        <v>1517</v>
      </c>
      <c r="J950" s="8">
        <v>18</v>
      </c>
      <c r="K950" s="8" t="s">
        <v>1518</v>
      </c>
      <c r="L950" s="8" t="s">
        <v>1519</v>
      </c>
      <c r="M950" s="8" t="s">
        <v>1520</v>
      </c>
      <c r="N950" s="8">
        <v>90</v>
      </c>
      <c r="O950" s="8" t="s">
        <v>4239</v>
      </c>
      <c r="P950" s="8" t="s">
        <v>1819</v>
      </c>
      <c r="Q950" s="8" t="s">
        <v>1817</v>
      </c>
      <c r="R950" s="8" t="s">
        <v>1818</v>
      </c>
      <c r="S950" s="8">
        <v>36.110446000000003</v>
      </c>
      <c r="T950" s="8">
        <v>36.693612000000002</v>
      </c>
      <c r="U950" s="8" t="s">
        <v>1435</v>
      </c>
      <c r="V950" s="8" t="s">
        <v>1436</v>
      </c>
      <c r="W950" s="8" t="s">
        <v>1449</v>
      </c>
      <c r="X950" s="8" t="s">
        <v>1437</v>
      </c>
      <c r="Y950" s="8">
        <v>0</v>
      </c>
      <c r="Z950" s="8">
        <v>0</v>
      </c>
      <c r="AA950" s="8">
        <v>0</v>
      </c>
      <c r="AB950" s="8" t="s">
        <v>2786</v>
      </c>
      <c r="AC950" s="8">
        <v>0</v>
      </c>
      <c r="AD950" s="8">
        <v>1</v>
      </c>
    </row>
    <row r="951" spans="1:30" hidden="1" x14ac:dyDescent="0.25">
      <c r="A951" s="8" t="s">
        <v>4240</v>
      </c>
      <c r="B951" s="8">
        <v>1270</v>
      </c>
      <c r="C951" s="8" t="s">
        <v>1426</v>
      </c>
      <c r="D951" s="8" t="s">
        <v>1427</v>
      </c>
      <c r="E951" s="8" t="s">
        <v>1428</v>
      </c>
      <c r="F951" s="8">
        <v>4</v>
      </c>
      <c r="G951" s="8" t="s">
        <v>1427</v>
      </c>
      <c r="H951" s="8" t="s">
        <v>1516</v>
      </c>
      <c r="I951" s="8" t="s">
        <v>1517</v>
      </c>
      <c r="J951" s="8">
        <v>18</v>
      </c>
      <c r="K951" s="8" t="s">
        <v>1518</v>
      </c>
      <c r="L951" s="8" t="s">
        <v>1519</v>
      </c>
      <c r="M951" s="8" t="s">
        <v>1520</v>
      </c>
      <c r="N951" s="8">
        <v>90</v>
      </c>
      <c r="O951" s="8" t="s">
        <v>4241</v>
      </c>
      <c r="P951" s="8" t="s">
        <v>1819</v>
      </c>
      <c r="Q951" s="8" t="s">
        <v>1817</v>
      </c>
      <c r="R951" s="8" t="s">
        <v>1818</v>
      </c>
      <c r="S951" s="8">
        <v>36.110446000000003</v>
      </c>
      <c r="T951" s="8">
        <v>36.693612000000002</v>
      </c>
      <c r="U951" s="8" t="s">
        <v>1435</v>
      </c>
      <c r="V951" s="8" t="s">
        <v>1436</v>
      </c>
      <c r="W951" s="8" t="s">
        <v>1449</v>
      </c>
      <c r="X951" s="8" t="s">
        <v>1437</v>
      </c>
      <c r="Y951" s="8">
        <v>0</v>
      </c>
      <c r="Z951" s="8">
        <v>0</v>
      </c>
      <c r="AA951" s="8">
        <v>0</v>
      </c>
      <c r="AB951" s="8" t="s">
        <v>2786</v>
      </c>
      <c r="AC951" s="8">
        <v>0</v>
      </c>
      <c r="AD951" s="8">
        <v>1</v>
      </c>
    </row>
    <row r="952" spans="1:30" hidden="1" x14ac:dyDescent="0.25">
      <c r="A952" s="8" t="s">
        <v>4242</v>
      </c>
      <c r="B952" s="8">
        <v>1271</v>
      </c>
      <c r="C952" s="8" t="s">
        <v>1426</v>
      </c>
      <c r="D952" s="8" t="s">
        <v>1427</v>
      </c>
      <c r="E952" s="8" t="s">
        <v>1428</v>
      </c>
      <c r="F952" s="8">
        <v>4</v>
      </c>
      <c r="G952" s="8" t="s">
        <v>1427</v>
      </c>
      <c r="H952" s="8" t="s">
        <v>1516</v>
      </c>
      <c r="I952" s="8" t="s">
        <v>1517</v>
      </c>
      <c r="J952" s="8">
        <v>18</v>
      </c>
      <c r="K952" s="8" t="s">
        <v>1518</v>
      </c>
      <c r="L952" s="8" t="s">
        <v>1519</v>
      </c>
      <c r="M952" s="8" t="s">
        <v>1520</v>
      </c>
      <c r="N952" s="8">
        <v>90</v>
      </c>
      <c r="O952" s="8" t="s">
        <v>4243</v>
      </c>
      <c r="P952" s="8" t="s">
        <v>1819</v>
      </c>
      <c r="Q952" s="8" t="s">
        <v>1817</v>
      </c>
      <c r="R952" s="8" t="s">
        <v>1818</v>
      </c>
      <c r="S952" s="8">
        <v>36.110446000000003</v>
      </c>
      <c r="T952" s="8">
        <v>36.693612000000002</v>
      </c>
      <c r="U952" s="8" t="s">
        <v>1435</v>
      </c>
      <c r="V952" s="8" t="s">
        <v>1436</v>
      </c>
      <c r="W952" s="8" t="s">
        <v>1449</v>
      </c>
      <c r="X952" s="8" t="s">
        <v>1437</v>
      </c>
      <c r="Y952" s="8">
        <v>0</v>
      </c>
      <c r="Z952" s="8">
        <v>0</v>
      </c>
      <c r="AA952" s="8">
        <v>0</v>
      </c>
      <c r="AB952" s="8" t="s">
        <v>2786</v>
      </c>
      <c r="AC952" s="8">
        <v>0</v>
      </c>
      <c r="AD952" s="8">
        <v>1</v>
      </c>
    </row>
    <row r="953" spans="1:30" hidden="1" x14ac:dyDescent="0.25">
      <c r="A953" s="8" t="s">
        <v>4244</v>
      </c>
      <c r="B953" s="8">
        <v>1272</v>
      </c>
      <c r="C953" s="8" t="s">
        <v>1426</v>
      </c>
      <c r="D953" s="8" t="s">
        <v>1427</v>
      </c>
      <c r="E953" s="8" t="s">
        <v>1428</v>
      </c>
      <c r="F953" s="8">
        <v>4</v>
      </c>
      <c r="G953" s="8" t="s">
        <v>1427</v>
      </c>
      <c r="H953" s="8" t="s">
        <v>1516</v>
      </c>
      <c r="I953" s="8" t="s">
        <v>1517</v>
      </c>
      <c r="J953" s="8">
        <v>18</v>
      </c>
      <c r="K953" s="8" t="s">
        <v>1518</v>
      </c>
      <c r="L953" s="8" t="s">
        <v>1519</v>
      </c>
      <c r="M953" s="8" t="s">
        <v>1520</v>
      </c>
      <c r="N953" s="8">
        <v>90</v>
      </c>
      <c r="O953" s="8" t="s">
        <v>4245</v>
      </c>
      <c r="P953" s="8" t="s">
        <v>1819</v>
      </c>
      <c r="Q953" s="8" t="s">
        <v>1817</v>
      </c>
      <c r="R953" s="8" t="s">
        <v>1818</v>
      </c>
      <c r="S953" s="8">
        <v>36.110446000000003</v>
      </c>
      <c r="T953" s="8">
        <v>36.693612000000002</v>
      </c>
      <c r="U953" s="8" t="s">
        <v>1435</v>
      </c>
      <c r="V953" s="8" t="s">
        <v>1436</v>
      </c>
      <c r="W953" s="8" t="s">
        <v>1449</v>
      </c>
      <c r="X953" s="8" t="s">
        <v>1437</v>
      </c>
      <c r="Y953" s="8">
        <v>0</v>
      </c>
      <c r="Z953" s="8">
        <v>0</v>
      </c>
      <c r="AA953" s="8">
        <v>0</v>
      </c>
      <c r="AB953" s="8" t="s">
        <v>2786</v>
      </c>
      <c r="AC953" s="8">
        <v>0</v>
      </c>
      <c r="AD953" s="8">
        <v>1</v>
      </c>
    </row>
    <row r="954" spans="1:30" hidden="1" x14ac:dyDescent="0.25">
      <c r="A954" s="8" t="s">
        <v>4246</v>
      </c>
      <c r="B954" s="8">
        <v>1273</v>
      </c>
      <c r="C954" s="8" t="s">
        <v>1426</v>
      </c>
      <c r="D954" s="8" t="s">
        <v>1427</v>
      </c>
      <c r="E954" s="8" t="s">
        <v>1428</v>
      </c>
      <c r="F954" s="8">
        <v>4</v>
      </c>
      <c r="G954" s="8" t="s">
        <v>1427</v>
      </c>
      <c r="H954" s="8" t="s">
        <v>1516</v>
      </c>
      <c r="I954" s="8" t="s">
        <v>1517</v>
      </c>
      <c r="J954" s="8">
        <v>18</v>
      </c>
      <c r="K954" s="8" t="s">
        <v>1518</v>
      </c>
      <c r="L954" s="8" t="s">
        <v>1519</v>
      </c>
      <c r="M954" s="8" t="s">
        <v>1520</v>
      </c>
      <c r="N954" s="8">
        <v>90</v>
      </c>
      <c r="O954" s="8" t="s">
        <v>4247</v>
      </c>
      <c r="P954" s="8" t="s">
        <v>1819</v>
      </c>
      <c r="Q954" s="8" t="s">
        <v>1817</v>
      </c>
      <c r="R954" s="8" t="s">
        <v>1818</v>
      </c>
      <c r="S954" s="8">
        <v>36.110446000000003</v>
      </c>
      <c r="T954" s="8">
        <v>36.693612000000002</v>
      </c>
      <c r="U954" s="8" t="s">
        <v>1435</v>
      </c>
      <c r="V954" s="8" t="s">
        <v>1436</v>
      </c>
      <c r="W954" s="8" t="s">
        <v>1449</v>
      </c>
      <c r="X954" s="8" t="s">
        <v>1437</v>
      </c>
      <c r="Y954" s="8">
        <v>0</v>
      </c>
      <c r="Z954" s="8">
        <v>0</v>
      </c>
      <c r="AA954" s="8">
        <v>0</v>
      </c>
      <c r="AB954" s="8" t="s">
        <v>2786</v>
      </c>
      <c r="AC954" s="8">
        <v>0</v>
      </c>
      <c r="AD954" s="8">
        <v>1</v>
      </c>
    </row>
    <row r="955" spans="1:30" hidden="1" x14ac:dyDescent="0.25">
      <c r="A955" s="8" t="s">
        <v>4248</v>
      </c>
      <c r="B955" s="8">
        <v>1274</v>
      </c>
      <c r="C955" s="8" t="s">
        <v>1426</v>
      </c>
      <c r="D955" s="8" t="s">
        <v>1427</v>
      </c>
      <c r="E955" s="8" t="s">
        <v>1428</v>
      </c>
      <c r="F955" s="8">
        <v>4</v>
      </c>
      <c r="G955" s="8" t="s">
        <v>1427</v>
      </c>
      <c r="H955" s="8" t="s">
        <v>1516</v>
      </c>
      <c r="I955" s="8" t="s">
        <v>1517</v>
      </c>
      <c r="J955" s="8">
        <v>18</v>
      </c>
      <c r="K955" s="8" t="s">
        <v>1518</v>
      </c>
      <c r="L955" s="8" t="s">
        <v>1519</v>
      </c>
      <c r="M955" s="8" t="s">
        <v>1520</v>
      </c>
      <c r="N955" s="8">
        <v>90</v>
      </c>
      <c r="O955" s="8" t="s">
        <v>4249</v>
      </c>
      <c r="P955" s="8" t="s">
        <v>1819</v>
      </c>
      <c r="Q955" s="8" t="s">
        <v>1817</v>
      </c>
      <c r="R955" s="8" t="s">
        <v>1818</v>
      </c>
      <c r="S955" s="8">
        <v>36.110446000000003</v>
      </c>
      <c r="T955" s="8">
        <v>36.693612000000002</v>
      </c>
      <c r="U955" s="8" t="s">
        <v>1435</v>
      </c>
      <c r="V955" s="8" t="s">
        <v>1436</v>
      </c>
      <c r="W955" s="8" t="s">
        <v>1449</v>
      </c>
      <c r="X955" s="8" t="s">
        <v>1437</v>
      </c>
      <c r="Y955" s="8">
        <v>0</v>
      </c>
      <c r="Z955" s="8">
        <v>0</v>
      </c>
      <c r="AA955" s="8">
        <v>0</v>
      </c>
      <c r="AB955" s="8" t="s">
        <v>2786</v>
      </c>
      <c r="AC955" s="8">
        <v>0</v>
      </c>
      <c r="AD955" s="8">
        <v>1</v>
      </c>
    </row>
    <row r="956" spans="1:30" hidden="1" x14ac:dyDescent="0.25">
      <c r="A956" s="8" t="s">
        <v>4250</v>
      </c>
      <c r="B956" s="8">
        <v>1275</v>
      </c>
      <c r="C956" s="8" t="s">
        <v>1426</v>
      </c>
      <c r="D956" s="8" t="s">
        <v>1427</v>
      </c>
      <c r="E956" s="8" t="s">
        <v>1428</v>
      </c>
      <c r="F956" s="8">
        <v>4</v>
      </c>
      <c r="G956" s="8" t="s">
        <v>1427</v>
      </c>
      <c r="H956" s="8" t="s">
        <v>1516</v>
      </c>
      <c r="I956" s="8" t="s">
        <v>1517</v>
      </c>
      <c r="J956" s="8">
        <v>18</v>
      </c>
      <c r="K956" s="8" t="s">
        <v>1518</v>
      </c>
      <c r="L956" s="8" t="s">
        <v>1519</v>
      </c>
      <c r="M956" s="8" t="s">
        <v>1520</v>
      </c>
      <c r="N956" s="8">
        <v>90</v>
      </c>
      <c r="O956" s="8" t="s">
        <v>4251</v>
      </c>
      <c r="P956" s="8" t="s">
        <v>1819</v>
      </c>
      <c r="Q956" s="8" t="s">
        <v>1817</v>
      </c>
      <c r="R956" s="8" t="s">
        <v>1818</v>
      </c>
      <c r="S956" s="8">
        <v>36.110446000000003</v>
      </c>
      <c r="T956" s="8">
        <v>36.693612000000002</v>
      </c>
      <c r="U956" s="8" t="s">
        <v>1435</v>
      </c>
      <c r="V956" s="8" t="s">
        <v>1436</v>
      </c>
      <c r="W956" s="8" t="s">
        <v>1449</v>
      </c>
      <c r="X956" s="8" t="s">
        <v>1437</v>
      </c>
      <c r="Y956" s="8">
        <v>0</v>
      </c>
      <c r="Z956" s="8">
        <v>0</v>
      </c>
      <c r="AA956" s="8">
        <v>0</v>
      </c>
      <c r="AB956" s="8" t="s">
        <v>2786</v>
      </c>
      <c r="AC956" s="8">
        <v>0</v>
      </c>
      <c r="AD956" s="8">
        <v>1</v>
      </c>
    </row>
    <row r="957" spans="1:30" hidden="1" x14ac:dyDescent="0.25">
      <c r="A957" s="8" t="s">
        <v>4252</v>
      </c>
      <c r="B957" s="8">
        <v>1276</v>
      </c>
      <c r="C957" s="8" t="s">
        <v>1426</v>
      </c>
      <c r="D957" s="8" t="s">
        <v>1427</v>
      </c>
      <c r="E957" s="8" t="s">
        <v>1428</v>
      </c>
      <c r="F957" s="8">
        <v>4</v>
      </c>
      <c r="G957" s="8" t="s">
        <v>1427</v>
      </c>
      <c r="H957" s="8" t="s">
        <v>1516</v>
      </c>
      <c r="I957" s="8" t="s">
        <v>1517</v>
      </c>
      <c r="J957" s="8">
        <v>18</v>
      </c>
      <c r="K957" s="8" t="s">
        <v>1518</v>
      </c>
      <c r="L957" s="8" t="s">
        <v>1519</v>
      </c>
      <c r="M957" s="8" t="s">
        <v>1520</v>
      </c>
      <c r="N957" s="8">
        <v>90</v>
      </c>
      <c r="O957" s="8" t="s">
        <v>4253</v>
      </c>
      <c r="P957" s="8" t="s">
        <v>1819</v>
      </c>
      <c r="Q957" s="8" t="s">
        <v>1817</v>
      </c>
      <c r="R957" s="8" t="s">
        <v>1818</v>
      </c>
      <c r="S957" s="8">
        <v>36.110446000000003</v>
      </c>
      <c r="T957" s="8">
        <v>36.693612000000002</v>
      </c>
      <c r="U957" s="8" t="s">
        <v>1435</v>
      </c>
      <c r="V957" s="8" t="s">
        <v>1436</v>
      </c>
      <c r="W957" s="8" t="s">
        <v>1449</v>
      </c>
      <c r="X957" s="8" t="s">
        <v>1437</v>
      </c>
      <c r="Y957" s="8">
        <v>0</v>
      </c>
      <c r="Z957" s="8">
        <v>0</v>
      </c>
      <c r="AA957" s="8">
        <v>0</v>
      </c>
      <c r="AB957" s="8" t="s">
        <v>2786</v>
      </c>
      <c r="AC957" s="8">
        <v>0</v>
      </c>
      <c r="AD957" s="8">
        <v>1</v>
      </c>
    </row>
    <row r="958" spans="1:30" hidden="1" x14ac:dyDescent="0.25">
      <c r="A958" s="8" t="s">
        <v>4254</v>
      </c>
      <c r="B958" s="8">
        <v>1277</v>
      </c>
      <c r="C958" s="8" t="s">
        <v>1426</v>
      </c>
      <c r="D958" s="8" t="s">
        <v>1427</v>
      </c>
      <c r="E958" s="8" t="s">
        <v>1428</v>
      </c>
      <c r="F958" s="8">
        <v>4</v>
      </c>
      <c r="G958" s="8" t="s">
        <v>1427</v>
      </c>
      <c r="H958" s="8" t="s">
        <v>1516</v>
      </c>
      <c r="I958" s="8" t="s">
        <v>1517</v>
      </c>
      <c r="J958" s="8">
        <v>18</v>
      </c>
      <c r="K958" s="8" t="s">
        <v>1518</v>
      </c>
      <c r="L958" s="8" t="s">
        <v>1519</v>
      </c>
      <c r="M958" s="8" t="s">
        <v>1520</v>
      </c>
      <c r="N958" s="8">
        <v>90</v>
      </c>
      <c r="O958" s="8" t="s">
        <v>4255</v>
      </c>
      <c r="P958" s="8" t="s">
        <v>1819</v>
      </c>
      <c r="Q958" s="8" t="s">
        <v>1817</v>
      </c>
      <c r="R958" s="8" t="s">
        <v>1818</v>
      </c>
      <c r="S958" s="8">
        <v>36.110446000000003</v>
      </c>
      <c r="T958" s="8">
        <v>36.693612000000002</v>
      </c>
      <c r="U958" s="8" t="s">
        <v>1435</v>
      </c>
      <c r="V958" s="8" t="s">
        <v>1436</v>
      </c>
      <c r="W958" s="8" t="s">
        <v>1449</v>
      </c>
      <c r="X958" s="8" t="s">
        <v>1437</v>
      </c>
      <c r="Y958" s="8">
        <v>0</v>
      </c>
      <c r="Z958" s="8">
        <v>0</v>
      </c>
      <c r="AA958" s="8">
        <v>0</v>
      </c>
      <c r="AB958" s="8" t="s">
        <v>2786</v>
      </c>
      <c r="AC958" s="8">
        <v>0</v>
      </c>
      <c r="AD958" s="8">
        <v>1</v>
      </c>
    </row>
    <row r="959" spans="1:30" hidden="1" x14ac:dyDescent="0.25">
      <c r="A959" s="8" t="s">
        <v>4256</v>
      </c>
      <c r="B959" s="8">
        <v>1278</v>
      </c>
      <c r="C959" s="8" t="s">
        <v>1426</v>
      </c>
      <c r="D959" s="8" t="s">
        <v>1427</v>
      </c>
      <c r="E959" s="8" t="s">
        <v>1428</v>
      </c>
      <c r="F959" s="8">
        <v>4</v>
      </c>
      <c r="G959" s="8" t="s">
        <v>1427</v>
      </c>
      <c r="H959" s="8" t="s">
        <v>1516</v>
      </c>
      <c r="I959" s="8" t="s">
        <v>1517</v>
      </c>
      <c r="J959" s="8">
        <v>18</v>
      </c>
      <c r="K959" s="8" t="s">
        <v>1518</v>
      </c>
      <c r="L959" s="8" t="s">
        <v>1519</v>
      </c>
      <c r="M959" s="8" t="s">
        <v>1520</v>
      </c>
      <c r="N959" s="8">
        <v>90</v>
      </c>
      <c r="O959" s="8" t="s">
        <v>4257</v>
      </c>
      <c r="P959" s="8" t="s">
        <v>1819</v>
      </c>
      <c r="Q959" s="8" t="s">
        <v>1817</v>
      </c>
      <c r="R959" s="8" t="s">
        <v>1818</v>
      </c>
      <c r="S959" s="8">
        <v>36.110446000000003</v>
      </c>
      <c r="T959" s="8">
        <v>36.693612000000002</v>
      </c>
      <c r="U959" s="8" t="s">
        <v>1435</v>
      </c>
      <c r="V959" s="8" t="s">
        <v>1436</v>
      </c>
      <c r="W959" s="8" t="s">
        <v>1449</v>
      </c>
      <c r="X959" s="8" t="s">
        <v>1437</v>
      </c>
      <c r="Y959" s="8">
        <v>0</v>
      </c>
      <c r="Z959" s="8">
        <v>0</v>
      </c>
      <c r="AA959" s="8">
        <v>0</v>
      </c>
      <c r="AB959" s="8" t="s">
        <v>2786</v>
      </c>
      <c r="AC959" s="8">
        <v>0</v>
      </c>
      <c r="AD959" s="8">
        <v>1</v>
      </c>
    </row>
    <row r="960" spans="1:30" hidden="1" x14ac:dyDescent="0.25">
      <c r="A960" s="8" t="s">
        <v>4258</v>
      </c>
      <c r="B960" s="8">
        <v>1279</v>
      </c>
      <c r="C960" s="8" t="s">
        <v>1426</v>
      </c>
      <c r="D960" s="8" t="s">
        <v>1427</v>
      </c>
      <c r="E960" s="8" t="s">
        <v>1428</v>
      </c>
      <c r="F960" s="8">
        <v>4</v>
      </c>
      <c r="G960" s="8" t="s">
        <v>1427</v>
      </c>
      <c r="H960" s="8" t="s">
        <v>1516</v>
      </c>
      <c r="I960" s="8" t="s">
        <v>1517</v>
      </c>
      <c r="J960" s="8">
        <v>18</v>
      </c>
      <c r="K960" s="8" t="s">
        <v>1518</v>
      </c>
      <c r="L960" s="8" t="s">
        <v>1519</v>
      </c>
      <c r="M960" s="8" t="s">
        <v>1520</v>
      </c>
      <c r="N960" s="8">
        <v>90</v>
      </c>
      <c r="O960" s="8" t="s">
        <v>4259</v>
      </c>
      <c r="P960" s="8" t="s">
        <v>1819</v>
      </c>
      <c r="Q960" s="8" t="s">
        <v>1817</v>
      </c>
      <c r="R960" s="8" t="s">
        <v>1818</v>
      </c>
      <c r="S960" s="8">
        <v>36.110446000000003</v>
      </c>
      <c r="T960" s="8">
        <v>36.693612000000002</v>
      </c>
      <c r="U960" s="8" t="s">
        <v>1435</v>
      </c>
      <c r="V960" s="8" t="s">
        <v>1436</v>
      </c>
      <c r="W960" s="8" t="s">
        <v>1449</v>
      </c>
      <c r="X960" s="8" t="s">
        <v>1437</v>
      </c>
      <c r="Y960" s="8">
        <v>0</v>
      </c>
      <c r="Z960" s="8">
        <v>0</v>
      </c>
      <c r="AA960" s="8">
        <v>0</v>
      </c>
      <c r="AB960" s="8" t="s">
        <v>2786</v>
      </c>
      <c r="AC960" s="8">
        <v>0</v>
      </c>
      <c r="AD960" s="8">
        <v>1</v>
      </c>
    </row>
    <row r="961" spans="1:30" hidden="1" x14ac:dyDescent="0.25">
      <c r="A961" s="8" t="s">
        <v>4260</v>
      </c>
      <c r="B961" s="8">
        <v>1280</v>
      </c>
      <c r="C961" s="8" t="s">
        <v>1426</v>
      </c>
      <c r="D961" s="8" t="s">
        <v>1427</v>
      </c>
      <c r="E961" s="8" t="s">
        <v>1428</v>
      </c>
      <c r="F961" s="8">
        <v>4</v>
      </c>
      <c r="G961" s="8" t="s">
        <v>1427</v>
      </c>
      <c r="H961" s="8" t="s">
        <v>1516</v>
      </c>
      <c r="I961" s="8" t="s">
        <v>1517</v>
      </c>
      <c r="J961" s="8">
        <v>18</v>
      </c>
      <c r="K961" s="8" t="s">
        <v>1518</v>
      </c>
      <c r="L961" s="8" t="s">
        <v>1519</v>
      </c>
      <c r="M961" s="8" t="s">
        <v>1520</v>
      </c>
      <c r="N961" s="8">
        <v>90</v>
      </c>
      <c r="O961" s="8" t="s">
        <v>4261</v>
      </c>
      <c r="P961" s="8" t="s">
        <v>1819</v>
      </c>
      <c r="Q961" s="8" t="s">
        <v>1817</v>
      </c>
      <c r="R961" s="8" t="s">
        <v>1818</v>
      </c>
      <c r="S961" s="8">
        <v>36.110446000000003</v>
      </c>
      <c r="T961" s="8">
        <v>36.693612000000002</v>
      </c>
      <c r="U961" s="8" t="s">
        <v>1435</v>
      </c>
      <c r="V961" s="8" t="s">
        <v>1436</v>
      </c>
      <c r="W961" s="8" t="s">
        <v>1449</v>
      </c>
      <c r="X961" s="8" t="s">
        <v>1437</v>
      </c>
      <c r="Y961" s="8">
        <v>0</v>
      </c>
      <c r="Z961" s="8">
        <v>0</v>
      </c>
      <c r="AA961" s="8">
        <v>0</v>
      </c>
      <c r="AB961" s="8" t="s">
        <v>2786</v>
      </c>
      <c r="AC961" s="8">
        <v>0</v>
      </c>
      <c r="AD961" s="8">
        <v>1</v>
      </c>
    </row>
    <row r="962" spans="1:30" hidden="1" x14ac:dyDescent="0.25">
      <c r="A962" s="8" t="s">
        <v>4262</v>
      </c>
      <c r="B962" s="8">
        <v>1281</v>
      </c>
      <c r="C962" s="8" t="s">
        <v>1426</v>
      </c>
      <c r="D962" s="8" t="s">
        <v>1427</v>
      </c>
      <c r="E962" s="8" t="s">
        <v>1428</v>
      </c>
      <c r="F962" s="8">
        <v>4</v>
      </c>
      <c r="G962" s="8" t="s">
        <v>1427</v>
      </c>
      <c r="H962" s="8" t="s">
        <v>1516</v>
      </c>
      <c r="I962" s="8" t="s">
        <v>1517</v>
      </c>
      <c r="J962" s="8">
        <v>18</v>
      </c>
      <c r="K962" s="8" t="s">
        <v>1518</v>
      </c>
      <c r="L962" s="8" t="s">
        <v>1519</v>
      </c>
      <c r="M962" s="8" t="s">
        <v>1520</v>
      </c>
      <c r="N962" s="8">
        <v>90</v>
      </c>
      <c r="O962" s="8" t="s">
        <v>4263</v>
      </c>
      <c r="P962" s="8" t="s">
        <v>1819</v>
      </c>
      <c r="Q962" s="8" t="s">
        <v>1817</v>
      </c>
      <c r="R962" s="8" t="s">
        <v>1818</v>
      </c>
      <c r="S962" s="8">
        <v>36.110446000000003</v>
      </c>
      <c r="T962" s="8">
        <v>36.693612000000002</v>
      </c>
      <c r="U962" s="8" t="s">
        <v>1435</v>
      </c>
      <c r="V962" s="8" t="s">
        <v>1436</v>
      </c>
      <c r="W962" s="8" t="s">
        <v>1449</v>
      </c>
      <c r="X962" s="8" t="s">
        <v>1437</v>
      </c>
      <c r="Y962" s="8">
        <v>0</v>
      </c>
      <c r="Z962" s="8">
        <v>0</v>
      </c>
      <c r="AA962" s="8">
        <v>0</v>
      </c>
      <c r="AB962" s="8" t="s">
        <v>2786</v>
      </c>
      <c r="AC962" s="8">
        <v>0</v>
      </c>
      <c r="AD962" s="8">
        <v>1</v>
      </c>
    </row>
    <row r="963" spans="1:30" hidden="1" x14ac:dyDescent="0.25">
      <c r="A963" s="8" t="s">
        <v>4264</v>
      </c>
      <c r="B963" s="8">
        <v>1282</v>
      </c>
      <c r="C963" s="8" t="s">
        <v>1426</v>
      </c>
      <c r="D963" s="8" t="s">
        <v>1427</v>
      </c>
      <c r="E963" s="8" t="s">
        <v>1428</v>
      </c>
      <c r="F963" s="8">
        <v>4</v>
      </c>
      <c r="G963" s="8" t="s">
        <v>1427</v>
      </c>
      <c r="H963" s="8" t="s">
        <v>1516</v>
      </c>
      <c r="I963" s="8" t="s">
        <v>1517</v>
      </c>
      <c r="J963" s="8">
        <v>18</v>
      </c>
      <c r="K963" s="8" t="s">
        <v>1518</v>
      </c>
      <c r="L963" s="8" t="s">
        <v>1519</v>
      </c>
      <c r="M963" s="8" t="s">
        <v>1520</v>
      </c>
      <c r="N963" s="8">
        <v>90</v>
      </c>
      <c r="O963" s="8" t="s">
        <v>4265</v>
      </c>
      <c r="P963" s="8" t="s">
        <v>1819</v>
      </c>
      <c r="Q963" s="8" t="s">
        <v>1817</v>
      </c>
      <c r="R963" s="8" t="s">
        <v>1818</v>
      </c>
      <c r="S963" s="8">
        <v>36.110446000000003</v>
      </c>
      <c r="T963" s="8">
        <v>36.693612000000002</v>
      </c>
      <c r="U963" s="8" t="s">
        <v>1435</v>
      </c>
      <c r="V963" s="8" t="s">
        <v>1436</v>
      </c>
      <c r="W963" s="8" t="s">
        <v>1449</v>
      </c>
      <c r="X963" s="8" t="s">
        <v>1437</v>
      </c>
      <c r="Y963" s="8">
        <v>0</v>
      </c>
      <c r="Z963" s="8">
        <v>0</v>
      </c>
      <c r="AA963" s="8">
        <v>0</v>
      </c>
      <c r="AB963" s="8" t="s">
        <v>2786</v>
      </c>
      <c r="AC963" s="8">
        <v>0</v>
      </c>
      <c r="AD963" s="8">
        <v>1</v>
      </c>
    </row>
    <row r="964" spans="1:30" hidden="1" x14ac:dyDescent="0.25">
      <c r="A964" s="8" t="s">
        <v>4266</v>
      </c>
      <c r="B964" s="8">
        <v>1283</v>
      </c>
      <c r="C964" s="8" t="s">
        <v>1426</v>
      </c>
      <c r="D964" s="8" t="s">
        <v>1427</v>
      </c>
      <c r="E964" s="8" t="s">
        <v>1428</v>
      </c>
      <c r="F964" s="8">
        <v>4</v>
      </c>
      <c r="G964" s="8" t="s">
        <v>1427</v>
      </c>
      <c r="H964" s="8" t="s">
        <v>1516</v>
      </c>
      <c r="I964" s="8" t="s">
        <v>1517</v>
      </c>
      <c r="J964" s="8">
        <v>18</v>
      </c>
      <c r="K964" s="8" t="s">
        <v>1518</v>
      </c>
      <c r="L964" s="8" t="s">
        <v>1519</v>
      </c>
      <c r="M964" s="8" t="s">
        <v>1520</v>
      </c>
      <c r="N964" s="8">
        <v>90</v>
      </c>
      <c r="O964" s="8" t="s">
        <v>4267</v>
      </c>
      <c r="P964" s="8" t="s">
        <v>1819</v>
      </c>
      <c r="Q964" s="8" t="s">
        <v>1817</v>
      </c>
      <c r="R964" s="8" t="s">
        <v>1818</v>
      </c>
      <c r="S964" s="8">
        <v>36.110446000000003</v>
      </c>
      <c r="T964" s="8">
        <v>36.693612000000002</v>
      </c>
      <c r="U964" s="8" t="s">
        <v>1448</v>
      </c>
      <c r="V964" s="8" t="s">
        <v>1448</v>
      </c>
      <c r="W964" s="8" t="s">
        <v>1449</v>
      </c>
      <c r="X964" s="8" t="s">
        <v>1437</v>
      </c>
      <c r="Y964" s="8">
        <v>0</v>
      </c>
      <c r="Z964" s="8">
        <v>0</v>
      </c>
      <c r="AA964" s="8">
        <v>0</v>
      </c>
      <c r="AB964" s="8" t="s">
        <v>2786</v>
      </c>
      <c r="AC964" s="8">
        <v>0</v>
      </c>
      <c r="AD964" s="8" t="s">
        <v>1449</v>
      </c>
    </row>
    <row r="965" spans="1:30" hidden="1" x14ac:dyDescent="0.25">
      <c r="A965" s="8" t="s">
        <v>4268</v>
      </c>
      <c r="B965" s="8">
        <v>1284</v>
      </c>
      <c r="C965" s="8" t="s">
        <v>1426</v>
      </c>
      <c r="D965" s="8" t="s">
        <v>1427</v>
      </c>
      <c r="E965" s="8" t="s">
        <v>1428</v>
      </c>
      <c r="F965" s="8">
        <v>4</v>
      </c>
      <c r="G965" s="8" t="s">
        <v>1427</v>
      </c>
      <c r="H965" s="8" t="s">
        <v>1516</v>
      </c>
      <c r="I965" s="8" t="s">
        <v>1517</v>
      </c>
      <c r="J965" s="8">
        <v>18</v>
      </c>
      <c r="K965" s="8" t="s">
        <v>1518</v>
      </c>
      <c r="L965" s="8" t="s">
        <v>1519</v>
      </c>
      <c r="M965" s="8" t="s">
        <v>1520</v>
      </c>
      <c r="N965" s="8">
        <v>90</v>
      </c>
      <c r="O965" s="8" t="s">
        <v>4269</v>
      </c>
      <c r="P965" s="8" t="s">
        <v>1819</v>
      </c>
      <c r="Q965" s="8" t="s">
        <v>1817</v>
      </c>
      <c r="R965" s="8" t="s">
        <v>1818</v>
      </c>
      <c r="S965" s="8">
        <v>36.110446000000003</v>
      </c>
      <c r="T965" s="8">
        <v>36.693612000000002</v>
      </c>
      <c r="U965" s="8" t="s">
        <v>1435</v>
      </c>
      <c r="V965" s="8" t="s">
        <v>1436</v>
      </c>
      <c r="W965" s="8" t="s">
        <v>1449</v>
      </c>
      <c r="X965" s="8" t="s">
        <v>1437</v>
      </c>
      <c r="Y965" s="8">
        <v>0</v>
      </c>
      <c r="Z965" s="8">
        <v>0</v>
      </c>
      <c r="AA965" s="8">
        <v>0</v>
      </c>
      <c r="AB965" s="8" t="s">
        <v>2786</v>
      </c>
      <c r="AC965" s="8">
        <v>0</v>
      </c>
      <c r="AD965" s="8">
        <v>1</v>
      </c>
    </row>
    <row r="966" spans="1:30" hidden="1" x14ac:dyDescent="0.25">
      <c r="A966" s="8" t="s">
        <v>4270</v>
      </c>
      <c r="B966" s="8">
        <v>1285</v>
      </c>
      <c r="C966" s="8" t="s">
        <v>1426</v>
      </c>
      <c r="D966" s="8" t="s">
        <v>1427</v>
      </c>
      <c r="E966" s="8" t="s">
        <v>1428</v>
      </c>
      <c r="F966" s="8">
        <v>4</v>
      </c>
      <c r="G966" s="8" t="s">
        <v>1427</v>
      </c>
      <c r="H966" s="8" t="s">
        <v>1516</v>
      </c>
      <c r="I966" s="8" t="s">
        <v>1517</v>
      </c>
      <c r="J966" s="8">
        <v>18</v>
      </c>
      <c r="K966" s="8" t="s">
        <v>1518</v>
      </c>
      <c r="L966" s="8" t="s">
        <v>1519</v>
      </c>
      <c r="M966" s="8" t="s">
        <v>1520</v>
      </c>
      <c r="N966" s="8">
        <v>90</v>
      </c>
      <c r="O966" s="8" t="s">
        <v>4271</v>
      </c>
      <c r="P966" s="8" t="s">
        <v>1819</v>
      </c>
      <c r="Q966" s="8" t="s">
        <v>1817</v>
      </c>
      <c r="R966" s="8" t="s">
        <v>1818</v>
      </c>
      <c r="S966" s="8">
        <v>36.110446000000003</v>
      </c>
      <c r="T966" s="8">
        <v>36.693612000000002</v>
      </c>
      <c r="U966" s="8" t="s">
        <v>1435</v>
      </c>
      <c r="V966" s="8" t="s">
        <v>1436</v>
      </c>
      <c r="W966" s="8" t="s">
        <v>1449</v>
      </c>
      <c r="X966" s="8" t="s">
        <v>1437</v>
      </c>
      <c r="Y966" s="8">
        <v>0</v>
      </c>
      <c r="Z966" s="8">
        <v>0</v>
      </c>
      <c r="AA966" s="8">
        <v>0</v>
      </c>
      <c r="AB966" s="8" t="s">
        <v>2786</v>
      </c>
      <c r="AC966" s="8">
        <v>0</v>
      </c>
      <c r="AD966" s="8">
        <v>1</v>
      </c>
    </row>
    <row r="967" spans="1:30" hidden="1" x14ac:dyDescent="0.25">
      <c r="A967" s="8" t="s">
        <v>4272</v>
      </c>
      <c r="B967" s="8">
        <v>1286</v>
      </c>
      <c r="C967" s="8" t="s">
        <v>1426</v>
      </c>
      <c r="D967" s="8" t="s">
        <v>1427</v>
      </c>
      <c r="E967" s="8" t="s">
        <v>1428</v>
      </c>
      <c r="F967" s="8">
        <v>4</v>
      </c>
      <c r="G967" s="8" t="s">
        <v>1427</v>
      </c>
      <c r="H967" s="8" t="s">
        <v>1516</v>
      </c>
      <c r="I967" s="8" t="s">
        <v>1517</v>
      </c>
      <c r="J967" s="8">
        <v>18</v>
      </c>
      <c r="K967" s="8" t="s">
        <v>1518</v>
      </c>
      <c r="L967" s="8" t="s">
        <v>1519</v>
      </c>
      <c r="M967" s="8" t="s">
        <v>1520</v>
      </c>
      <c r="N967" s="8">
        <v>90</v>
      </c>
      <c r="O967" s="8" t="s">
        <v>4273</v>
      </c>
      <c r="P967" s="8" t="s">
        <v>1819</v>
      </c>
      <c r="Q967" s="8" t="s">
        <v>1817</v>
      </c>
      <c r="R967" s="8" t="s">
        <v>1818</v>
      </c>
      <c r="S967" s="8">
        <v>36.110446000000003</v>
      </c>
      <c r="T967" s="8">
        <v>36.693612000000002</v>
      </c>
      <c r="U967" s="8" t="s">
        <v>1435</v>
      </c>
      <c r="V967" s="8" t="s">
        <v>1436</v>
      </c>
      <c r="W967" s="8" t="s">
        <v>1449</v>
      </c>
      <c r="X967" s="8" t="s">
        <v>1437</v>
      </c>
      <c r="Y967" s="8">
        <v>0</v>
      </c>
      <c r="Z967" s="8">
        <v>0</v>
      </c>
      <c r="AA967" s="8">
        <v>0</v>
      </c>
      <c r="AB967" s="8" t="s">
        <v>2786</v>
      </c>
      <c r="AC967" s="8">
        <v>0</v>
      </c>
      <c r="AD967" s="8">
        <v>1</v>
      </c>
    </row>
    <row r="968" spans="1:30" hidden="1" x14ac:dyDescent="0.25">
      <c r="A968" s="8" t="s">
        <v>4274</v>
      </c>
      <c r="B968" s="8">
        <v>1287</v>
      </c>
      <c r="C968" s="8" t="s">
        <v>1426</v>
      </c>
      <c r="D968" s="8" t="s">
        <v>1427</v>
      </c>
      <c r="E968" s="8" t="s">
        <v>1428</v>
      </c>
      <c r="F968" s="8">
        <v>4</v>
      </c>
      <c r="G968" s="8" t="s">
        <v>1427</v>
      </c>
      <c r="H968" s="8" t="s">
        <v>1516</v>
      </c>
      <c r="I968" s="8" t="s">
        <v>1517</v>
      </c>
      <c r="J968" s="8">
        <v>18</v>
      </c>
      <c r="K968" s="8" t="s">
        <v>1518</v>
      </c>
      <c r="L968" s="8" t="s">
        <v>1519</v>
      </c>
      <c r="M968" s="8" t="s">
        <v>1520</v>
      </c>
      <c r="N968" s="8">
        <v>90</v>
      </c>
      <c r="O968" s="8" t="s">
        <v>4275</v>
      </c>
      <c r="P968" s="8" t="s">
        <v>1819</v>
      </c>
      <c r="Q968" s="8" t="s">
        <v>1817</v>
      </c>
      <c r="R968" s="8" t="s">
        <v>1818</v>
      </c>
      <c r="S968" s="8">
        <v>36.110446000000003</v>
      </c>
      <c r="T968" s="8">
        <v>36.693612000000002</v>
      </c>
      <c r="U968" s="8" t="s">
        <v>1435</v>
      </c>
      <c r="V968" s="8" t="s">
        <v>1436</v>
      </c>
      <c r="W968" s="8" t="s">
        <v>1449</v>
      </c>
      <c r="X968" s="8" t="s">
        <v>1437</v>
      </c>
      <c r="Y968" s="8">
        <v>0</v>
      </c>
      <c r="Z968" s="8">
        <v>0</v>
      </c>
      <c r="AA968" s="8">
        <v>0</v>
      </c>
      <c r="AB968" s="8" t="s">
        <v>2786</v>
      </c>
      <c r="AC968" s="8">
        <v>0</v>
      </c>
      <c r="AD968" s="8">
        <v>1</v>
      </c>
    </row>
    <row r="969" spans="1:30" hidden="1" x14ac:dyDescent="0.25">
      <c r="A969" s="8" t="s">
        <v>4276</v>
      </c>
      <c r="B969" s="8">
        <v>1288</v>
      </c>
      <c r="C969" s="8" t="s">
        <v>2334</v>
      </c>
      <c r="D969" s="8" t="s">
        <v>2335</v>
      </c>
      <c r="E969" s="8" t="s">
        <v>2336</v>
      </c>
      <c r="F969" s="8">
        <v>1</v>
      </c>
      <c r="G969" s="8" t="s">
        <v>2997</v>
      </c>
      <c r="H969" s="8" t="s">
        <v>2998</v>
      </c>
      <c r="I969" s="8" t="s">
        <v>2999</v>
      </c>
      <c r="J969" s="8">
        <v>3</v>
      </c>
      <c r="K969" s="8" t="s">
        <v>3775</v>
      </c>
      <c r="L969" s="8" t="s">
        <v>3776</v>
      </c>
      <c r="M969" s="8" t="s">
        <v>3777</v>
      </c>
      <c r="N969" s="8">
        <v>19</v>
      </c>
      <c r="O969" s="8" t="s">
        <v>4277</v>
      </c>
      <c r="P969" s="8" t="s">
        <v>4278</v>
      </c>
      <c r="Q969" s="8" t="s">
        <v>4276</v>
      </c>
      <c r="R969" s="8" t="s">
        <v>4277</v>
      </c>
      <c r="S969" s="8">
        <v>36.587215999999998</v>
      </c>
      <c r="T969" s="8">
        <v>36.963115999999999</v>
      </c>
      <c r="U969" s="8" t="s">
        <v>1763</v>
      </c>
      <c r="V969" s="8" t="s">
        <v>1436</v>
      </c>
      <c r="W969" s="8" t="s">
        <v>1449</v>
      </c>
      <c r="X969" s="8" t="s">
        <v>1437</v>
      </c>
      <c r="Y969" s="8">
        <v>4627</v>
      </c>
      <c r="Z969" s="8">
        <v>0</v>
      </c>
      <c r="AA969" s="8">
        <v>1</v>
      </c>
      <c r="AB969" s="8" t="s">
        <v>1438</v>
      </c>
      <c r="AC969" s="8">
        <v>0</v>
      </c>
      <c r="AD969" s="8">
        <v>0</v>
      </c>
    </row>
    <row r="970" spans="1:30" hidden="1" x14ac:dyDescent="0.25">
      <c r="A970" s="8" t="s">
        <v>4279</v>
      </c>
      <c r="B970" s="8">
        <v>1289</v>
      </c>
      <c r="C970" s="8" t="s">
        <v>2334</v>
      </c>
      <c r="D970" s="8" t="s">
        <v>2335</v>
      </c>
      <c r="E970" s="8" t="s">
        <v>2336</v>
      </c>
      <c r="F970" s="8">
        <v>1</v>
      </c>
      <c r="G970" s="8" t="s">
        <v>2997</v>
      </c>
      <c r="H970" s="8" t="s">
        <v>2998</v>
      </c>
      <c r="I970" s="8" t="s">
        <v>2999</v>
      </c>
      <c r="J970" s="8">
        <v>3</v>
      </c>
      <c r="K970" s="8" t="s">
        <v>3775</v>
      </c>
      <c r="L970" s="8" t="s">
        <v>3776</v>
      </c>
      <c r="M970" s="8" t="s">
        <v>3777</v>
      </c>
      <c r="N970" s="8">
        <v>19</v>
      </c>
      <c r="O970" s="8" t="s">
        <v>4280</v>
      </c>
      <c r="P970" s="8" t="s">
        <v>4281</v>
      </c>
      <c r="Q970" s="8" t="s">
        <v>4279</v>
      </c>
      <c r="R970" s="8" t="s">
        <v>4280</v>
      </c>
      <c r="S970" s="8">
        <v>36.610993000000001</v>
      </c>
      <c r="T970" s="8">
        <v>36.981532999999999</v>
      </c>
      <c r="U970" s="8" t="s">
        <v>1763</v>
      </c>
      <c r="V970" s="8" t="s">
        <v>1436</v>
      </c>
      <c r="W970" s="8" t="s">
        <v>1449</v>
      </c>
      <c r="X970" s="8" t="s">
        <v>1437</v>
      </c>
      <c r="Y970" s="8">
        <v>1239</v>
      </c>
      <c r="Z970" s="8">
        <v>0</v>
      </c>
      <c r="AA970" s="8">
        <v>1</v>
      </c>
      <c r="AB970" s="8" t="s">
        <v>1438</v>
      </c>
      <c r="AC970" s="8">
        <v>0</v>
      </c>
      <c r="AD970" s="8">
        <v>0</v>
      </c>
    </row>
    <row r="971" spans="1:30" hidden="1" x14ac:dyDescent="0.25">
      <c r="A971" s="8" t="s">
        <v>4282</v>
      </c>
      <c r="B971" s="8">
        <v>1290</v>
      </c>
      <c r="C971" s="8" t="s">
        <v>2334</v>
      </c>
      <c r="D971" s="8" t="s">
        <v>2335</v>
      </c>
      <c r="E971" s="8" t="s">
        <v>2336</v>
      </c>
      <c r="F971" s="8">
        <v>1</v>
      </c>
      <c r="G971" s="8" t="s">
        <v>2337</v>
      </c>
      <c r="H971" s="8" t="s">
        <v>2338</v>
      </c>
      <c r="I971" s="8" t="s">
        <v>2339</v>
      </c>
      <c r="J971" s="8">
        <v>1</v>
      </c>
      <c r="K971" s="8" t="s">
        <v>2354</v>
      </c>
      <c r="L971" s="8" t="s">
        <v>2355</v>
      </c>
      <c r="M971" s="8" t="s">
        <v>2356</v>
      </c>
      <c r="N971" s="8">
        <v>5</v>
      </c>
      <c r="O971" s="8" t="s">
        <v>4283</v>
      </c>
      <c r="P971" s="8" t="s">
        <v>4284</v>
      </c>
      <c r="Q971" s="8" t="s">
        <v>4282</v>
      </c>
      <c r="R971" s="8" t="s">
        <v>4283</v>
      </c>
      <c r="S971" s="8">
        <v>36.300251000000003</v>
      </c>
      <c r="T971" s="8">
        <v>36.883094</v>
      </c>
      <c r="U971" s="8" t="s">
        <v>4152</v>
      </c>
      <c r="W971" s="8" t="s">
        <v>1449</v>
      </c>
      <c r="Y971" s="8">
        <v>6316</v>
      </c>
      <c r="Z971" s="8">
        <v>0</v>
      </c>
      <c r="AA971" s="8">
        <v>0</v>
      </c>
      <c r="AB971" s="8" t="s">
        <v>1449</v>
      </c>
      <c r="AC971" s="8">
        <v>0</v>
      </c>
      <c r="AD971" s="8" t="s">
        <v>1449</v>
      </c>
    </row>
    <row r="972" spans="1:30" hidden="1" x14ac:dyDescent="0.25">
      <c r="A972" s="8" t="s">
        <v>4285</v>
      </c>
      <c r="B972" s="8">
        <v>1294</v>
      </c>
      <c r="C972" s="8" t="s">
        <v>1426</v>
      </c>
      <c r="D972" s="8" t="s">
        <v>1427</v>
      </c>
      <c r="E972" s="8" t="s">
        <v>1428</v>
      </c>
      <c r="F972" s="8">
        <v>4</v>
      </c>
      <c r="G972" s="8" t="s">
        <v>2179</v>
      </c>
      <c r="H972" s="8" t="s">
        <v>2180</v>
      </c>
      <c r="I972" s="8" t="s">
        <v>2181</v>
      </c>
      <c r="J972" s="8">
        <v>22</v>
      </c>
      <c r="K972" s="8" t="s">
        <v>2182</v>
      </c>
      <c r="L972" s="8" t="s">
        <v>2183</v>
      </c>
      <c r="M972" s="8" t="s">
        <v>2184</v>
      </c>
      <c r="N972" s="8">
        <v>110</v>
      </c>
      <c r="O972" s="8" t="s">
        <v>4286</v>
      </c>
      <c r="P972" s="8" t="s">
        <v>4287</v>
      </c>
      <c r="Q972" s="8" t="s">
        <v>4285</v>
      </c>
      <c r="R972" s="8" t="s">
        <v>4286</v>
      </c>
      <c r="S972" s="8">
        <v>35.847220999999998</v>
      </c>
      <c r="T972" s="8">
        <v>36.491934000000001</v>
      </c>
      <c r="U972" s="8" t="s">
        <v>4152</v>
      </c>
      <c r="W972" s="8" t="s">
        <v>1449</v>
      </c>
      <c r="Y972" s="8">
        <v>2130</v>
      </c>
      <c r="Z972" s="8">
        <v>0</v>
      </c>
      <c r="AA972" s="8">
        <v>0</v>
      </c>
      <c r="AB972" s="8" t="s">
        <v>1449</v>
      </c>
      <c r="AC972" s="8">
        <v>0</v>
      </c>
      <c r="AD972" s="8" t="s">
        <v>1449</v>
      </c>
    </row>
    <row r="973" spans="1:30" hidden="1" x14ac:dyDescent="0.25">
      <c r="A973" s="8" t="s">
        <v>2075</v>
      </c>
      <c r="B973" s="8">
        <v>1295</v>
      </c>
      <c r="C973" s="8" t="s">
        <v>1426</v>
      </c>
      <c r="D973" s="8" t="s">
        <v>1427</v>
      </c>
      <c r="E973" s="8" t="s">
        <v>1428</v>
      </c>
      <c r="F973" s="8">
        <v>4</v>
      </c>
      <c r="G973" s="8" t="s">
        <v>2179</v>
      </c>
      <c r="H973" s="8" t="s">
        <v>2180</v>
      </c>
      <c r="I973" s="8" t="s">
        <v>2181</v>
      </c>
      <c r="J973" s="8">
        <v>22</v>
      </c>
      <c r="K973" s="8" t="s">
        <v>2182</v>
      </c>
      <c r="L973" s="8" t="s">
        <v>2183</v>
      </c>
      <c r="M973" s="8" t="s">
        <v>2184</v>
      </c>
      <c r="N973" s="8">
        <v>110</v>
      </c>
      <c r="O973" s="8" t="s">
        <v>4288</v>
      </c>
      <c r="P973" s="8" t="s">
        <v>4289</v>
      </c>
      <c r="Q973" s="8" t="s">
        <v>2075</v>
      </c>
      <c r="R973" s="8" t="s">
        <v>4288</v>
      </c>
      <c r="S973" s="8">
        <v>35.773150999999999</v>
      </c>
      <c r="T973" s="8">
        <v>36.468730000000001</v>
      </c>
      <c r="U973" s="8" t="s">
        <v>4152</v>
      </c>
      <c r="W973" s="8" t="s">
        <v>1449</v>
      </c>
      <c r="Y973" s="8">
        <v>699</v>
      </c>
      <c r="Z973" s="8">
        <v>0</v>
      </c>
      <c r="AA973" s="8">
        <v>0</v>
      </c>
      <c r="AB973" s="8" t="s">
        <v>1449</v>
      </c>
      <c r="AC973" s="8">
        <v>0</v>
      </c>
      <c r="AD973" s="8" t="s">
        <v>1449</v>
      </c>
    </row>
    <row r="974" spans="1:30" hidden="1" x14ac:dyDescent="0.25">
      <c r="A974" s="8" t="s">
        <v>4290</v>
      </c>
      <c r="B974" s="8">
        <v>1296</v>
      </c>
      <c r="C974" s="8" t="s">
        <v>1426</v>
      </c>
      <c r="D974" s="8" t="s">
        <v>1427</v>
      </c>
      <c r="E974" s="8" t="s">
        <v>1428</v>
      </c>
      <c r="F974" s="8">
        <v>4</v>
      </c>
      <c r="G974" s="8" t="s">
        <v>1427</v>
      </c>
      <c r="H974" s="8" t="s">
        <v>1516</v>
      </c>
      <c r="I974" s="8" t="s">
        <v>1517</v>
      </c>
      <c r="J974" s="8">
        <v>18</v>
      </c>
      <c r="K974" s="8" t="s">
        <v>1518</v>
      </c>
      <c r="L974" s="8" t="s">
        <v>1519</v>
      </c>
      <c r="M974" s="8" t="s">
        <v>1520</v>
      </c>
      <c r="N974" s="8">
        <v>90</v>
      </c>
      <c r="O974" s="8" t="s">
        <v>4291</v>
      </c>
      <c r="P974" s="8" t="s">
        <v>1806</v>
      </c>
      <c r="Q974" s="8" t="s">
        <v>1804</v>
      </c>
      <c r="R974" s="8" t="s">
        <v>1805</v>
      </c>
      <c r="S974" s="8">
        <v>36.060228000000002</v>
      </c>
      <c r="T974" s="8">
        <v>36.695355999999997</v>
      </c>
      <c r="U974" s="8" t="s">
        <v>1435</v>
      </c>
      <c r="V974" s="8" t="s">
        <v>1448</v>
      </c>
      <c r="W974" s="8" t="s">
        <v>1449</v>
      </c>
      <c r="X974" s="8" t="s">
        <v>1437</v>
      </c>
      <c r="Y974" s="8">
        <v>0</v>
      </c>
      <c r="Z974" s="8">
        <v>0</v>
      </c>
      <c r="AA974" s="8">
        <v>0</v>
      </c>
      <c r="AB974" s="8" t="s">
        <v>2786</v>
      </c>
      <c r="AC974" s="8">
        <v>0</v>
      </c>
      <c r="AD974" s="8" t="s">
        <v>1449</v>
      </c>
    </row>
    <row r="975" spans="1:30" hidden="1" x14ac:dyDescent="0.25">
      <c r="A975" s="8" t="s">
        <v>4292</v>
      </c>
      <c r="B975" s="8">
        <v>1297</v>
      </c>
      <c r="C975" s="8" t="s">
        <v>1426</v>
      </c>
      <c r="D975" s="8" t="s">
        <v>1427</v>
      </c>
      <c r="E975" s="8" t="s">
        <v>1428</v>
      </c>
      <c r="F975" s="8">
        <v>4</v>
      </c>
      <c r="G975" s="8" t="s">
        <v>1427</v>
      </c>
      <c r="H975" s="8" t="s">
        <v>1516</v>
      </c>
      <c r="I975" s="8" t="s">
        <v>1517</v>
      </c>
      <c r="J975" s="8">
        <v>18</v>
      </c>
      <c r="K975" s="8" t="s">
        <v>1518</v>
      </c>
      <c r="L975" s="8" t="s">
        <v>1519</v>
      </c>
      <c r="M975" s="8" t="s">
        <v>1520</v>
      </c>
      <c r="N975" s="8">
        <v>90</v>
      </c>
      <c r="O975" s="8" t="s">
        <v>4293</v>
      </c>
      <c r="P975" s="8" t="s">
        <v>1806</v>
      </c>
      <c r="Q975" s="8" t="s">
        <v>1804</v>
      </c>
      <c r="R975" s="8" t="s">
        <v>1805</v>
      </c>
      <c r="S975" s="8">
        <v>36.060228000000002</v>
      </c>
      <c r="T975" s="8">
        <v>36.695355999999997</v>
      </c>
      <c r="U975" s="8" t="s">
        <v>1435</v>
      </c>
      <c r="V975" s="8" t="s">
        <v>1448</v>
      </c>
      <c r="W975" s="8" t="s">
        <v>1449</v>
      </c>
      <c r="X975" s="8" t="s">
        <v>1437</v>
      </c>
      <c r="Y975" s="8">
        <v>0</v>
      </c>
      <c r="Z975" s="8">
        <v>0</v>
      </c>
      <c r="AA975" s="8">
        <v>0</v>
      </c>
      <c r="AB975" s="8" t="s">
        <v>2786</v>
      </c>
      <c r="AC975" s="8">
        <v>0</v>
      </c>
      <c r="AD975" s="8" t="s">
        <v>1449</v>
      </c>
    </row>
    <row r="976" spans="1:30" hidden="1" x14ac:dyDescent="0.25">
      <c r="A976" s="8" t="s">
        <v>4294</v>
      </c>
      <c r="B976" s="8">
        <v>1298</v>
      </c>
      <c r="C976" s="8" t="s">
        <v>1426</v>
      </c>
      <c r="D976" s="8" t="s">
        <v>1427</v>
      </c>
      <c r="E976" s="8" t="s">
        <v>1428</v>
      </c>
      <c r="F976" s="8">
        <v>4</v>
      </c>
      <c r="G976" s="8" t="s">
        <v>1427</v>
      </c>
      <c r="H976" s="8" t="s">
        <v>1516</v>
      </c>
      <c r="I976" s="8" t="s">
        <v>1517</v>
      </c>
      <c r="J976" s="8">
        <v>18</v>
      </c>
      <c r="K976" s="8" t="s">
        <v>1518</v>
      </c>
      <c r="L976" s="8" t="s">
        <v>1519</v>
      </c>
      <c r="M976" s="8" t="s">
        <v>1520</v>
      </c>
      <c r="N976" s="8">
        <v>90</v>
      </c>
      <c r="O976" s="8" t="s">
        <v>4295</v>
      </c>
      <c r="P976" s="8" t="s">
        <v>1806</v>
      </c>
      <c r="Q976" s="8" t="s">
        <v>1804</v>
      </c>
      <c r="R976" s="8" t="s">
        <v>1805</v>
      </c>
      <c r="S976" s="8">
        <v>36.060228000000002</v>
      </c>
      <c r="T976" s="8">
        <v>36.695355999999997</v>
      </c>
      <c r="U976" s="8" t="s">
        <v>1435</v>
      </c>
      <c r="V976" s="8" t="s">
        <v>1448</v>
      </c>
      <c r="W976" s="8" t="s">
        <v>1449</v>
      </c>
      <c r="X976" s="8" t="s">
        <v>1437</v>
      </c>
      <c r="Y976" s="8">
        <v>0</v>
      </c>
      <c r="Z976" s="8">
        <v>0</v>
      </c>
      <c r="AA976" s="8">
        <v>0</v>
      </c>
      <c r="AB976" s="8" t="s">
        <v>2786</v>
      </c>
      <c r="AC976" s="8">
        <v>0</v>
      </c>
      <c r="AD976" s="8" t="s">
        <v>1449</v>
      </c>
    </row>
    <row r="977" spans="1:30" hidden="1" x14ac:dyDescent="0.25">
      <c r="A977" s="8" t="s">
        <v>4296</v>
      </c>
      <c r="B977" s="8">
        <v>1299</v>
      </c>
      <c r="C977" s="8" t="s">
        <v>1426</v>
      </c>
      <c r="D977" s="8" t="s">
        <v>1427</v>
      </c>
      <c r="E977" s="8" t="s">
        <v>1428</v>
      </c>
      <c r="F977" s="8">
        <v>4</v>
      </c>
      <c r="G977" s="8" t="s">
        <v>1427</v>
      </c>
      <c r="H977" s="8" t="s">
        <v>1516</v>
      </c>
      <c r="I977" s="8" t="s">
        <v>1517</v>
      </c>
      <c r="J977" s="8">
        <v>18</v>
      </c>
      <c r="K977" s="8" t="s">
        <v>1518</v>
      </c>
      <c r="L977" s="8" t="s">
        <v>1519</v>
      </c>
      <c r="M977" s="8" t="s">
        <v>1520</v>
      </c>
      <c r="N977" s="8">
        <v>90</v>
      </c>
      <c r="O977" s="8" t="s">
        <v>4297</v>
      </c>
      <c r="P977" s="8" t="s">
        <v>1806</v>
      </c>
      <c r="Q977" s="8" t="s">
        <v>1804</v>
      </c>
      <c r="R977" s="8" t="s">
        <v>1805</v>
      </c>
      <c r="S977" s="8">
        <v>36.060228000000002</v>
      </c>
      <c r="T977" s="8">
        <v>36.695355999999997</v>
      </c>
      <c r="U977" s="8" t="s">
        <v>1435</v>
      </c>
      <c r="V977" s="8" t="s">
        <v>1448</v>
      </c>
      <c r="W977" s="8" t="s">
        <v>1449</v>
      </c>
      <c r="X977" s="8" t="s">
        <v>1437</v>
      </c>
      <c r="Y977" s="8">
        <v>0</v>
      </c>
      <c r="Z977" s="8">
        <v>0</v>
      </c>
      <c r="AA977" s="8">
        <v>0</v>
      </c>
      <c r="AB977" s="8" t="s">
        <v>2786</v>
      </c>
      <c r="AC977" s="8">
        <v>0</v>
      </c>
      <c r="AD977" s="8" t="s">
        <v>1449</v>
      </c>
    </row>
    <row r="978" spans="1:30" hidden="1" x14ac:dyDescent="0.25">
      <c r="A978" s="8" t="s">
        <v>4298</v>
      </c>
      <c r="B978" s="8">
        <v>1300</v>
      </c>
      <c r="C978" s="8" t="s">
        <v>1426</v>
      </c>
      <c r="D978" s="8" t="s">
        <v>1427</v>
      </c>
      <c r="E978" s="8" t="s">
        <v>1428</v>
      </c>
      <c r="F978" s="8">
        <v>4</v>
      </c>
      <c r="G978" s="8" t="s">
        <v>1427</v>
      </c>
      <c r="H978" s="8" t="s">
        <v>1516</v>
      </c>
      <c r="I978" s="8" t="s">
        <v>1517</v>
      </c>
      <c r="J978" s="8">
        <v>18</v>
      </c>
      <c r="K978" s="8" t="s">
        <v>1518</v>
      </c>
      <c r="L978" s="8" t="s">
        <v>1519</v>
      </c>
      <c r="M978" s="8" t="s">
        <v>1520</v>
      </c>
      <c r="N978" s="8">
        <v>90</v>
      </c>
      <c r="O978" s="8" t="s">
        <v>4299</v>
      </c>
      <c r="P978" s="8" t="s">
        <v>1822</v>
      </c>
      <c r="Q978" s="8" t="s">
        <v>1820</v>
      </c>
      <c r="R978" s="8" t="s">
        <v>1821</v>
      </c>
      <c r="S978" s="8">
        <v>36.065886999999996</v>
      </c>
      <c r="T978" s="8">
        <v>36.670026</v>
      </c>
      <c r="U978" s="8" t="s">
        <v>1435</v>
      </c>
      <c r="V978" s="8" t="s">
        <v>1448</v>
      </c>
      <c r="W978" s="8" t="s">
        <v>1449</v>
      </c>
      <c r="X978" s="8" t="s">
        <v>1437</v>
      </c>
      <c r="Y978" s="8">
        <v>0</v>
      </c>
      <c r="Z978" s="8">
        <v>0</v>
      </c>
      <c r="AA978" s="8">
        <v>0</v>
      </c>
      <c r="AB978" s="8" t="s">
        <v>2786</v>
      </c>
      <c r="AC978" s="8">
        <v>0</v>
      </c>
      <c r="AD978" s="8" t="s">
        <v>1449</v>
      </c>
    </row>
    <row r="979" spans="1:30" hidden="1" x14ac:dyDescent="0.25">
      <c r="A979" s="8" t="s">
        <v>4300</v>
      </c>
      <c r="B979" s="8">
        <v>1301</v>
      </c>
      <c r="C979" s="8" t="s">
        <v>1426</v>
      </c>
      <c r="D979" s="8" t="s">
        <v>1427</v>
      </c>
      <c r="E979" s="8" t="s">
        <v>1428</v>
      </c>
      <c r="F979" s="8">
        <v>4</v>
      </c>
      <c r="G979" s="8" t="s">
        <v>1427</v>
      </c>
      <c r="H979" s="8" t="s">
        <v>1516</v>
      </c>
      <c r="I979" s="8" t="s">
        <v>1517</v>
      </c>
      <c r="J979" s="8">
        <v>18</v>
      </c>
      <c r="K979" s="8" t="s">
        <v>1518</v>
      </c>
      <c r="L979" s="8" t="s">
        <v>1519</v>
      </c>
      <c r="M979" s="8" t="s">
        <v>1520</v>
      </c>
      <c r="N979" s="8">
        <v>90</v>
      </c>
      <c r="O979" s="8" t="s">
        <v>4301</v>
      </c>
      <c r="P979" s="8" t="s">
        <v>1797</v>
      </c>
      <c r="Q979" s="8" t="s">
        <v>1795</v>
      </c>
      <c r="R979" s="8" t="s">
        <v>1796</v>
      </c>
      <c r="S979" s="8">
        <v>36.007162999999998</v>
      </c>
      <c r="T979" s="8">
        <v>36.630707999999998</v>
      </c>
      <c r="U979" s="8" t="s">
        <v>1435</v>
      </c>
      <c r="V979" s="8" t="s">
        <v>1448</v>
      </c>
      <c r="W979" s="8" t="s">
        <v>1449</v>
      </c>
      <c r="X979" s="8" t="s">
        <v>1437</v>
      </c>
      <c r="Y979" s="8">
        <v>0</v>
      </c>
      <c r="Z979" s="8">
        <v>0</v>
      </c>
      <c r="AA979" s="8">
        <v>0</v>
      </c>
      <c r="AB979" s="8" t="s">
        <v>2786</v>
      </c>
      <c r="AC979" s="8">
        <v>0</v>
      </c>
      <c r="AD979" s="8" t="s">
        <v>1449</v>
      </c>
    </row>
    <row r="980" spans="1:30" hidden="1" x14ac:dyDescent="0.25">
      <c r="A980" s="8" t="s">
        <v>4302</v>
      </c>
      <c r="B980" s="8">
        <v>1302</v>
      </c>
      <c r="C980" s="8" t="s">
        <v>1426</v>
      </c>
      <c r="D980" s="8" t="s">
        <v>1427</v>
      </c>
      <c r="E980" s="8" t="s">
        <v>1428</v>
      </c>
      <c r="F980" s="8">
        <v>4</v>
      </c>
      <c r="G980" s="8" t="s">
        <v>1427</v>
      </c>
      <c r="H980" s="8" t="s">
        <v>1516</v>
      </c>
      <c r="I980" s="8" t="s">
        <v>1517</v>
      </c>
      <c r="J980" s="8">
        <v>18</v>
      </c>
      <c r="K980" s="8" t="s">
        <v>1518</v>
      </c>
      <c r="L980" s="8" t="s">
        <v>1519</v>
      </c>
      <c r="M980" s="8" t="s">
        <v>1520</v>
      </c>
      <c r="N980" s="8">
        <v>90</v>
      </c>
      <c r="O980" s="8" t="s">
        <v>4303</v>
      </c>
      <c r="P980" s="8" t="s">
        <v>1822</v>
      </c>
      <c r="Q980" s="8" t="s">
        <v>1820</v>
      </c>
      <c r="R980" s="8" t="s">
        <v>1821</v>
      </c>
      <c r="S980" s="8">
        <v>36.065886999999996</v>
      </c>
      <c r="T980" s="8">
        <v>36.670026</v>
      </c>
      <c r="U980" s="8" t="s">
        <v>1435</v>
      </c>
      <c r="V980" s="8" t="s">
        <v>1448</v>
      </c>
      <c r="W980" s="8" t="s">
        <v>1449</v>
      </c>
      <c r="X980" s="8" t="s">
        <v>1437</v>
      </c>
      <c r="Y980" s="8">
        <v>0</v>
      </c>
      <c r="Z980" s="8">
        <v>0</v>
      </c>
      <c r="AA980" s="8">
        <v>0</v>
      </c>
      <c r="AB980" s="8" t="s">
        <v>2786</v>
      </c>
      <c r="AC980" s="8">
        <v>0</v>
      </c>
      <c r="AD980" s="8" t="s">
        <v>1449</v>
      </c>
    </row>
    <row r="981" spans="1:30" hidden="1" x14ac:dyDescent="0.25">
      <c r="A981" s="8" t="s">
        <v>4304</v>
      </c>
      <c r="B981" s="8">
        <v>1303</v>
      </c>
      <c r="C981" s="8" t="s">
        <v>1426</v>
      </c>
      <c r="D981" s="8" t="s">
        <v>1427</v>
      </c>
      <c r="E981" s="8" t="s">
        <v>1428</v>
      </c>
      <c r="F981" s="8">
        <v>4</v>
      </c>
      <c r="G981" s="8" t="s">
        <v>1427</v>
      </c>
      <c r="H981" s="8" t="s">
        <v>1516</v>
      </c>
      <c r="I981" s="8" t="s">
        <v>1517</v>
      </c>
      <c r="J981" s="8">
        <v>18</v>
      </c>
      <c r="K981" s="8" t="s">
        <v>1518</v>
      </c>
      <c r="L981" s="8" t="s">
        <v>1519</v>
      </c>
      <c r="M981" s="8" t="s">
        <v>1520</v>
      </c>
      <c r="N981" s="8">
        <v>90</v>
      </c>
      <c r="O981" s="8" t="s">
        <v>4305</v>
      </c>
      <c r="P981" s="8" t="s">
        <v>2262</v>
      </c>
      <c r="Q981" s="8" t="s">
        <v>3884</v>
      </c>
      <c r="R981" s="8" t="s">
        <v>3885</v>
      </c>
      <c r="S981" s="8">
        <v>35.992987999999997</v>
      </c>
      <c r="T981" s="8">
        <v>36.630243999999998</v>
      </c>
      <c r="U981" s="8" t="s">
        <v>1435</v>
      </c>
      <c r="V981" s="8" t="s">
        <v>1448</v>
      </c>
      <c r="W981" s="8" t="s">
        <v>1449</v>
      </c>
      <c r="X981" s="8" t="s">
        <v>1437</v>
      </c>
      <c r="Y981" s="8">
        <v>0</v>
      </c>
      <c r="Z981" s="8">
        <v>0</v>
      </c>
      <c r="AA981" s="8">
        <v>0</v>
      </c>
      <c r="AB981" s="8" t="s">
        <v>2786</v>
      </c>
      <c r="AC981" s="8">
        <v>0</v>
      </c>
      <c r="AD981" s="8" t="s">
        <v>1449</v>
      </c>
    </row>
    <row r="982" spans="1:30" hidden="1" x14ac:dyDescent="0.25">
      <c r="A982" s="8" t="s">
        <v>4306</v>
      </c>
      <c r="B982" s="8">
        <v>1304</v>
      </c>
      <c r="C982" s="8" t="s">
        <v>1426</v>
      </c>
      <c r="D982" s="8" t="s">
        <v>1427</v>
      </c>
      <c r="E982" s="8" t="s">
        <v>1428</v>
      </c>
      <c r="F982" s="8">
        <v>4</v>
      </c>
      <c r="G982" s="8" t="s">
        <v>1427</v>
      </c>
      <c r="H982" s="8" t="s">
        <v>1516</v>
      </c>
      <c r="I982" s="8" t="s">
        <v>1517</v>
      </c>
      <c r="J982" s="8">
        <v>18</v>
      </c>
      <c r="K982" s="8" t="s">
        <v>1518</v>
      </c>
      <c r="L982" s="8" t="s">
        <v>1519</v>
      </c>
      <c r="M982" s="8" t="s">
        <v>1520</v>
      </c>
      <c r="N982" s="8">
        <v>90</v>
      </c>
      <c r="O982" s="8" t="s">
        <v>4307</v>
      </c>
      <c r="P982" s="8" t="s">
        <v>2262</v>
      </c>
      <c r="Q982" s="8" t="s">
        <v>2260</v>
      </c>
      <c r="R982" s="8" t="s">
        <v>2261</v>
      </c>
      <c r="S982" s="8">
        <v>35.996499</v>
      </c>
      <c r="T982" s="8">
        <v>36.626717999999997</v>
      </c>
      <c r="U982" s="8" t="s">
        <v>1435</v>
      </c>
      <c r="V982" s="8" t="s">
        <v>1448</v>
      </c>
      <c r="W982" s="8" t="s">
        <v>1449</v>
      </c>
      <c r="X982" s="8" t="s">
        <v>1437</v>
      </c>
      <c r="Y982" s="8">
        <v>0</v>
      </c>
      <c r="Z982" s="8">
        <v>0</v>
      </c>
      <c r="AA982" s="8">
        <v>0</v>
      </c>
      <c r="AB982" s="8" t="s">
        <v>2786</v>
      </c>
      <c r="AC982" s="8">
        <v>0</v>
      </c>
      <c r="AD982" s="8" t="s">
        <v>1449</v>
      </c>
    </row>
    <row r="983" spans="1:30" hidden="1" x14ac:dyDescent="0.25">
      <c r="A983" s="8" t="s">
        <v>4308</v>
      </c>
      <c r="B983" s="8">
        <v>1305</v>
      </c>
      <c r="C983" s="8" t="s">
        <v>1426</v>
      </c>
      <c r="D983" s="8" t="s">
        <v>1427</v>
      </c>
      <c r="E983" s="8" t="s">
        <v>1428</v>
      </c>
      <c r="F983" s="8">
        <v>4</v>
      </c>
      <c r="G983" s="8" t="s">
        <v>1427</v>
      </c>
      <c r="H983" s="8" t="s">
        <v>1516</v>
      </c>
      <c r="I983" s="8" t="s">
        <v>1517</v>
      </c>
      <c r="J983" s="8">
        <v>18</v>
      </c>
      <c r="K983" s="8" t="s">
        <v>1518</v>
      </c>
      <c r="L983" s="8" t="s">
        <v>1519</v>
      </c>
      <c r="M983" s="8" t="s">
        <v>1520</v>
      </c>
      <c r="N983" s="8">
        <v>90</v>
      </c>
      <c r="O983" s="8" t="s">
        <v>4309</v>
      </c>
      <c r="P983" s="8" t="s">
        <v>1806</v>
      </c>
      <c r="Q983" s="8" t="s">
        <v>1804</v>
      </c>
      <c r="R983" s="8" t="s">
        <v>1805</v>
      </c>
      <c r="S983" s="8">
        <v>36.060228000000002</v>
      </c>
      <c r="T983" s="8">
        <v>36.695355999999997</v>
      </c>
      <c r="U983" s="8" t="s">
        <v>1435</v>
      </c>
      <c r="V983" s="8" t="s">
        <v>1448</v>
      </c>
      <c r="W983" s="8" t="s">
        <v>1449</v>
      </c>
      <c r="X983" s="8" t="s">
        <v>1437</v>
      </c>
      <c r="Y983" s="8">
        <v>0</v>
      </c>
      <c r="Z983" s="8">
        <v>0</v>
      </c>
      <c r="AA983" s="8">
        <v>0</v>
      </c>
      <c r="AB983" s="8" t="s">
        <v>2786</v>
      </c>
      <c r="AC983" s="8">
        <v>0</v>
      </c>
      <c r="AD983" s="8" t="s">
        <v>1449</v>
      </c>
    </row>
    <row r="984" spans="1:30" hidden="1" x14ac:dyDescent="0.25">
      <c r="A984" s="8" t="s">
        <v>4310</v>
      </c>
      <c r="B984" s="8">
        <v>1306</v>
      </c>
      <c r="C984" s="8" t="s">
        <v>1426</v>
      </c>
      <c r="D984" s="8" t="s">
        <v>1427</v>
      </c>
      <c r="E984" s="8" t="s">
        <v>1428</v>
      </c>
      <c r="F984" s="8">
        <v>4</v>
      </c>
      <c r="G984" s="8" t="s">
        <v>1427</v>
      </c>
      <c r="H984" s="8" t="s">
        <v>1516</v>
      </c>
      <c r="I984" s="8" t="s">
        <v>1517</v>
      </c>
      <c r="J984" s="8">
        <v>18</v>
      </c>
      <c r="K984" s="8" t="s">
        <v>1518</v>
      </c>
      <c r="L984" s="8" t="s">
        <v>1519</v>
      </c>
      <c r="M984" s="8" t="s">
        <v>1520</v>
      </c>
      <c r="N984" s="8">
        <v>90</v>
      </c>
      <c r="O984" s="8" t="s">
        <v>4311</v>
      </c>
      <c r="P984" s="8" t="s">
        <v>1806</v>
      </c>
      <c r="Q984" s="8" t="s">
        <v>1804</v>
      </c>
      <c r="R984" s="8" t="s">
        <v>1805</v>
      </c>
      <c r="S984" s="8">
        <v>36.060228000000002</v>
      </c>
      <c r="T984" s="8">
        <v>36.695355999999997</v>
      </c>
      <c r="U984" s="8" t="s">
        <v>1435</v>
      </c>
      <c r="V984" s="8" t="s">
        <v>1448</v>
      </c>
      <c r="W984" s="8" t="s">
        <v>1449</v>
      </c>
      <c r="X984" s="8" t="s">
        <v>1437</v>
      </c>
      <c r="Y984" s="8">
        <v>0</v>
      </c>
      <c r="Z984" s="8">
        <v>0</v>
      </c>
      <c r="AA984" s="8">
        <v>0</v>
      </c>
      <c r="AB984" s="8" t="s">
        <v>2786</v>
      </c>
      <c r="AC984" s="8">
        <v>0</v>
      </c>
      <c r="AD984" s="8" t="s">
        <v>1449</v>
      </c>
    </row>
    <row r="985" spans="1:30" hidden="1" x14ac:dyDescent="0.25">
      <c r="A985" s="8" t="s">
        <v>4312</v>
      </c>
      <c r="B985" s="8">
        <v>1307</v>
      </c>
      <c r="C985" s="8" t="s">
        <v>1426</v>
      </c>
      <c r="D985" s="8" t="s">
        <v>1427</v>
      </c>
      <c r="E985" s="8" t="s">
        <v>1428</v>
      </c>
      <c r="F985" s="8">
        <v>4</v>
      </c>
      <c r="G985" s="8" t="s">
        <v>1427</v>
      </c>
      <c r="H985" s="8" t="s">
        <v>1516</v>
      </c>
      <c r="I985" s="8" t="s">
        <v>1517</v>
      </c>
      <c r="J985" s="8">
        <v>18</v>
      </c>
      <c r="K985" s="8" t="s">
        <v>1518</v>
      </c>
      <c r="L985" s="8" t="s">
        <v>1519</v>
      </c>
      <c r="M985" s="8" t="s">
        <v>1520</v>
      </c>
      <c r="N985" s="8">
        <v>90</v>
      </c>
      <c r="O985" s="8" t="s">
        <v>4313</v>
      </c>
      <c r="P985" s="8" t="s">
        <v>1806</v>
      </c>
      <c r="Q985" s="8" t="s">
        <v>1804</v>
      </c>
      <c r="R985" s="8" t="s">
        <v>1805</v>
      </c>
      <c r="S985" s="8">
        <v>36.060228000000002</v>
      </c>
      <c r="T985" s="8">
        <v>36.695355999999997</v>
      </c>
      <c r="U985" s="8" t="s">
        <v>1435</v>
      </c>
      <c r="V985" s="8" t="s">
        <v>1448</v>
      </c>
      <c r="W985" s="8" t="s">
        <v>1449</v>
      </c>
      <c r="X985" s="8" t="s">
        <v>1437</v>
      </c>
      <c r="Y985" s="8">
        <v>0</v>
      </c>
      <c r="Z985" s="8">
        <v>0</v>
      </c>
      <c r="AA985" s="8">
        <v>0</v>
      </c>
      <c r="AB985" s="8" t="s">
        <v>2786</v>
      </c>
      <c r="AC985" s="8">
        <v>0</v>
      </c>
      <c r="AD985" s="8" t="s">
        <v>1449</v>
      </c>
    </row>
    <row r="986" spans="1:30" hidden="1" x14ac:dyDescent="0.25">
      <c r="A986" s="8" t="s">
        <v>4314</v>
      </c>
      <c r="B986" s="8">
        <v>1308</v>
      </c>
      <c r="C986" s="8" t="s">
        <v>1426</v>
      </c>
      <c r="D986" s="8" t="s">
        <v>1427</v>
      </c>
      <c r="E986" s="8" t="s">
        <v>1428</v>
      </c>
      <c r="F986" s="8">
        <v>4</v>
      </c>
      <c r="G986" s="8" t="s">
        <v>1427</v>
      </c>
      <c r="H986" s="8" t="s">
        <v>1516</v>
      </c>
      <c r="I986" s="8" t="s">
        <v>1517</v>
      </c>
      <c r="J986" s="8">
        <v>18</v>
      </c>
      <c r="K986" s="8" t="s">
        <v>1518</v>
      </c>
      <c r="L986" s="8" t="s">
        <v>1519</v>
      </c>
      <c r="M986" s="8" t="s">
        <v>1520</v>
      </c>
      <c r="N986" s="8">
        <v>90</v>
      </c>
      <c r="O986" s="8" t="s">
        <v>4315</v>
      </c>
      <c r="P986" s="8" t="s">
        <v>1806</v>
      </c>
      <c r="Q986" s="8" t="s">
        <v>1804</v>
      </c>
      <c r="R986" s="8" t="s">
        <v>1805</v>
      </c>
      <c r="S986" s="8">
        <v>36.060228000000002</v>
      </c>
      <c r="T986" s="8">
        <v>36.695355999999997</v>
      </c>
      <c r="U986" s="8" t="s">
        <v>1435</v>
      </c>
      <c r="V986" s="8" t="s">
        <v>1448</v>
      </c>
      <c r="W986" s="8" t="s">
        <v>1449</v>
      </c>
      <c r="X986" s="8" t="s">
        <v>1437</v>
      </c>
      <c r="Y986" s="8">
        <v>0</v>
      </c>
      <c r="Z986" s="8">
        <v>0</v>
      </c>
      <c r="AA986" s="8">
        <v>0</v>
      </c>
      <c r="AB986" s="8" t="s">
        <v>2786</v>
      </c>
      <c r="AC986" s="8">
        <v>0</v>
      </c>
      <c r="AD986" s="8" t="s">
        <v>1449</v>
      </c>
    </row>
    <row r="987" spans="1:30" hidden="1" x14ac:dyDescent="0.25">
      <c r="A987" s="8" t="s">
        <v>4316</v>
      </c>
      <c r="B987" s="8">
        <v>1309</v>
      </c>
      <c r="C987" s="8" t="s">
        <v>1426</v>
      </c>
      <c r="D987" s="8" t="s">
        <v>1427</v>
      </c>
      <c r="E987" s="8" t="s">
        <v>1428</v>
      </c>
      <c r="F987" s="8">
        <v>4</v>
      </c>
      <c r="G987" s="8" t="s">
        <v>1427</v>
      </c>
      <c r="H987" s="8" t="s">
        <v>1516</v>
      </c>
      <c r="I987" s="8" t="s">
        <v>1517</v>
      </c>
      <c r="J987" s="8">
        <v>18</v>
      </c>
      <c r="K987" s="8" t="s">
        <v>1518</v>
      </c>
      <c r="L987" s="8" t="s">
        <v>1519</v>
      </c>
      <c r="M987" s="8" t="s">
        <v>1520</v>
      </c>
      <c r="N987" s="8">
        <v>90</v>
      </c>
      <c r="O987" s="8" t="s">
        <v>4317</v>
      </c>
      <c r="P987" s="8" t="s">
        <v>1806</v>
      </c>
      <c r="Q987" s="8" t="s">
        <v>1804</v>
      </c>
      <c r="R987" s="8" t="s">
        <v>1805</v>
      </c>
      <c r="S987" s="8">
        <v>36.060228000000002</v>
      </c>
      <c r="T987" s="8">
        <v>36.695355999999997</v>
      </c>
      <c r="U987" s="8" t="s">
        <v>1435</v>
      </c>
      <c r="V987" s="8" t="s">
        <v>1448</v>
      </c>
      <c r="W987" s="8" t="s">
        <v>1449</v>
      </c>
      <c r="X987" s="8" t="s">
        <v>1437</v>
      </c>
      <c r="Y987" s="8">
        <v>0</v>
      </c>
      <c r="Z987" s="8">
        <v>0</v>
      </c>
      <c r="AA987" s="8">
        <v>0</v>
      </c>
      <c r="AB987" s="8" t="s">
        <v>2786</v>
      </c>
      <c r="AC987" s="8">
        <v>0</v>
      </c>
      <c r="AD987" s="8" t="s">
        <v>1449</v>
      </c>
    </row>
    <row r="988" spans="1:30" hidden="1" x14ac:dyDescent="0.25">
      <c r="A988" s="8" t="s">
        <v>4318</v>
      </c>
      <c r="B988" s="8">
        <v>1310</v>
      </c>
      <c r="C988" s="8" t="s">
        <v>1426</v>
      </c>
      <c r="D988" s="8" t="s">
        <v>1427</v>
      </c>
      <c r="E988" s="8" t="s">
        <v>1428</v>
      </c>
      <c r="F988" s="8">
        <v>4</v>
      </c>
      <c r="G988" s="8" t="s">
        <v>1427</v>
      </c>
      <c r="H988" s="8" t="s">
        <v>1516</v>
      </c>
      <c r="I988" s="8" t="s">
        <v>1517</v>
      </c>
      <c r="J988" s="8">
        <v>18</v>
      </c>
      <c r="K988" s="8" t="s">
        <v>1518</v>
      </c>
      <c r="L988" s="8" t="s">
        <v>1519</v>
      </c>
      <c r="M988" s="8" t="s">
        <v>1520</v>
      </c>
      <c r="N988" s="8">
        <v>90</v>
      </c>
      <c r="O988" s="8" t="s">
        <v>4319</v>
      </c>
      <c r="P988" s="8" t="s">
        <v>1806</v>
      </c>
      <c r="Q988" s="8" t="s">
        <v>1804</v>
      </c>
      <c r="R988" s="8" t="s">
        <v>1805</v>
      </c>
      <c r="S988" s="8">
        <v>36.060228000000002</v>
      </c>
      <c r="T988" s="8">
        <v>36.695355999999997</v>
      </c>
      <c r="U988" s="8" t="s">
        <v>1435</v>
      </c>
      <c r="V988" s="8" t="s">
        <v>1448</v>
      </c>
      <c r="W988" s="8" t="s">
        <v>1449</v>
      </c>
      <c r="X988" s="8" t="s">
        <v>1437</v>
      </c>
      <c r="Y988" s="8">
        <v>0</v>
      </c>
      <c r="Z988" s="8">
        <v>0</v>
      </c>
      <c r="AA988" s="8">
        <v>0</v>
      </c>
      <c r="AB988" s="8" t="s">
        <v>2786</v>
      </c>
      <c r="AC988" s="8">
        <v>0</v>
      </c>
      <c r="AD988" s="8" t="s">
        <v>1449</v>
      </c>
    </row>
    <row r="989" spans="1:30" hidden="1" x14ac:dyDescent="0.25">
      <c r="A989" s="8" t="s">
        <v>4320</v>
      </c>
      <c r="B989" s="8">
        <v>1311</v>
      </c>
      <c r="C989" s="8" t="s">
        <v>1426</v>
      </c>
      <c r="D989" s="8" t="s">
        <v>1427</v>
      </c>
      <c r="E989" s="8" t="s">
        <v>1428</v>
      </c>
      <c r="F989" s="8">
        <v>4</v>
      </c>
      <c r="G989" s="8" t="s">
        <v>1427</v>
      </c>
      <c r="H989" s="8" t="s">
        <v>1516</v>
      </c>
      <c r="I989" s="8" t="s">
        <v>1517</v>
      </c>
      <c r="J989" s="8">
        <v>18</v>
      </c>
      <c r="K989" s="8" t="s">
        <v>1518</v>
      </c>
      <c r="L989" s="8" t="s">
        <v>1519</v>
      </c>
      <c r="M989" s="8" t="s">
        <v>1520</v>
      </c>
      <c r="N989" s="8">
        <v>90</v>
      </c>
      <c r="O989" s="8" t="s">
        <v>4321</v>
      </c>
      <c r="P989" s="8" t="s">
        <v>1806</v>
      </c>
      <c r="Q989" s="8" t="s">
        <v>1804</v>
      </c>
      <c r="R989" s="8" t="s">
        <v>1805</v>
      </c>
      <c r="S989" s="8">
        <v>36.060228000000002</v>
      </c>
      <c r="T989" s="8">
        <v>36.695355999999997</v>
      </c>
      <c r="U989" s="8" t="s">
        <v>1435</v>
      </c>
      <c r="V989" s="8" t="s">
        <v>1448</v>
      </c>
      <c r="W989" s="8" t="s">
        <v>1449</v>
      </c>
      <c r="X989" s="8" t="s">
        <v>1437</v>
      </c>
      <c r="Y989" s="8">
        <v>0</v>
      </c>
      <c r="Z989" s="8">
        <v>0</v>
      </c>
      <c r="AA989" s="8">
        <v>0</v>
      </c>
      <c r="AB989" s="8" t="s">
        <v>2786</v>
      </c>
      <c r="AC989" s="8">
        <v>0</v>
      </c>
      <c r="AD989" s="8" t="s">
        <v>1449</v>
      </c>
    </row>
    <row r="990" spans="1:30" hidden="1" x14ac:dyDescent="0.25">
      <c r="A990" s="8" t="s">
        <v>4322</v>
      </c>
      <c r="B990" s="8">
        <v>1312</v>
      </c>
      <c r="C990" s="8" t="s">
        <v>1426</v>
      </c>
      <c r="D990" s="8" t="s">
        <v>1427</v>
      </c>
      <c r="E990" s="8" t="s">
        <v>1428</v>
      </c>
      <c r="F990" s="8">
        <v>4</v>
      </c>
      <c r="G990" s="8" t="s">
        <v>1427</v>
      </c>
      <c r="H990" s="8" t="s">
        <v>1516</v>
      </c>
      <c r="I990" s="8" t="s">
        <v>1517</v>
      </c>
      <c r="J990" s="8">
        <v>18</v>
      </c>
      <c r="K990" s="8" t="s">
        <v>1518</v>
      </c>
      <c r="L990" s="8" t="s">
        <v>1519</v>
      </c>
      <c r="M990" s="8" t="s">
        <v>1520</v>
      </c>
      <c r="N990" s="8">
        <v>90</v>
      </c>
      <c r="O990" s="8" t="s">
        <v>4323</v>
      </c>
      <c r="P990" s="8" t="s">
        <v>1806</v>
      </c>
      <c r="Q990" s="8" t="s">
        <v>1804</v>
      </c>
      <c r="R990" s="8" t="s">
        <v>1805</v>
      </c>
      <c r="S990" s="8">
        <v>36.060228000000002</v>
      </c>
      <c r="T990" s="8">
        <v>36.695355999999997</v>
      </c>
      <c r="U990" s="8" t="s">
        <v>1435</v>
      </c>
      <c r="V990" s="8" t="s">
        <v>1448</v>
      </c>
      <c r="W990" s="8" t="s">
        <v>1449</v>
      </c>
      <c r="X990" s="8" t="s">
        <v>1437</v>
      </c>
      <c r="Y990" s="8">
        <v>0</v>
      </c>
      <c r="Z990" s="8">
        <v>0</v>
      </c>
      <c r="AA990" s="8">
        <v>0</v>
      </c>
      <c r="AB990" s="8" t="s">
        <v>2786</v>
      </c>
      <c r="AC990" s="8">
        <v>0</v>
      </c>
      <c r="AD990" s="8">
        <v>0</v>
      </c>
    </row>
    <row r="991" spans="1:30" hidden="1" x14ac:dyDescent="0.25">
      <c r="A991" s="8" t="s">
        <v>4324</v>
      </c>
      <c r="B991" s="8">
        <v>1313</v>
      </c>
      <c r="C991" s="8" t="s">
        <v>1426</v>
      </c>
      <c r="D991" s="8" t="s">
        <v>1427</v>
      </c>
      <c r="E991" s="8" t="s">
        <v>1428</v>
      </c>
      <c r="F991" s="8">
        <v>4</v>
      </c>
      <c r="G991" s="8" t="s">
        <v>1427</v>
      </c>
      <c r="H991" s="8" t="s">
        <v>1516</v>
      </c>
      <c r="I991" s="8" t="s">
        <v>1517</v>
      </c>
      <c r="J991" s="8">
        <v>18</v>
      </c>
      <c r="K991" s="8" t="s">
        <v>1518</v>
      </c>
      <c r="L991" s="8" t="s">
        <v>1519</v>
      </c>
      <c r="M991" s="8" t="s">
        <v>1520</v>
      </c>
      <c r="N991" s="8">
        <v>90</v>
      </c>
      <c r="O991" s="8" t="s">
        <v>4325</v>
      </c>
      <c r="P991" s="8" t="s">
        <v>1806</v>
      </c>
      <c r="Q991" s="8" t="s">
        <v>1804</v>
      </c>
      <c r="R991" s="8" t="s">
        <v>1805</v>
      </c>
      <c r="S991" s="8">
        <v>36.060228000000002</v>
      </c>
      <c r="T991" s="8">
        <v>36.695355999999997</v>
      </c>
      <c r="U991" s="8" t="s">
        <v>1435</v>
      </c>
      <c r="V991" s="8" t="s">
        <v>1448</v>
      </c>
      <c r="W991" s="8" t="s">
        <v>1449</v>
      </c>
      <c r="X991" s="8" t="s">
        <v>1437</v>
      </c>
      <c r="Y991" s="8">
        <v>0</v>
      </c>
      <c r="Z991" s="8">
        <v>0</v>
      </c>
      <c r="AA991" s="8">
        <v>0</v>
      </c>
      <c r="AB991" s="8" t="s">
        <v>2786</v>
      </c>
      <c r="AC991" s="8">
        <v>0</v>
      </c>
      <c r="AD991" s="8" t="s">
        <v>1449</v>
      </c>
    </row>
    <row r="992" spans="1:30" hidden="1" x14ac:dyDescent="0.25">
      <c r="A992" s="8" t="s">
        <v>4326</v>
      </c>
      <c r="B992" s="8">
        <v>1314</v>
      </c>
      <c r="C992" s="8" t="s">
        <v>1426</v>
      </c>
      <c r="D992" s="8" t="s">
        <v>1427</v>
      </c>
      <c r="E992" s="8" t="s">
        <v>1428</v>
      </c>
      <c r="F992" s="8">
        <v>4</v>
      </c>
      <c r="G992" s="8" t="s">
        <v>1427</v>
      </c>
      <c r="H992" s="8" t="s">
        <v>1516</v>
      </c>
      <c r="I992" s="8" t="s">
        <v>1517</v>
      </c>
      <c r="J992" s="8">
        <v>18</v>
      </c>
      <c r="K992" s="8" t="s">
        <v>1518</v>
      </c>
      <c r="L992" s="8" t="s">
        <v>1519</v>
      </c>
      <c r="M992" s="8" t="s">
        <v>1520</v>
      </c>
      <c r="N992" s="8">
        <v>90</v>
      </c>
      <c r="O992" s="8" t="s">
        <v>4327</v>
      </c>
      <c r="P992" s="8" t="s">
        <v>1806</v>
      </c>
      <c r="Q992" s="8" t="s">
        <v>1804</v>
      </c>
      <c r="R992" s="8" t="s">
        <v>1805</v>
      </c>
      <c r="S992" s="8">
        <v>36.060228000000002</v>
      </c>
      <c r="T992" s="8">
        <v>36.695355999999997</v>
      </c>
      <c r="U992" s="8" t="s">
        <v>1435</v>
      </c>
      <c r="V992" s="8" t="s">
        <v>1448</v>
      </c>
      <c r="W992" s="8" t="s">
        <v>1449</v>
      </c>
      <c r="X992" s="8" t="s">
        <v>1437</v>
      </c>
      <c r="Y992" s="8">
        <v>0</v>
      </c>
      <c r="Z992" s="8">
        <v>0</v>
      </c>
      <c r="AA992" s="8">
        <v>0</v>
      </c>
      <c r="AB992" s="8" t="s">
        <v>2786</v>
      </c>
      <c r="AC992" s="8">
        <v>0</v>
      </c>
      <c r="AD992" s="8" t="s">
        <v>1449</v>
      </c>
    </row>
    <row r="993" spans="1:30" hidden="1" x14ac:dyDescent="0.25">
      <c r="A993" s="8" t="s">
        <v>4328</v>
      </c>
      <c r="B993" s="8">
        <v>1315</v>
      </c>
      <c r="C993" s="8" t="s">
        <v>1426</v>
      </c>
      <c r="D993" s="8" t="s">
        <v>1427</v>
      </c>
      <c r="E993" s="8" t="s">
        <v>1428</v>
      </c>
      <c r="F993" s="8">
        <v>4</v>
      </c>
      <c r="G993" s="8" t="s">
        <v>1427</v>
      </c>
      <c r="H993" s="8" t="s">
        <v>1516</v>
      </c>
      <c r="I993" s="8" t="s">
        <v>1517</v>
      </c>
      <c r="J993" s="8">
        <v>18</v>
      </c>
      <c r="K993" s="8" t="s">
        <v>1518</v>
      </c>
      <c r="L993" s="8" t="s">
        <v>1519</v>
      </c>
      <c r="M993" s="8" t="s">
        <v>1520</v>
      </c>
      <c r="N993" s="8">
        <v>90</v>
      </c>
      <c r="O993" s="8" t="s">
        <v>4329</v>
      </c>
      <c r="P993" s="8" t="s">
        <v>1806</v>
      </c>
      <c r="Q993" s="8" t="s">
        <v>1804</v>
      </c>
      <c r="R993" s="8" t="s">
        <v>1805</v>
      </c>
      <c r="S993" s="8">
        <v>36.060228000000002</v>
      </c>
      <c r="T993" s="8">
        <v>36.695355999999997</v>
      </c>
      <c r="U993" s="8" t="s">
        <v>1435</v>
      </c>
      <c r="V993" s="8" t="s">
        <v>1448</v>
      </c>
      <c r="W993" s="8" t="s">
        <v>1449</v>
      </c>
      <c r="X993" s="8" t="s">
        <v>1437</v>
      </c>
      <c r="Y993" s="8">
        <v>0</v>
      </c>
      <c r="Z993" s="8">
        <v>0</v>
      </c>
      <c r="AA993" s="8">
        <v>0</v>
      </c>
      <c r="AB993" s="8" t="s">
        <v>2786</v>
      </c>
      <c r="AC993" s="8">
        <v>0</v>
      </c>
      <c r="AD993" s="8" t="s">
        <v>1449</v>
      </c>
    </row>
    <row r="994" spans="1:30" hidden="1" x14ac:dyDescent="0.25">
      <c r="A994" s="8" t="s">
        <v>4330</v>
      </c>
      <c r="B994" s="8">
        <v>1316</v>
      </c>
      <c r="C994" s="8" t="s">
        <v>1426</v>
      </c>
      <c r="D994" s="8" t="s">
        <v>1427</v>
      </c>
      <c r="E994" s="8" t="s">
        <v>1428</v>
      </c>
      <c r="F994" s="8">
        <v>4</v>
      </c>
      <c r="G994" s="8" t="s">
        <v>1427</v>
      </c>
      <c r="H994" s="8" t="s">
        <v>1516</v>
      </c>
      <c r="I994" s="8" t="s">
        <v>1517</v>
      </c>
      <c r="J994" s="8">
        <v>18</v>
      </c>
      <c r="K994" s="8" t="s">
        <v>1518</v>
      </c>
      <c r="L994" s="8" t="s">
        <v>1519</v>
      </c>
      <c r="M994" s="8" t="s">
        <v>1520</v>
      </c>
      <c r="N994" s="8">
        <v>90</v>
      </c>
      <c r="O994" s="8" t="s">
        <v>4331</v>
      </c>
      <c r="P994" s="8" t="s">
        <v>1806</v>
      </c>
      <c r="Q994" s="8" t="s">
        <v>1804</v>
      </c>
      <c r="R994" s="8" t="s">
        <v>1805</v>
      </c>
      <c r="S994" s="8">
        <v>36.060228000000002</v>
      </c>
      <c r="T994" s="8">
        <v>36.695355999999997</v>
      </c>
      <c r="U994" s="8" t="s">
        <v>1435</v>
      </c>
      <c r="V994" s="8" t="s">
        <v>1448</v>
      </c>
      <c r="W994" s="8" t="s">
        <v>1449</v>
      </c>
      <c r="X994" s="8" t="s">
        <v>1437</v>
      </c>
      <c r="Y994" s="8">
        <v>0</v>
      </c>
      <c r="Z994" s="8">
        <v>0</v>
      </c>
      <c r="AA994" s="8">
        <v>0</v>
      </c>
      <c r="AB994" s="8" t="s">
        <v>2786</v>
      </c>
      <c r="AC994" s="8">
        <v>0</v>
      </c>
      <c r="AD994" s="8" t="s">
        <v>1449</v>
      </c>
    </row>
    <row r="995" spans="1:30" hidden="1" x14ac:dyDescent="0.25">
      <c r="A995" s="8" t="s">
        <v>4332</v>
      </c>
      <c r="B995" s="8">
        <v>1317</v>
      </c>
      <c r="C995" s="8" t="s">
        <v>1426</v>
      </c>
      <c r="D995" s="8" t="s">
        <v>1427</v>
      </c>
      <c r="E995" s="8" t="s">
        <v>1428</v>
      </c>
      <c r="F995" s="8">
        <v>4</v>
      </c>
      <c r="G995" s="8" t="s">
        <v>1427</v>
      </c>
      <c r="H995" s="8" t="s">
        <v>1516</v>
      </c>
      <c r="I995" s="8" t="s">
        <v>1517</v>
      </c>
      <c r="J995" s="8">
        <v>18</v>
      </c>
      <c r="K995" s="8" t="s">
        <v>1518</v>
      </c>
      <c r="L995" s="8" t="s">
        <v>1519</v>
      </c>
      <c r="M995" s="8" t="s">
        <v>1520</v>
      </c>
      <c r="N995" s="8">
        <v>90</v>
      </c>
      <c r="O995" s="8" t="s">
        <v>4333</v>
      </c>
      <c r="P995" s="8" t="s">
        <v>1806</v>
      </c>
      <c r="Q995" s="8" t="s">
        <v>1804</v>
      </c>
      <c r="R995" s="8" t="s">
        <v>1805</v>
      </c>
      <c r="S995" s="8">
        <v>36.060228000000002</v>
      </c>
      <c r="T995" s="8">
        <v>36.695355999999997</v>
      </c>
      <c r="U995" s="8" t="s">
        <v>1435</v>
      </c>
      <c r="V995" s="8" t="s">
        <v>1448</v>
      </c>
      <c r="W995" s="8" t="s">
        <v>1449</v>
      </c>
      <c r="X995" s="8" t="s">
        <v>1437</v>
      </c>
      <c r="Y995" s="8">
        <v>0</v>
      </c>
      <c r="Z995" s="8">
        <v>0</v>
      </c>
      <c r="AA995" s="8">
        <v>0</v>
      </c>
      <c r="AB995" s="8" t="s">
        <v>2786</v>
      </c>
      <c r="AC995" s="8">
        <v>0</v>
      </c>
      <c r="AD995" s="8">
        <v>0</v>
      </c>
    </row>
    <row r="996" spans="1:30" hidden="1" x14ac:dyDescent="0.25">
      <c r="A996" s="8" t="s">
        <v>4334</v>
      </c>
      <c r="B996" s="8">
        <v>1318</v>
      </c>
      <c r="C996" s="8" t="s">
        <v>1426</v>
      </c>
      <c r="D996" s="8" t="s">
        <v>1427</v>
      </c>
      <c r="E996" s="8" t="s">
        <v>1428</v>
      </c>
      <c r="F996" s="8">
        <v>4</v>
      </c>
      <c r="G996" s="8" t="s">
        <v>1427</v>
      </c>
      <c r="H996" s="8" t="s">
        <v>1516</v>
      </c>
      <c r="I996" s="8" t="s">
        <v>1517</v>
      </c>
      <c r="J996" s="8">
        <v>18</v>
      </c>
      <c r="K996" s="8" t="s">
        <v>1518</v>
      </c>
      <c r="L996" s="8" t="s">
        <v>1519</v>
      </c>
      <c r="M996" s="8" t="s">
        <v>1520</v>
      </c>
      <c r="N996" s="8">
        <v>90</v>
      </c>
      <c r="O996" s="8" t="s">
        <v>4335</v>
      </c>
      <c r="P996" s="8" t="s">
        <v>1806</v>
      </c>
      <c r="Q996" s="8" t="s">
        <v>1804</v>
      </c>
      <c r="R996" s="8" t="s">
        <v>1805</v>
      </c>
      <c r="S996" s="8">
        <v>36.060228000000002</v>
      </c>
      <c r="T996" s="8">
        <v>36.695355999999997</v>
      </c>
      <c r="U996" s="8" t="s">
        <v>1435</v>
      </c>
      <c r="V996" s="8" t="s">
        <v>1448</v>
      </c>
      <c r="W996" s="8" t="s">
        <v>1449</v>
      </c>
      <c r="X996" s="8" t="s">
        <v>1437</v>
      </c>
      <c r="Y996" s="8">
        <v>0</v>
      </c>
      <c r="Z996" s="8">
        <v>0</v>
      </c>
      <c r="AA996" s="8">
        <v>0</v>
      </c>
      <c r="AB996" s="8" t="s">
        <v>2786</v>
      </c>
      <c r="AC996" s="8">
        <v>0</v>
      </c>
      <c r="AD996" s="8" t="s">
        <v>1449</v>
      </c>
    </row>
    <row r="997" spans="1:30" hidden="1" x14ac:dyDescent="0.25">
      <c r="A997" s="8" t="s">
        <v>4336</v>
      </c>
      <c r="B997" s="8">
        <v>1319</v>
      </c>
      <c r="C997" s="8" t="s">
        <v>1426</v>
      </c>
      <c r="D997" s="8" t="s">
        <v>1427</v>
      </c>
      <c r="E997" s="8" t="s">
        <v>1428</v>
      </c>
      <c r="F997" s="8">
        <v>4</v>
      </c>
      <c r="G997" s="8" t="s">
        <v>1427</v>
      </c>
      <c r="H997" s="8" t="s">
        <v>1516</v>
      </c>
      <c r="I997" s="8" t="s">
        <v>1517</v>
      </c>
      <c r="J997" s="8">
        <v>18</v>
      </c>
      <c r="K997" s="8" t="s">
        <v>1518</v>
      </c>
      <c r="L997" s="8" t="s">
        <v>1519</v>
      </c>
      <c r="M997" s="8" t="s">
        <v>1520</v>
      </c>
      <c r="N997" s="8">
        <v>90</v>
      </c>
      <c r="O997" s="8" t="s">
        <v>4337</v>
      </c>
      <c r="P997" s="8" t="s">
        <v>1806</v>
      </c>
      <c r="Q997" s="8" t="s">
        <v>1804</v>
      </c>
      <c r="R997" s="8" t="s">
        <v>1805</v>
      </c>
      <c r="S997" s="8">
        <v>36.060228000000002</v>
      </c>
      <c r="T997" s="8">
        <v>36.695355999999997</v>
      </c>
      <c r="U997" s="8" t="s">
        <v>1435</v>
      </c>
      <c r="V997" s="8" t="s">
        <v>1448</v>
      </c>
      <c r="W997" s="8" t="s">
        <v>1449</v>
      </c>
      <c r="X997" s="8" t="s">
        <v>1437</v>
      </c>
      <c r="Y997" s="8">
        <v>0</v>
      </c>
      <c r="Z997" s="8">
        <v>0</v>
      </c>
      <c r="AA997" s="8">
        <v>0</v>
      </c>
      <c r="AB997" s="8" t="s">
        <v>2786</v>
      </c>
      <c r="AC997" s="8">
        <v>0</v>
      </c>
      <c r="AD997" s="8" t="s">
        <v>1449</v>
      </c>
    </row>
    <row r="998" spans="1:30" hidden="1" x14ac:dyDescent="0.25">
      <c r="A998" s="8" t="s">
        <v>4338</v>
      </c>
      <c r="B998" s="8">
        <v>1320</v>
      </c>
      <c r="C998" s="8" t="s">
        <v>1426</v>
      </c>
      <c r="D998" s="8" t="s">
        <v>1427</v>
      </c>
      <c r="E998" s="8" t="s">
        <v>1428</v>
      </c>
      <c r="F998" s="8">
        <v>4</v>
      </c>
      <c r="G998" s="8" t="s">
        <v>1427</v>
      </c>
      <c r="H998" s="8" t="s">
        <v>1516</v>
      </c>
      <c r="I998" s="8" t="s">
        <v>1517</v>
      </c>
      <c r="J998" s="8">
        <v>18</v>
      </c>
      <c r="K998" s="8" t="s">
        <v>1518</v>
      </c>
      <c r="L998" s="8" t="s">
        <v>1519</v>
      </c>
      <c r="M998" s="8" t="s">
        <v>1520</v>
      </c>
      <c r="N998" s="8">
        <v>90</v>
      </c>
      <c r="O998" s="8" t="s">
        <v>4339</v>
      </c>
      <c r="P998" s="8" t="s">
        <v>1806</v>
      </c>
      <c r="Q998" s="8" t="s">
        <v>1804</v>
      </c>
      <c r="R998" s="8" t="s">
        <v>1805</v>
      </c>
      <c r="S998" s="8">
        <v>36.060228000000002</v>
      </c>
      <c r="T998" s="8">
        <v>36.695355999999997</v>
      </c>
      <c r="U998" s="8" t="s">
        <v>1435</v>
      </c>
      <c r="V998" s="8" t="s">
        <v>1448</v>
      </c>
      <c r="W998" s="8" t="s">
        <v>1449</v>
      </c>
      <c r="X998" s="8" t="s">
        <v>1437</v>
      </c>
      <c r="Y998" s="8">
        <v>0</v>
      </c>
      <c r="Z998" s="8">
        <v>0</v>
      </c>
      <c r="AA998" s="8">
        <v>0</v>
      </c>
      <c r="AB998" s="8" t="s">
        <v>2786</v>
      </c>
      <c r="AC998" s="8">
        <v>0</v>
      </c>
      <c r="AD998" s="8" t="s">
        <v>1449</v>
      </c>
    </row>
    <row r="999" spans="1:30" hidden="1" x14ac:dyDescent="0.25">
      <c r="A999" s="8" t="s">
        <v>4340</v>
      </c>
      <c r="B999" s="8">
        <v>1321</v>
      </c>
      <c r="C999" s="8" t="s">
        <v>1426</v>
      </c>
      <c r="D999" s="8" t="s">
        <v>1427</v>
      </c>
      <c r="E999" s="8" t="s">
        <v>1428</v>
      </c>
      <c r="F999" s="8">
        <v>4</v>
      </c>
      <c r="G999" s="8" t="s">
        <v>1427</v>
      </c>
      <c r="H999" s="8" t="s">
        <v>1516</v>
      </c>
      <c r="I999" s="8" t="s">
        <v>1517</v>
      </c>
      <c r="J999" s="8">
        <v>18</v>
      </c>
      <c r="K999" s="8" t="s">
        <v>1518</v>
      </c>
      <c r="L999" s="8" t="s">
        <v>1519</v>
      </c>
      <c r="M999" s="8" t="s">
        <v>1520</v>
      </c>
      <c r="N999" s="8">
        <v>90</v>
      </c>
      <c r="O999" s="8" t="s">
        <v>4341</v>
      </c>
      <c r="P999" s="8" t="s">
        <v>1806</v>
      </c>
      <c r="Q999" s="8" t="s">
        <v>1804</v>
      </c>
      <c r="R999" s="8" t="s">
        <v>1805</v>
      </c>
      <c r="S999" s="8">
        <v>36.060228000000002</v>
      </c>
      <c r="T999" s="8">
        <v>36.695355999999997</v>
      </c>
      <c r="U999" s="8" t="s">
        <v>1435</v>
      </c>
      <c r="V999" s="8" t="s">
        <v>1448</v>
      </c>
      <c r="W999" s="8" t="s">
        <v>1449</v>
      </c>
      <c r="X999" s="8" t="s">
        <v>1437</v>
      </c>
      <c r="Y999" s="8">
        <v>0</v>
      </c>
      <c r="Z999" s="8">
        <v>0</v>
      </c>
      <c r="AA999" s="8">
        <v>0</v>
      </c>
      <c r="AB999" s="8" t="s">
        <v>2786</v>
      </c>
      <c r="AC999" s="8">
        <v>0</v>
      </c>
      <c r="AD999" s="8" t="s">
        <v>1449</v>
      </c>
    </row>
    <row r="1000" spans="1:30" hidden="1" x14ac:dyDescent="0.25">
      <c r="A1000" s="8" t="s">
        <v>4342</v>
      </c>
      <c r="B1000" s="8">
        <v>1322</v>
      </c>
      <c r="C1000" s="8" t="s">
        <v>1426</v>
      </c>
      <c r="D1000" s="8" t="s">
        <v>1427</v>
      </c>
      <c r="E1000" s="8" t="s">
        <v>1428</v>
      </c>
      <c r="F1000" s="8">
        <v>4</v>
      </c>
      <c r="G1000" s="8" t="s">
        <v>1427</v>
      </c>
      <c r="H1000" s="8" t="s">
        <v>1516</v>
      </c>
      <c r="I1000" s="8" t="s">
        <v>1517</v>
      </c>
      <c r="J1000" s="8">
        <v>18</v>
      </c>
      <c r="K1000" s="8" t="s">
        <v>1518</v>
      </c>
      <c r="L1000" s="8" t="s">
        <v>1519</v>
      </c>
      <c r="M1000" s="8" t="s">
        <v>1520</v>
      </c>
      <c r="N1000" s="8">
        <v>90</v>
      </c>
      <c r="O1000" s="8" t="s">
        <v>4343</v>
      </c>
      <c r="P1000" s="8" t="s">
        <v>1806</v>
      </c>
      <c r="Q1000" s="8" t="s">
        <v>1804</v>
      </c>
      <c r="R1000" s="8" t="s">
        <v>1805</v>
      </c>
      <c r="S1000" s="8">
        <v>36.060228000000002</v>
      </c>
      <c r="T1000" s="8">
        <v>36.695355999999997</v>
      </c>
      <c r="U1000" s="8" t="s">
        <v>1435</v>
      </c>
      <c r="V1000" s="8" t="s">
        <v>1448</v>
      </c>
      <c r="W1000" s="8" t="s">
        <v>1449</v>
      </c>
      <c r="X1000" s="8" t="s">
        <v>1437</v>
      </c>
      <c r="Y1000" s="8">
        <v>0</v>
      </c>
      <c r="Z1000" s="8">
        <v>0</v>
      </c>
      <c r="AA1000" s="8">
        <v>0</v>
      </c>
      <c r="AB1000" s="8" t="s">
        <v>2786</v>
      </c>
      <c r="AC1000" s="8">
        <v>0</v>
      </c>
      <c r="AD1000" s="8" t="s">
        <v>1449</v>
      </c>
    </row>
    <row r="1001" spans="1:30" hidden="1" x14ac:dyDescent="0.25">
      <c r="A1001" s="8" t="s">
        <v>4344</v>
      </c>
      <c r="B1001" s="8">
        <v>1323</v>
      </c>
      <c r="C1001" s="8" t="s">
        <v>1426</v>
      </c>
      <c r="D1001" s="8" t="s">
        <v>1427</v>
      </c>
      <c r="E1001" s="8" t="s">
        <v>1428</v>
      </c>
      <c r="F1001" s="8">
        <v>4</v>
      </c>
      <c r="G1001" s="8" t="s">
        <v>1427</v>
      </c>
      <c r="H1001" s="8" t="s">
        <v>1516</v>
      </c>
      <c r="I1001" s="8" t="s">
        <v>1517</v>
      </c>
      <c r="J1001" s="8">
        <v>18</v>
      </c>
      <c r="K1001" s="8" t="s">
        <v>1518</v>
      </c>
      <c r="L1001" s="8" t="s">
        <v>1519</v>
      </c>
      <c r="M1001" s="8" t="s">
        <v>1520</v>
      </c>
      <c r="N1001" s="8">
        <v>90</v>
      </c>
      <c r="O1001" s="8" t="s">
        <v>4345</v>
      </c>
      <c r="P1001" s="8" t="s">
        <v>1806</v>
      </c>
      <c r="Q1001" s="8" t="s">
        <v>1804</v>
      </c>
      <c r="R1001" s="8" t="s">
        <v>1805</v>
      </c>
      <c r="S1001" s="8">
        <v>36.060228000000002</v>
      </c>
      <c r="T1001" s="8">
        <v>36.695355999999997</v>
      </c>
      <c r="U1001" s="8" t="s">
        <v>1435</v>
      </c>
      <c r="V1001" s="8" t="s">
        <v>1448</v>
      </c>
      <c r="W1001" s="8" t="s">
        <v>1449</v>
      </c>
      <c r="X1001" s="8" t="s">
        <v>1437</v>
      </c>
      <c r="Y1001" s="8">
        <v>0</v>
      </c>
      <c r="Z1001" s="8">
        <v>0</v>
      </c>
      <c r="AA1001" s="8">
        <v>0</v>
      </c>
      <c r="AB1001" s="8" t="s">
        <v>2786</v>
      </c>
      <c r="AC1001" s="8">
        <v>0</v>
      </c>
      <c r="AD1001" s="8" t="s">
        <v>1449</v>
      </c>
    </row>
    <row r="1002" spans="1:30" hidden="1" x14ac:dyDescent="0.25">
      <c r="A1002" s="8" t="s">
        <v>4346</v>
      </c>
      <c r="B1002" s="8">
        <v>1324</v>
      </c>
      <c r="C1002" s="8" t="s">
        <v>1426</v>
      </c>
      <c r="D1002" s="8" t="s">
        <v>1427</v>
      </c>
      <c r="E1002" s="8" t="s">
        <v>1428</v>
      </c>
      <c r="F1002" s="8">
        <v>4</v>
      </c>
      <c r="G1002" s="8" t="s">
        <v>1427</v>
      </c>
      <c r="H1002" s="8" t="s">
        <v>1516</v>
      </c>
      <c r="I1002" s="8" t="s">
        <v>1517</v>
      </c>
      <c r="J1002" s="8">
        <v>18</v>
      </c>
      <c r="K1002" s="8" t="s">
        <v>1518</v>
      </c>
      <c r="L1002" s="8" t="s">
        <v>1519</v>
      </c>
      <c r="M1002" s="8" t="s">
        <v>1520</v>
      </c>
      <c r="N1002" s="8">
        <v>90</v>
      </c>
      <c r="O1002" s="8" t="s">
        <v>4347</v>
      </c>
      <c r="P1002" s="8" t="s">
        <v>1806</v>
      </c>
      <c r="Q1002" s="8" t="s">
        <v>1804</v>
      </c>
      <c r="R1002" s="8" t="s">
        <v>1805</v>
      </c>
      <c r="S1002" s="8">
        <v>36.060228000000002</v>
      </c>
      <c r="T1002" s="8">
        <v>36.695355999999997</v>
      </c>
      <c r="U1002" s="8" t="s">
        <v>1435</v>
      </c>
      <c r="V1002" s="8" t="s">
        <v>1448</v>
      </c>
      <c r="W1002" s="8" t="s">
        <v>1449</v>
      </c>
      <c r="X1002" s="8" t="s">
        <v>1437</v>
      </c>
      <c r="Y1002" s="8">
        <v>0</v>
      </c>
      <c r="Z1002" s="8">
        <v>0</v>
      </c>
      <c r="AA1002" s="8">
        <v>0</v>
      </c>
      <c r="AB1002" s="8" t="s">
        <v>2786</v>
      </c>
      <c r="AC1002" s="8">
        <v>0</v>
      </c>
      <c r="AD1002" s="8" t="s">
        <v>1449</v>
      </c>
    </row>
    <row r="1003" spans="1:30" hidden="1" x14ac:dyDescent="0.25">
      <c r="A1003" s="8" t="s">
        <v>4348</v>
      </c>
      <c r="B1003" s="8">
        <v>1325</v>
      </c>
      <c r="C1003" s="8" t="s">
        <v>1426</v>
      </c>
      <c r="D1003" s="8" t="s">
        <v>1427</v>
      </c>
      <c r="E1003" s="8" t="s">
        <v>1428</v>
      </c>
      <c r="F1003" s="8">
        <v>4</v>
      </c>
      <c r="G1003" s="8" t="s">
        <v>1427</v>
      </c>
      <c r="H1003" s="8" t="s">
        <v>1516</v>
      </c>
      <c r="I1003" s="8" t="s">
        <v>1517</v>
      </c>
      <c r="J1003" s="8">
        <v>18</v>
      </c>
      <c r="K1003" s="8" t="s">
        <v>1518</v>
      </c>
      <c r="L1003" s="8" t="s">
        <v>1519</v>
      </c>
      <c r="M1003" s="8" t="s">
        <v>1520</v>
      </c>
      <c r="N1003" s="8">
        <v>90</v>
      </c>
      <c r="O1003" s="8" t="s">
        <v>4349</v>
      </c>
      <c r="P1003" s="8" t="s">
        <v>1806</v>
      </c>
      <c r="Q1003" s="8" t="s">
        <v>1804</v>
      </c>
      <c r="R1003" s="8" t="s">
        <v>1805</v>
      </c>
      <c r="S1003" s="8">
        <v>36.060228000000002</v>
      </c>
      <c r="T1003" s="8">
        <v>36.695355999999997</v>
      </c>
      <c r="U1003" s="8" t="s">
        <v>1435</v>
      </c>
      <c r="V1003" s="8" t="s">
        <v>1448</v>
      </c>
      <c r="W1003" s="8" t="s">
        <v>1449</v>
      </c>
      <c r="X1003" s="8" t="s">
        <v>1437</v>
      </c>
      <c r="Y1003" s="8">
        <v>0</v>
      </c>
      <c r="Z1003" s="8">
        <v>0</v>
      </c>
      <c r="AA1003" s="8">
        <v>0</v>
      </c>
      <c r="AB1003" s="8" t="s">
        <v>2786</v>
      </c>
      <c r="AC1003" s="8">
        <v>0</v>
      </c>
      <c r="AD1003" s="8" t="s">
        <v>1449</v>
      </c>
    </row>
    <row r="1004" spans="1:30" hidden="1" x14ac:dyDescent="0.25">
      <c r="A1004" s="8" t="s">
        <v>4350</v>
      </c>
      <c r="B1004" s="8">
        <v>1326</v>
      </c>
      <c r="C1004" s="8" t="s">
        <v>1426</v>
      </c>
      <c r="D1004" s="8" t="s">
        <v>1427</v>
      </c>
      <c r="E1004" s="8" t="s">
        <v>1428</v>
      </c>
      <c r="F1004" s="8">
        <v>4</v>
      </c>
      <c r="G1004" s="8" t="s">
        <v>1427</v>
      </c>
      <c r="H1004" s="8" t="s">
        <v>1516</v>
      </c>
      <c r="I1004" s="8" t="s">
        <v>1517</v>
      </c>
      <c r="J1004" s="8">
        <v>18</v>
      </c>
      <c r="K1004" s="8" t="s">
        <v>1518</v>
      </c>
      <c r="L1004" s="8" t="s">
        <v>1519</v>
      </c>
      <c r="M1004" s="8" t="s">
        <v>1520</v>
      </c>
      <c r="N1004" s="8">
        <v>90</v>
      </c>
      <c r="O1004" s="8" t="s">
        <v>4351</v>
      </c>
      <c r="P1004" s="8" t="s">
        <v>1806</v>
      </c>
      <c r="Q1004" s="8" t="s">
        <v>1804</v>
      </c>
      <c r="R1004" s="8" t="s">
        <v>1805</v>
      </c>
      <c r="S1004" s="8">
        <v>36.060228000000002</v>
      </c>
      <c r="T1004" s="8">
        <v>36.695355999999997</v>
      </c>
      <c r="U1004" s="8" t="s">
        <v>1435</v>
      </c>
      <c r="V1004" s="8" t="s">
        <v>1448</v>
      </c>
      <c r="W1004" s="8" t="s">
        <v>1449</v>
      </c>
      <c r="X1004" s="8" t="s">
        <v>1437</v>
      </c>
      <c r="Y1004" s="8">
        <v>0</v>
      </c>
      <c r="Z1004" s="8">
        <v>0</v>
      </c>
      <c r="AA1004" s="8">
        <v>0</v>
      </c>
      <c r="AB1004" s="8" t="s">
        <v>2786</v>
      </c>
      <c r="AC1004" s="8">
        <v>0</v>
      </c>
      <c r="AD1004" s="8" t="s">
        <v>1449</v>
      </c>
    </row>
    <row r="1005" spans="1:30" hidden="1" x14ac:dyDescent="0.25">
      <c r="A1005" s="8" t="s">
        <v>4352</v>
      </c>
      <c r="B1005" s="8">
        <v>1327</v>
      </c>
      <c r="C1005" s="8" t="s">
        <v>1426</v>
      </c>
      <c r="D1005" s="8" t="s">
        <v>1427</v>
      </c>
      <c r="E1005" s="8" t="s">
        <v>1428</v>
      </c>
      <c r="F1005" s="8">
        <v>4</v>
      </c>
      <c r="G1005" s="8" t="s">
        <v>1427</v>
      </c>
      <c r="H1005" s="8" t="s">
        <v>1516</v>
      </c>
      <c r="I1005" s="8" t="s">
        <v>1517</v>
      </c>
      <c r="J1005" s="8">
        <v>18</v>
      </c>
      <c r="K1005" s="8" t="s">
        <v>1518</v>
      </c>
      <c r="L1005" s="8" t="s">
        <v>1519</v>
      </c>
      <c r="M1005" s="8" t="s">
        <v>1520</v>
      </c>
      <c r="N1005" s="8">
        <v>90</v>
      </c>
      <c r="O1005" s="8" t="s">
        <v>4353</v>
      </c>
      <c r="P1005" s="8" t="s">
        <v>1806</v>
      </c>
      <c r="Q1005" s="8" t="s">
        <v>1804</v>
      </c>
      <c r="R1005" s="8" t="s">
        <v>1805</v>
      </c>
      <c r="S1005" s="8">
        <v>36.060228000000002</v>
      </c>
      <c r="T1005" s="8">
        <v>36.695355999999997</v>
      </c>
      <c r="U1005" s="8" t="s">
        <v>1435</v>
      </c>
      <c r="V1005" s="8" t="s">
        <v>1448</v>
      </c>
      <c r="W1005" s="8" t="s">
        <v>1449</v>
      </c>
      <c r="X1005" s="8" t="s">
        <v>1437</v>
      </c>
      <c r="Y1005" s="8">
        <v>0</v>
      </c>
      <c r="Z1005" s="8">
        <v>0</v>
      </c>
      <c r="AA1005" s="8">
        <v>0</v>
      </c>
      <c r="AB1005" s="8" t="s">
        <v>2786</v>
      </c>
      <c r="AC1005" s="8">
        <v>0</v>
      </c>
      <c r="AD1005" s="8" t="s">
        <v>1449</v>
      </c>
    </row>
    <row r="1006" spans="1:30" hidden="1" x14ac:dyDescent="0.25">
      <c r="A1006" s="8" t="s">
        <v>4354</v>
      </c>
      <c r="B1006" s="8">
        <v>1328</v>
      </c>
      <c r="C1006" s="8" t="s">
        <v>1426</v>
      </c>
      <c r="D1006" s="8" t="s">
        <v>1427</v>
      </c>
      <c r="E1006" s="8" t="s">
        <v>1428</v>
      </c>
      <c r="F1006" s="8">
        <v>4</v>
      </c>
      <c r="G1006" s="8" t="s">
        <v>1427</v>
      </c>
      <c r="H1006" s="8" t="s">
        <v>1516</v>
      </c>
      <c r="I1006" s="8" t="s">
        <v>1517</v>
      </c>
      <c r="J1006" s="8">
        <v>18</v>
      </c>
      <c r="K1006" s="8" t="s">
        <v>1518</v>
      </c>
      <c r="L1006" s="8" t="s">
        <v>1519</v>
      </c>
      <c r="M1006" s="8" t="s">
        <v>1520</v>
      </c>
      <c r="N1006" s="8">
        <v>90</v>
      </c>
      <c r="O1006" s="8" t="s">
        <v>4355</v>
      </c>
      <c r="P1006" s="8" t="s">
        <v>1806</v>
      </c>
      <c r="Q1006" s="8" t="s">
        <v>1804</v>
      </c>
      <c r="R1006" s="8" t="s">
        <v>1805</v>
      </c>
      <c r="S1006" s="8">
        <v>36.060228000000002</v>
      </c>
      <c r="T1006" s="8">
        <v>36.695355999999997</v>
      </c>
      <c r="U1006" s="8" t="s">
        <v>1435</v>
      </c>
      <c r="V1006" s="8" t="s">
        <v>1448</v>
      </c>
      <c r="W1006" s="8" t="s">
        <v>1449</v>
      </c>
      <c r="X1006" s="8" t="s">
        <v>1437</v>
      </c>
      <c r="Y1006" s="8">
        <v>0</v>
      </c>
      <c r="Z1006" s="8">
        <v>0</v>
      </c>
      <c r="AA1006" s="8">
        <v>0</v>
      </c>
      <c r="AB1006" s="8" t="s">
        <v>2786</v>
      </c>
      <c r="AC1006" s="8">
        <v>0</v>
      </c>
      <c r="AD1006" s="8" t="s">
        <v>1449</v>
      </c>
    </row>
    <row r="1007" spans="1:30" hidden="1" x14ac:dyDescent="0.25">
      <c r="A1007" s="8" t="s">
        <v>4356</v>
      </c>
      <c r="B1007" s="8">
        <v>1329</v>
      </c>
      <c r="C1007" s="8" t="s">
        <v>1426</v>
      </c>
      <c r="D1007" s="8" t="s">
        <v>1427</v>
      </c>
      <c r="E1007" s="8" t="s">
        <v>1428</v>
      </c>
      <c r="F1007" s="8">
        <v>4</v>
      </c>
      <c r="G1007" s="8" t="s">
        <v>1427</v>
      </c>
      <c r="H1007" s="8" t="s">
        <v>1516</v>
      </c>
      <c r="I1007" s="8" t="s">
        <v>1517</v>
      </c>
      <c r="J1007" s="8">
        <v>18</v>
      </c>
      <c r="K1007" s="8" t="s">
        <v>1518</v>
      </c>
      <c r="L1007" s="8" t="s">
        <v>1519</v>
      </c>
      <c r="M1007" s="8" t="s">
        <v>1520</v>
      </c>
      <c r="N1007" s="8">
        <v>90</v>
      </c>
      <c r="O1007" s="8" t="s">
        <v>4357</v>
      </c>
      <c r="P1007" s="8" t="s">
        <v>1806</v>
      </c>
      <c r="Q1007" s="8" t="s">
        <v>1804</v>
      </c>
      <c r="R1007" s="8" t="s">
        <v>1805</v>
      </c>
      <c r="S1007" s="8">
        <v>36.060228000000002</v>
      </c>
      <c r="T1007" s="8">
        <v>36.695355999999997</v>
      </c>
      <c r="U1007" s="8" t="s">
        <v>1435</v>
      </c>
      <c r="V1007" s="8" t="s">
        <v>1448</v>
      </c>
      <c r="W1007" s="8" t="s">
        <v>1449</v>
      </c>
      <c r="X1007" s="8" t="s">
        <v>1437</v>
      </c>
      <c r="Y1007" s="8">
        <v>0</v>
      </c>
      <c r="Z1007" s="8">
        <v>0</v>
      </c>
      <c r="AA1007" s="8">
        <v>0</v>
      </c>
      <c r="AB1007" s="8" t="s">
        <v>2786</v>
      </c>
      <c r="AC1007" s="8">
        <v>0</v>
      </c>
      <c r="AD1007" s="8" t="s">
        <v>1449</v>
      </c>
    </row>
    <row r="1008" spans="1:30" hidden="1" x14ac:dyDescent="0.25">
      <c r="A1008" s="8" t="s">
        <v>4358</v>
      </c>
      <c r="B1008" s="8">
        <v>1330</v>
      </c>
      <c r="C1008" s="8" t="s">
        <v>1426</v>
      </c>
      <c r="D1008" s="8" t="s">
        <v>1427</v>
      </c>
      <c r="E1008" s="8" t="s">
        <v>1428</v>
      </c>
      <c r="F1008" s="8">
        <v>4</v>
      </c>
      <c r="G1008" s="8" t="s">
        <v>1427</v>
      </c>
      <c r="H1008" s="8" t="s">
        <v>1516</v>
      </c>
      <c r="I1008" s="8" t="s">
        <v>1517</v>
      </c>
      <c r="J1008" s="8">
        <v>18</v>
      </c>
      <c r="K1008" s="8" t="s">
        <v>1518</v>
      </c>
      <c r="L1008" s="8" t="s">
        <v>1519</v>
      </c>
      <c r="M1008" s="8" t="s">
        <v>1520</v>
      </c>
      <c r="N1008" s="8">
        <v>90</v>
      </c>
      <c r="O1008" s="8" t="s">
        <v>4359</v>
      </c>
      <c r="P1008" s="8" t="s">
        <v>1816</v>
      </c>
      <c r="Q1008" s="8" t="s">
        <v>1814</v>
      </c>
      <c r="R1008" s="8" t="s">
        <v>1815</v>
      </c>
      <c r="S1008" s="8">
        <v>36.095528999999999</v>
      </c>
      <c r="T1008" s="8">
        <v>36.679141999999999</v>
      </c>
      <c r="U1008" s="8" t="s">
        <v>1435</v>
      </c>
      <c r="V1008" s="8" t="s">
        <v>1448</v>
      </c>
      <c r="W1008" s="8" t="s">
        <v>1449</v>
      </c>
      <c r="X1008" s="8" t="s">
        <v>1437</v>
      </c>
      <c r="Y1008" s="8">
        <v>0</v>
      </c>
      <c r="Z1008" s="8">
        <v>0</v>
      </c>
      <c r="AA1008" s="8">
        <v>0</v>
      </c>
      <c r="AB1008" s="8" t="s">
        <v>2786</v>
      </c>
      <c r="AC1008" s="8">
        <v>0</v>
      </c>
      <c r="AD1008" s="8">
        <v>0</v>
      </c>
    </row>
    <row r="1009" spans="1:30" hidden="1" x14ac:dyDescent="0.25">
      <c r="A1009" s="8" t="s">
        <v>4360</v>
      </c>
      <c r="B1009" s="8">
        <v>1331</v>
      </c>
      <c r="C1009" s="8" t="s">
        <v>1426</v>
      </c>
      <c r="D1009" s="8" t="s">
        <v>1427</v>
      </c>
      <c r="E1009" s="8" t="s">
        <v>1428</v>
      </c>
      <c r="F1009" s="8">
        <v>4</v>
      </c>
      <c r="G1009" s="8" t="s">
        <v>1427</v>
      </c>
      <c r="H1009" s="8" t="s">
        <v>1516</v>
      </c>
      <c r="I1009" s="8" t="s">
        <v>1517</v>
      </c>
      <c r="J1009" s="8">
        <v>18</v>
      </c>
      <c r="K1009" s="8" t="s">
        <v>1518</v>
      </c>
      <c r="L1009" s="8" t="s">
        <v>1519</v>
      </c>
      <c r="M1009" s="8" t="s">
        <v>1520</v>
      </c>
      <c r="N1009" s="8">
        <v>90</v>
      </c>
      <c r="O1009" s="8" t="s">
        <v>4361</v>
      </c>
      <c r="P1009" s="8" t="s">
        <v>1816</v>
      </c>
      <c r="Q1009" s="8" t="s">
        <v>1814</v>
      </c>
      <c r="R1009" s="8" t="s">
        <v>1815</v>
      </c>
      <c r="S1009" s="8">
        <v>36.095528999999999</v>
      </c>
      <c r="T1009" s="8">
        <v>36.679141999999999</v>
      </c>
      <c r="U1009" s="8" t="s">
        <v>1435</v>
      </c>
      <c r="V1009" s="8" t="s">
        <v>1448</v>
      </c>
      <c r="W1009" s="8" t="s">
        <v>1449</v>
      </c>
      <c r="X1009" s="8" t="s">
        <v>1437</v>
      </c>
      <c r="Y1009" s="8">
        <v>0</v>
      </c>
      <c r="Z1009" s="8">
        <v>0</v>
      </c>
      <c r="AA1009" s="8">
        <v>0</v>
      </c>
      <c r="AB1009" s="8" t="s">
        <v>2786</v>
      </c>
      <c r="AC1009" s="8">
        <v>0</v>
      </c>
      <c r="AD1009" s="8" t="s">
        <v>1449</v>
      </c>
    </row>
    <row r="1010" spans="1:30" hidden="1" x14ac:dyDescent="0.25">
      <c r="A1010" s="8" t="s">
        <v>4362</v>
      </c>
      <c r="B1010" s="8">
        <v>1332</v>
      </c>
      <c r="C1010" s="8" t="s">
        <v>1426</v>
      </c>
      <c r="D1010" s="8" t="s">
        <v>1427</v>
      </c>
      <c r="E1010" s="8" t="s">
        <v>1428</v>
      </c>
      <c r="F1010" s="8">
        <v>4</v>
      </c>
      <c r="G1010" s="8" t="s">
        <v>1427</v>
      </c>
      <c r="H1010" s="8" t="s">
        <v>1516</v>
      </c>
      <c r="I1010" s="8" t="s">
        <v>1517</v>
      </c>
      <c r="J1010" s="8">
        <v>18</v>
      </c>
      <c r="K1010" s="8" t="s">
        <v>1518</v>
      </c>
      <c r="L1010" s="8" t="s">
        <v>1519</v>
      </c>
      <c r="M1010" s="8" t="s">
        <v>1520</v>
      </c>
      <c r="N1010" s="8">
        <v>90</v>
      </c>
      <c r="O1010" s="8" t="s">
        <v>4363</v>
      </c>
      <c r="P1010" s="8" t="s">
        <v>1816</v>
      </c>
      <c r="Q1010" s="8" t="s">
        <v>1814</v>
      </c>
      <c r="R1010" s="8" t="s">
        <v>1815</v>
      </c>
      <c r="S1010" s="8">
        <v>36.095528999999999</v>
      </c>
      <c r="T1010" s="8">
        <v>36.679141999999999</v>
      </c>
      <c r="U1010" s="8" t="s">
        <v>1435</v>
      </c>
      <c r="V1010" s="8" t="s">
        <v>1448</v>
      </c>
      <c r="W1010" s="8" t="s">
        <v>1449</v>
      </c>
      <c r="X1010" s="8" t="s">
        <v>1437</v>
      </c>
      <c r="Y1010" s="8">
        <v>0</v>
      </c>
      <c r="Z1010" s="8">
        <v>0</v>
      </c>
      <c r="AA1010" s="8">
        <v>0</v>
      </c>
      <c r="AB1010" s="8" t="s">
        <v>2786</v>
      </c>
      <c r="AC1010" s="8">
        <v>0</v>
      </c>
      <c r="AD1010" s="8" t="s">
        <v>1449</v>
      </c>
    </row>
    <row r="1011" spans="1:30" hidden="1" x14ac:dyDescent="0.25">
      <c r="A1011" s="8" t="s">
        <v>4364</v>
      </c>
      <c r="B1011" s="8">
        <v>1333</v>
      </c>
      <c r="C1011" s="8" t="s">
        <v>1426</v>
      </c>
      <c r="D1011" s="8" t="s">
        <v>1427</v>
      </c>
      <c r="E1011" s="8" t="s">
        <v>1428</v>
      </c>
      <c r="F1011" s="8">
        <v>4</v>
      </c>
      <c r="G1011" s="8" t="s">
        <v>1427</v>
      </c>
      <c r="H1011" s="8" t="s">
        <v>1516</v>
      </c>
      <c r="I1011" s="8" t="s">
        <v>1517</v>
      </c>
      <c r="J1011" s="8">
        <v>18</v>
      </c>
      <c r="K1011" s="8" t="s">
        <v>1518</v>
      </c>
      <c r="L1011" s="8" t="s">
        <v>1519</v>
      </c>
      <c r="M1011" s="8" t="s">
        <v>1520</v>
      </c>
      <c r="N1011" s="8">
        <v>90</v>
      </c>
      <c r="O1011" s="8" t="s">
        <v>4365</v>
      </c>
      <c r="P1011" s="8" t="s">
        <v>1816</v>
      </c>
      <c r="Q1011" s="8" t="s">
        <v>1814</v>
      </c>
      <c r="R1011" s="8" t="s">
        <v>1815</v>
      </c>
      <c r="S1011" s="8">
        <v>36.095528999999999</v>
      </c>
      <c r="T1011" s="8">
        <v>36.679141999999999</v>
      </c>
      <c r="U1011" s="8" t="s">
        <v>1435</v>
      </c>
      <c r="V1011" s="8" t="s">
        <v>1448</v>
      </c>
      <c r="W1011" s="8" t="s">
        <v>1449</v>
      </c>
      <c r="X1011" s="8" t="s">
        <v>1437</v>
      </c>
      <c r="Y1011" s="8">
        <v>0</v>
      </c>
      <c r="Z1011" s="8">
        <v>0</v>
      </c>
      <c r="AA1011" s="8">
        <v>0</v>
      </c>
      <c r="AB1011" s="8" t="s">
        <v>2786</v>
      </c>
      <c r="AC1011" s="8">
        <v>0</v>
      </c>
      <c r="AD1011" s="8">
        <v>0</v>
      </c>
    </row>
    <row r="1012" spans="1:30" hidden="1" x14ac:dyDescent="0.25">
      <c r="A1012" s="8" t="s">
        <v>4366</v>
      </c>
      <c r="B1012" s="8">
        <v>1334</v>
      </c>
      <c r="C1012" s="8" t="s">
        <v>1426</v>
      </c>
      <c r="D1012" s="8" t="s">
        <v>1427</v>
      </c>
      <c r="E1012" s="8" t="s">
        <v>1428</v>
      </c>
      <c r="F1012" s="8">
        <v>4</v>
      </c>
      <c r="G1012" s="8" t="s">
        <v>1427</v>
      </c>
      <c r="H1012" s="8" t="s">
        <v>1516</v>
      </c>
      <c r="I1012" s="8" t="s">
        <v>1517</v>
      </c>
      <c r="J1012" s="8">
        <v>18</v>
      </c>
      <c r="K1012" s="8" t="s">
        <v>1518</v>
      </c>
      <c r="L1012" s="8" t="s">
        <v>1519</v>
      </c>
      <c r="M1012" s="8" t="s">
        <v>1520</v>
      </c>
      <c r="N1012" s="8">
        <v>90</v>
      </c>
      <c r="O1012" s="8" t="s">
        <v>4367</v>
      </c>
      <c r="P1012" s="8" t="s">
        <v>1816</v>
      </c>
      <c r="Q1012" s="8" t="s">
        <v>1814</v>
      </c>
      <c r="R1012" s="8" t="s">
        <v>1815</v>
      </c>
      <c r="S1012" s="8">
        <v>36.095528999999999</v>
      </c>
      <c r="T1012" s="8">
        <v>36.679141999999999</v>
      </c>
      <c r="U1012" s="8" t="s">
        <v>1435</v>
      </c>
      <c r="V1012" s="8" t="s">
        <v>1448</v>
      </c>
      <c r="W1012" s="8" t="s">
        <v>1449</v>
      </c>
      <c r="X1012" s="8" t="s">
        <v>1437</v>
      </c>
      <c r="Y1012" s="8">
        <v>0</v>
      </c>
      <c r="Z1012" s="8">
        <v>0</v>
      </c>
      <c r="AA1012" s="8">
        <v>0</v>
      </c>
      <c r="AB1012" s="8" t="s">
        <v>2786</v>
      </c>
      <c r="AC1012" s="8">
        <v>0</v>
      </c>
      <c r="AD1012" s="8" t="s">
        <v>1449</v>
      </c>
    </row>
    <row r="1013" spans="1:30" hidden="1" x14ac:dyDescent="0.25">
      <c r="A1013" s="8" t="s">
        <v>4368</v>
      </c>
      <c r="B1013" s="8">
        <v>1335</v>
      </c>
      <c r="C1013" s="8" t="s">
        <v>1426</v>
      </c>
      <c r="D1013" s="8" t="s">
        <v>1427</v>
      </c>
      <c r="E1013" s="8" t="s">
        <v>1428</v>
      </c>
      <c r="F1013" s="8">
        <v>4</v>
      </c>
      <c r="G1013" s="8" t="s">
        <v>1427</v>
      </c>
      <c r="H1013" s="8" t="s">
        <v>1516</v>
      </c>
      <c r="I1013" s="8" t="s">
        <v>1517</v>
      </c>
      <c r="J1013" s="8">
        <v>18</v>
      </c>
      <c r="K1013" s="8" t="s">
        <v>1518</v>
      </c>
      <c r="L1013" s="8" t="s">
        <v>1519</v>
      </c>
      <c r="M1013" s="8" t="s">
        <v>1520</v>
      </c>
      <c r="N1013" s="8">
        <v>90</v>
      </c>
      <c r="O1013" s="8" t="s">
        <v>4369</v>
      </c>
      <c r="P1013" s="8" t="s">
        <v>1816</v>
      </c>
      <c r="Q1013" s="8" t="s">
        <v>1814</v>
      </c>
      <c r="R1013" s="8" t="s">
        <v>1815</v>
      </c>
      <c r="S1013" s="8">
        <v>36.095528999999999</v>
      </c>
      <c r="T1013" s="8">
        <v>36.679141999999999</v>
      </c>
      <c r="U1013" s="8" t="s">
        <v>1435</v>
      </c>
      <c r="V1013" s="8" t="s">
        <v>1448</v>
      </c>
      <c r="W1013" s="8" t="s">
        <v>1449</v>
      </c>
      <c r="X1013" s="8" t="s">
        <v>1437</v>
      </c>
      <c r="Y1013" s="8">
        <v>0</v>
      </c>
      <c r="Z1013" s="8">
        <v>0</v>
      </c>
      <c r="AA1013" s="8">
        <v>0</v>
      </c>
      <c r="AB1013" s="8" t="s">
        <v>2786</v>
      </c>
      <c r="AC1013" s="8">
        <v>0</v>
      </c>
      <c r="AD1013" s="8" t="s">
        <v>1449</v>
      </c>
    </row>
    <row r="1014" spans="1:30" hidden="1" x14ac:dyDescent="0.25">
      <c r="A1014" s="8" t="s">
        <v>4370</v>
      </c>
      <c r="B1014" s="8">
        <v>1336</v>
      </c>
      <c r="C1014" s="8" t="s">
        <v>1426</v>
      </c>
      <c r="D1014" s="8" t="s">
        <v>1427</v>
      </c>
      <c r="E1014" s="8" t="s">
        <v>1428</v>
      </c>
      <c r="F1014" s="8">
        <v>4</v>
      </c>
      <c r="G1014" s="8" t="s">
        <v>1427</v>
      </c>
      <c r="H1014" s="8" t="s">
        <v>1516</v>
      </c>
      <c r="I1014" s="8" t="s">
        <v>1517</v>
      </c>
      <c r="J1014" s="8">
        <v>18</v>
      </c>
      <c r="K1014" s="8" t="s">
        <v>1518</v>
      </c>
      <c r="L1014" s="8" t="s">
        <v>1519</v>
      </c>
      <c r="M1014" s="8" t="s">
        <v>1520</v>
      </c>
      <c r="N1014" s="8">
        <v>90</v>
      </c>
      <c r="O1014" s="8" t="s">
        <v>4371</v>
      </c>
      <c r="P1014" s="8" t="s">
        <v>1822</v>
      </c>
      <c r="Q1014" s="8" t="s">
        <v>1820</v>
      </c>
      <c r="R1014" s="8" t="s">
        <v>1821</v>
      </c>
      <c r="S1014" s="8">
        <v>36.065886999999996</v>
      </c>
      <c r="T1014" s="8">
        <v>36.670026</v>
      </c>
      <c r="U1014" s="8" t="s">
        <v>1435</v>
      </c>
      <c r="V1014" s="8" t="s">
        <v>1448</v>
      </c>
      <c r="W1014" s="8" t="s">
        <v>1449</v>
      </c>
      <c r="X1014" s="8" t="s">
        <v>1437</v>
      </c>
      <c r="Y1014" s="8">
        <v>0</v>
      </c>
      <c r="Z1014" s="8">
        <v>0</v>
      </c>
      <c r="AA1014" s="8">
        <v>0</v>
      </c>
      <c r="AB1014" s="8" t="s">
        <v>2786</v>
      </c>
      <c r="AC1014" s="8">
        <v>0</v>
      </c>
      <c r="AD1014" s="8" t="s">
        <v>1449</v>
      </c>
    </row>
    <row r="1015" spans="1:30" hidden="1" x14ac:dyDescent="0.25">
      <c r="A1015" s="8" t="s">
        <v>4372</v>
      </c>
      <c r="B1015" s="8">
        <v>1337</v>
      </c>
      <c r="C1015" s="8" t="s">
        <v>1426</v>
      </c>
      <c r="D1015" s="8" t="s">
        <v>1427</v>
      </c>
      <c r="E1015" s="8" t="s">
        <v>1428</v>
      </c>
      <c r="F1015" s="8">
        <v>4</v>
      </c>
      <c r="G1015" s="8" t="s">
        <v>1427</v>
      </c>
      <c r="H1015" s="8" t="s">
        <v>1516</v>
      </c>
      <c r="I1015" s="8" t="s">
        <v>1517</v>
      </c>
      <c r="J1015" s="8">
        <v>18</v>
      </c>
      <c r="K1015" s="8" t="s">
        <v>1518</v>
      </c>
      <c r="L1015" s="8" t="s">
        <v>1519</v>
      </c>
      <c r="M1015" s="8" t="s">
        <v>1520</v>
      </c>
      <c r="N1015" s="8">
        <v>90</v>
      </c>
      <c r="O1015" s="8" t="s">
        <v>4373</v>
      </c>
      <c r="P1015" s="8" t="s">
        <v>1822</v>
      </c>
      <c r="Q1015" s="8" t="s">
        <v>1820</v>
      </c>
      <c r="R1015" s="8" t="s">
        <v>1821</v>
      </c>
      <c r="S1015" s="8">
        <v>36.065886999999996</v>
      </c>
      <c r="T1015" s="8">
        <v>36.670026</v>
      </c>
      <c r="U1015" s="8" t="s">
        <v>1435</v>
      </c>
      <c r="V1015" s="8" t="s">
        <v>1448</v>
      </c>
      <c r="W1015" s="8" t="s">
        <v>1449</v>
      </c>
      <c r="X1015" s="8" t="s">
        <v>1437</v>
      </c>
      <c r="Y1015" s="8">
        <v>0</v>
      </c>
      <c r="Z1015" s="8">
        <v>0</v>
      </c>
      <c r="AA1015" s="8">
        <v>0</v>
      </c>
      <c r="AB1015" s="8" t="s">
        <v>2786</v>
      </c>
      <c r="AC1015" s="8">
        <v>0</v>
      </c>
      <c r="AD1015" s="8" t="s">
        <v>1449</v>
      </c>
    </row>
    <row r="1016" spans="1:30" hidden="1" x14ac:dyDescent="0.25">
      <c r="A1016" s="8" t="s">
        <v>4374</v>
      </c>
      <c r="B1016" s="8">
        <v>1338</v>
      </c>
      <c r="C1016" s="8" t="s">
        <v>1426</v>
      </c>
      <c r="D1016" s="8" t="s">
        <v>1427</v>
      </c>
      <c r="E1016" s="8" t="s">
        <v>1428</v>
      </c>
      <c r="F1016" s="8">
        <v>4</v>
      </c>
      <c r="G1016" s="8" t="s">
        <v>1427</v>
      </c>
      <c r="H1016" s="8" t="s">
        <v>1516</v>
      </c>
      <c r="I1016" s="8" t="s">
        <v>1517</v>
      </c>
      <c r="J1016" s="8">
        <v>18</v>
      </c>
      <c r="K1016" s="8" t="s">
        <v>1518</v>
      </c>
      <c r="L1016" s="8" t="s">
        <v>1519</v>
      </c>
      <c r="M1016" s="8" t="s">
        <v>1520</v>
      </c>
      <c r="N1016" s="8">
        <v>90</v>
      </c>
      <c r="O1016" s="8" t="s">
        <v>4375</v>
      </c>
      <c r="P1016" s="8" t="s">
        <v>1822</v>
      </c>
      <c r="Q1016" s="8" t="s">
        <v>1820</v>
      </c>
      <c r="R1016" s="8" t="s">
        <v>1821</v>
      </c>
      <c r="S1016" s="8">
        <v>36.065886999999996</v>
      </c>
      <c r="T1016" s="8">
        <v>36.670026</v>
      </c>
      <c r="U1016" s="8" t="s">
        <v>1435</v>
      </c>
      <c r="V1016" s="8" t="s">
        <v>1448</v>
      </c>
      <c r="W1016" s="8" t="s">
        <v>1449</v>
      </c>
      <c r="X1016" s="8" t="s">
        <v>1437</v>
      </c>
      <c r="Y1016" s="8">
        <v>0</v>
      </c>
      <c r="Z1016" s="8">
        <v>0</v>
      </c>
      <c r="AA1016" s="8">
        <v>0</v>
      </c>
      <c r="AB1016" s="8" t="s">
        <v>2786</v>
      </c>
      <c r="AC1016" s="8">
        <v>0</v>
      </c>
      <c r="AD1016" s="8">
        <v>0</v>
      </c>
    </row>
    <row r="1017" spans="1:30" hidden="1" x14ac:dyDescent="0.25">
      <c r="A1017" s="8" t="s">
        <v>4376</v>
      </c>
      <c r="B1017" s="8">
        <v>1339</v>
      </c>
      <c r="C1017" s="8" t="s">
        <v>1426</v>
      </c>
      <c r="D1017" s="8" t="s">
        <v>1427</v>
      </c>
      <c r="E1017" s="8" t="s">
        <v>1428</v>
      </c>
      <c r="F1017" s="8">
        <v>4</v>
      </c>
      <c r="G1017" s="8" t="s">
        <v>1427</v>
      </c>
      <c r="H1017" s="8" t="s">
        <v>1516</v>
      </c>
      <c r="I1017" s="8" t="s">
        <v>1517</v>
      </c>
      <c r="J1017" s="8">
        <v>18</v>
      </c>
      <c r="K1017" s="8" t="s">
        <v>1518</v>
      </c>
      <c r="L1017" s="8" t="s">
        <v>1519</v>
      </c>
      <c r="M1017" s="8" t="s">
        <v>1520</v>
      </c>
      <c r="N1017" s="8">
        <v>90</v>
      </c>
      <c r="O1017" s="8" t="s">
        <v>4377</v>
      </c>
      <c r="P1017" s="8" t="s">
        <v>1822</v>
      </c>
      <c r="Q1017" s="8" t="s">
        <v>1820</v>
      </c>
      <c r="R1017" s="8" t="s">
        <v>1821</v>
      </c>
      <c r="S1017" s="8">
        <v>36.065886999999996</v>
      </c>
      <c r="T1017" s="8">
        <v>36.670026</v>
      </c>
      <c r="U1017" s="8" t="s">
        <v>1435</v>
      </c>
      <c r="V1017" s="8" t="s">
        <v>1448</v>
      </c>
      <c r="W1017" s="8" t="s">
        <v>1449</v>
      </c>
      <c r="X1017" s="8" t="s">
        <v>1437</v>
      </c>
      <c r="Y1017" s="8">
        <v>0</v>
      </c>
      <c r="Z1017" s="8">
        <v>0</v>
      </c>
      <c r="AA1017" s="8">
        <v>0</v>
      </c>
      <c r="AB1017" s="8" t="s">
        <v>2786</v>
      </c>
      <c r="AC1017" s="8">
        <v>0</v>
      </c>
      <c r="AD1017" s="8" t="s">
        <v>1449</v>
      </c>
    </row>
    <row r="1018" spans="1:30" hidden="1" x14ac:dyDescent="0.25">
      <c r="A1018" s="8" t="s">
        <v>4378</v>
      </c>
      <c r="B1018" s="8">
        <v>1340</v>
      </c>
      <c r="C1018" s="8" t="s">
        <v>1426</v>
      </c>
      <c r="D1018" s="8" t="s">
        <v>1427</v>
      </c>
      <c r="E1018" s="8" t="s">
        <v>1428</v>
      </c>
      <c r="F1018" s="8">
        <v>4</v>
      </c>
      <c r="G1018" s="8" t="s">
        <v>1427</v>
      </c>
      <c r="H1018" s="8" t="s">
        <v>1516</v>
      </c>
      <c r="I1018" s="8" t="s">
        <v>1517</v>
      </c>
      <c r="J1018" s="8">
        <v>18</v>
      </c>
      <c r="K1018" s="8" t="s">
        <v>1518</v>
      </c>
      <c r="L1018" s="8" t="s">
        <v>1519</v>
      </c>
      <c r="M1018" s="8" t="s">
        <v>1520</v>
      </c>
      <c r="N1018" s="8">
        <v>90</v>
      </c>
      <c r="O1018" s="8" t="s">
        <v>4379</v>
      </c>
      <c r="P1018" s="8" t="s">
        <v>1822</v>
      </c>
      <c r="Q1018" s="8" t="s">
        <v>1820</v>
      </c>
      <c r="R1018" s="8" t="s">
        <v>1821</v>
      </c>
      <c r="S1018" s="8">
        <v>36.065886999999996</v>
      </c>
      <c r="T1018" s="8">
        <v>36.670026</v>
      </c>
      <c r="U1018" s="8" t="s">
        <v>1435</v>
      </c>
      <c r="V1018" s="8" t="s">
        <v>1448</v>
      </c>
      <c r="W1018" s="8" t="s">
        <v>1449</v>
      </c>
      <c r="X1018" s="8" t="s">
        <v>1437</v>
      </c>
      <c r="Y1018" s="8">
        <v>0</v>
      </c>
      <c r="Z1018" s="8">
        <v>0</v>
      </c>
      <c r="AA1018" s="8">
        <v>0</v>
      </c>
      <c r="AB1018" s="8" t="s">
        <v>2786</v>
      </c>
      <c r="AC1018" s="8">
        <v>0</v>
      </c>
      <c r="AD1018" s="8" t="s">
        <v>1449</v>
      </c>
    </row>
    <row r="1019" spans="1:30" hidden="1" x14ac:dyDescent="0.25">
      <c r="A1019" s="8" t="s">
        <v>4380</v>
      </c>
      <c r="B1019" s="8">
        <v>1341</v>
      </c>
      <c r="C1019" s="8" t="s">
        <v>1426</v>
      </c>
      <c r="D1019" s="8" t="s">
        <v>1427</v>
      </c>
      <c r="E1019" s="8" t="s">
        <v>1428</v>
      </c>
      <c r="F1019" s="8">
        <v>4</v>
      </c>
      <c r="G1019" s="8" t="s">
        <v>1427</v>
      </c>
      <c r="H1019" s="8" t="s">
        <v>1516</v>
      </c>
      <c r="I1019" s="8" t="s">
        <v>1517</v>
      </c>
      <c r="J1019" s="8">
        <v>18</v>
      </c>
      <c r="K1019" s="8" t="s">
        <v>1518</v>
      </c>
      <c r="L1019" s="8" t="s">
        <v>1519</v>
      </c>
      <c r="M1019" s="8" t="s">
        <v>1520</v>
      </c>
      <c r="N1019" s="8">
        <v>90</v>
      </c>
      <c r="O1019" s="8" t="s">
        <v>4381</v>
      </c>
      <c r="P1019" s="8" t="s">
        <v>1822</v>
      </c>
      <c r="Q1019" s="8" t="s">
        <v>1820</v>
      </c>
      <c r="R1019" s="8" t="s">
        <v>1821</v>
      </c>
      <c r="S1019" s="8">
        <v>36.065886999999996</v>
      </c>
      <c r="T1019" s="8">
        <v>36.670026</v>
      </c>
      <c r="U1019" s="8" t="s">
        <v>1435</v>
      </c>
      <c r="V1019" s="8" t="s">
        <v>1448</v>
      </c>
      <c r="W1019" s="8" t="s">
        <v>1449</v>
      </c>
      <c r="X1019" s="8" t="s">
        <v>1437</v>
      </c>
      <c r="Y1019" s="8">
        <v>0</v>
      </c>
      <c r="Z1019" s="8">
        <v>0</v>
      </c>
      <c r="AA1019" s="8">
        <v>0</v>
      </c>
      <c r="AB1019" s="8" t="s">
        <v>2786</v>
      </c>
      <c r="AC1019" s="8">
        <v>0</v>
      </c>
      <c r="AD1019" s="8" t="s">
        <v>1449</v>
      </c>
    </row>
    <row r="1020" spans="1:30" hidden="1" x14ac:dyDescent="0.25">
      <c r="A1020" s="8" t="s">
        <v>4382</v>
      </c>
      <c r="B1020" s="8">
        <v>1342</v>
      </c>
      <c r="C1020" s="8" t="s">
        <v>1426</v>
      </c>
      <c r="D1020" s="8" t="s">
        <v>1427</v>
      </c>
      <c r="E1020" s="8" t="s">
        <v>1428</v>
      </c>
      <c r="F1020" s="8">
        <v>4</v>
      </c>
      <c r="G1020" s="8" t="s">
        <v>1427</v>
      </c>
      <c r="H1020" s="8" t="s">
        <v>1516</v>
      </c>
      <c r="I1020" s="8" t="s">
        <v>1517</v>
      </c>
      <c r="J1020" s="8">
        <v>18</v>
      </c>
      <c r="K1020" s="8" t="s">
        <v>1518</v>
      </c>
      <c r="L1020" s="8" t="s">
        <v>1519</v>
      </c>
      <c r="M1020" s="8" t="s">
        <v>1520</v>
      </c>
      <c r="N1020" s="8">
        <v>90</v>
      </c>
      <c r="O1020" s="8" t="s">
        <v>4383</v>
      </c>
      <c r="P1020" s="8" t="s">
        <v>1833</v>
      </c>
      <c r="Q1020" s="8" t="s">
        <v>1831</v>
      </c>
      <c r="R1020" s="8" t="s">
        <v>1832</v>
      </c>
      <c r="S1020" s="8">
        <v>36.026657999999998</v>
      </c>
      <c r="T1020" s="8">
        <v>36.712527999999999</v>
      </c>
      <c r="U1020" s="8" t="s">
        <v>1435</v>
      </c>
      <c r="V1020" s="8" t="s">
        <v>1448</v>
      </c>
      <c r="W1020" s="8" t="s">
        <v>1449</v>
      </c>
      <c r="X1020" s="8" t="s">
        <v>1437</v>
      </c>
      <c r="Y1020" s="8">
        <v>0</v>
      </c>
      <c r="Z1020" s="8">
        <v>0</v>
      </c>
      <c r="AA1020" s="8">
        <v>0</v>
      </c>
      <c r="AB1020" s="8" t="s">
        <v>2786</v>
      </c>
      <c r="AC1020" s="8">
        <v>0</v>
      </c>
      <c r="AD1020" s="8" t="s">
        <v>1449</v>
      </c>
    </row>
    <row r="1021" spans="1:30" hidden="1" x14ac:dyDescent="0.25">
      <c r="A1021" s="8" t="s">
        <v>4384</v>
      </c>
      <c r="B1021" s="8">
        <v>1343</v>
      </c>
      <c r="C1021" s="8" t="s">
        <v>1426</v>
      </c>
      <c r="D1021" s="8" t="s">
        <v>1427</v>
      </c>
      <c r="E1021" s="8" t="s">
        <v>1428</v>
      </c>
      <c r="F1021" s="8">
        <v>4</v>
      </c>
      <c r="G1021" s="8" t="s">
        <v>1427</v>
      </c>
      <c r="H1021" s="8" t="s">
        <v>1516</v>
      </c>
      <c r="I1021" s="8" t="s">
        <v>1517</v>
      </c>
      <c r="J1021" s="8">
        <v>18</v>
      </c>
      <c r="K1021" s="8" t="s">
        <v>1518</v>
      </c>
      <c r="L1021" s="8" t="s">
        <v>1519</v>
      </c>
      <c r="M1021" s="8" t="s">
        <v>1520</v>
      </c>
      <c r="N1021" s="8">
        <v>90</v>
      </c>
      <c r="O1021" s="8" t="s">
        <v>4385</v>
      </c>
      <c r="P1021" s="8" t="s">
        <v>1833</v>
      </c>
      <c r="Q1021" s="8" t="s">
        <v>1831</v>
      </c>
      <c r="R1021" s="8" t="s">
        <v>1832</v>
      </c>
      <c r="S1021" s="8">
        <v>36.026657999999998</v>
      </c>
      <c r="T1021" s="8">
        <v>36.712527999999999</v>
      </c>
      <c r="U1021" s="8" t="s">
        <v>1435</v>
      </c>
      <c r="V1021" s="8" t="s">
        <v>1448</v>
      </c>
      <c r="W1021" s="8" t="s">
        <v>1449</v>
      </c>
      <c r="X1021" s="8" t="s">
        <v>1437</v>
      </c>
      <c r="Y1021" s="8">
        <v>0</v>
      </c>
      <c r="Z1021" s="8">
        <v>0</v>
      </c>
      <c r="AA1021" s="8">
        <v>0</v>
      </c>
      <c r="AB1021" s="8" t="s">
        <v>2786</v>
      </c>
      <c r="AC1021" s="8">
        <v>0</v>
      </c>
      <c r="AD1021" s="8" t="s">
        <v>1449</v>
      </c>
    </row>
    <row r="1022" spans="1:30" hidden="1" x14ac:dyDescent="0.25">
      <c r="A1022" s="8" t="s">
        <v>4386</v>
      </c>
      <c r="B1022" s="8">
        <v>1344</v>
      </c>
      <c r="C1022" s="8" t="s">
        <v>1426</v>
      </c>
      <c r="D1022" s="8" t="s">
        <v>1427</v>
      </c>
      <c r="E1022" s="8" t="s">
        <v>1428</v>
      </c>
      <c r="F1022" s="8">
        <v>4</v>
      </c>
      <c r="G1022" s="8" t="s">
        <v>1427</v>
      </c>
      <c r="H1022" s="8" t="s">
        <v>1516</v>
      </c>
      <c r="I1022" s="8" t="s">
        <v>1517</v>
      </c>
      <c r="J1022" s="8">
        <v>18</v>
      </c>
      <c r="K1022" s="8" t="s">
        <v>1518</v>
      </c>
      <c r="L1022" s="8" t="s">
        <v>1519</v>
      </c>
      <c r="M1022" s="8" t="s">
        <v>1520</v>
      </c>
      <c r="N1022" s="8">
        <v>90</v>
      </c>
      <c r="O1022" s="8" t="s">
        <v>4387</v>
      </c>
      <c r="P1022" s="8" t="s">
        <v>1833</v>
      </c>
      <c r="Q1022" s="8" t="s">
        <v>1831</v>
      </c>
      <c r="R1022" s="8" t="s">
        <v>1832</v>
      </c>
      <c r="S1022" s="8">
        <v>36.026657999999998</v>
      </c>
      <c r="T1022" s="8">
        <v>36.712527999999999</v>
      </c>
      <c r="U1022" s="8" t="s">
        <v>1435</v>
      </c>
      <c r="V1022" s="8" t="s">
        <v>1448</v>
      </c>
      <c r="W1022" s="8" t="s">
        <v>1449</v>
      </c>
      <c r="X1022" s="8" t="s">
        <v>1437</v>
      </c>
      <c r="Y1022" s="8">
        <v>0</v>
      </c>
      <c r="Z1022" s="8">
        <v>0</v>
      </c>
      <c r="AA1022" s="8">
        <v>0</v>
      </c>
      <c r="AB1022" s="8" t="s">
        <v>2786</v>
      </c>
      <c r="AC1022" s="8">
        <v>0</v>
      </c>
      <c r="AD1022" s="8" t="s">
        <v>1449</v>
      </c>
    </row>
    <row r="1023" spans="1:30" hidden="1" x14ac:dyDescent="0.25">
      <c r="A1023" s="8" t="s">
        <v>4388</v>
      </c>
      <c r="B1023" s="8">
        <v>1345</v>
      </c>
      <c r="C1023" s="8" t="s">
        <v>1426</v>
      </c>
      <c r="D1023" s="8" t="s">
        <v>1427</v>
      </c>
      <c r="E1023" s="8" t="s">
        <v>1428</v>
      </c>
      <c r="F1023" s="8">
        <v>4</v>
      </c>
      <c r="G1023" s="8" t="s">
        <v>1427</v>
      </c>
      <c r="H1023" s="8" t="s">
        <v>1516</v>
      </c>
      <c r="I1023" s="8" t="s">
        <v>1517</v>
      </c>
      <c r="J1023" s="8">
        <v>18</v>
      </c>
      <c r="K1023" s="8" t="s">
        <v>1518</v>
      </c>
      <c r="L1023" s="8" t="s">
        <v>1519</v>
      </c>
      <c r="M1023" s="8" t="s">
        <v>1520</v>
      </c>
      <c r="N1023" s="8">
        <v>90</v>
      </c>
      <c r="O1023" s="8" t="s">
        <v>4389</v>
      </c>
      <c r="P1023" s="8" t="s">
        <v>1839</v>
      </c>
      <c r="Q1023" s="8" t="s">
        <v>1837</v>
      </c>
      <c r="R1023" s="8" t="s">
        <v>1838</v>
      </c>
      <c r="S1023" s="8">
        <v>36.044676000000003</v>
      </c>
      <c r="T1023" s="8">
        <v>36.750484</v>
      </c>
      <c r="U1023" s="8" t="s">
        <v>1435</v>
      </c>
      <c r="V1023" s="8" t="s">
        <v>1448</v>
      </c>
      <c r="W1023" s="8" t="s">
        <v>1449</v>
      </c>
      <c r="X1023" s="8" t="s">
        <v>1437</v>
      </c>
      <c r="Y1023" s="8">
        <v>0</v>
      </c>
      <c r="Z1023" s="8">
        <v>0</v>
      </c>
      <c r="AA1023" s="8">
        <v>0</v>
      </c>
      <c r="AB1023" s="8" t="s">
        <v>2786</v>
      </c>
      <c r="AC1023" s="8">
        <v>0</v>
      </c>
      <c r="AD1023" s="8" t="s">
        <v>1449</v>
      </c>
    </row>
    <row r="1024" spans="1:30" hidden="1" x14ac:dyDescent="0.25">
      <c r="A1024" s="8" t="s">
        <v>4390</v>
      </c>
      <c r="B1024" s="8">
        <v>1346</v>
      </c>
      <c r="C1024" s="8" t="s">
        <v>1426</v>
      </c>
      <c r="D1024" s="8" t="s">
        <v>1427</v>
      </c>
      <c r="E1024" s="8" t="s">
        <v>1428</v>
      </c>
      <c r="F1024" s="8">
        <v>4</v>
      </c>
      <c r="G1024" s="8" t="s">
        <v>1427</v>
      </c>
      <c r="H1024" s="8" t="s">
        <v>1516</v>
      </c>
      <c r="I1024" s="8" t="s">
        <v>1517</v>
      </c>
      <c r="J1024" s="8">
        <v>18</v>
      </c>
      <c r="K1024" s="8" t="s">
        <v>1518</v>
      </c>
      <c r="L1024" s="8" t="s">
        <v>1519</v>
      </c>
      <c r="M1024" s="8" t="s">
        <v>1520</v>
      </c>
      <c r="N1024" s="8">
        <v>90</v>
      </c>
      <c r="O1024" s="8" t="s">
        <v>4391</v>
      </c>
      <c r="P1024" s="8" t="s">
        <v>1839</v>
      </c>
      <c r="Q1024" s="8" t="s">
        <v>1837</v>
      </c>
      <c r="R1024" s="8" t="s">
        <v>1838</v>
      </c>
      <c r="S1024" s="8">
        <v>36.044676000000003</v>
      </c>
      <c r="T1024" s="8">
        <v>36.750484</v>
      </c>
      <c r="U1024" s="8" t="s">
        <v>1435</v>
      </c>
      <c r="V1024" s="8" t="s">
        <v>1448</v>
      </c>
      <c r="W1024" s="8" t="s">
        <v>1449</v>
      </c>
      <c r="X1024" s="8" t="s">
        <v>1437</v>
      </c>
      <c r="Y1024" s="8">
        <v>0</v>
      </c>
      <c r="Z1024" s="8">
        <v>0</v>
      </c>
      <c r="AA1024" s="8">
        <v>0</v>
      </c>
      <c r="AB1024" s="8" t="s">
        <v>2786</v>
      </c>
      <c r="AC1024" s="8">
        <v>0</v>
      </c>
      <c r="AD1024" s="8" t="s">
        <v>1449</v>
      </c>
    </row>
    <row r="1025" spans="1:30" hidden="1" x14ac:dyDescent="0.25">
      <c r="A1025" s="8" t="s">
        <v>4392</v>
      </c>
      <c r="B1025" s="8">
        <v>1347</v>
      </c>
      <c r="C1025" s="8" t="s">
        <v>1426</v>
      </c>
      <c r="D1025" s="8" t="s">
        <v>1427</v>
      </c>
      <c r="E1025" s="8" t="s">
        <v>1428</v>
      </c>
      <c r="F1025" s="8">
        <v>4</v>
      </c>
      <c r="G1025" s="8" t="s">
        <v>1427</v>
      </c>
      <c r="H1025" s="8" t="s">
        <v>1516</v>
      </c>
      <c r="I1025" s="8" t="s">
        <v>1517</v>
      </c>
      <c r="J1025" s="8">
        <v>18</v>
      </c>
      <c r="K1025" s="8" t="s">
        <v>1518</v>
      </c>
      <c r="L1025" s="8" t="s">
        <v>1519</v>
      </c>
      <c r="M1025" s="8" t="s">
        <v>1520</v>
      </c>
      <c r="N1025" s="8">
        <v>90</v>
      </c>
      <c r="O1025" s="8" t="s">
        <v>4393</v>
      </c>
      <c r="P1025" s="8" t="s">
        <v>1803</v>
      </c>
      <c r="Q1025" s="8" t="s">
        <v>1801</v>
      </c>
      <c r="R1025" s="8" t="s">
        <v>1802</v>
      </c>
      <c r="S1025" s="8">
        <v>36.089722000000002</v>
      </c>
      <c r="T1025" s="8">
        <v>36.712527999999999</v>
      </c>
      <c r="U1025" s="8" t="s">
        <v>1435</v>
      </c>
      <c r="V1025" s="8" t="s">
        <v>1448</v>
      </c>
      <c r="W1025" s="8" t="s">
        <v>1449</v>
      </c>
      <c r="X1025" s="8" t="s">
        <v>1437</v>
      </c>
      <c r="Y1025" s="8">
        <v>0</v>
      </c>
      <c r="Z1025" s="8">
        <v>0</v>
      </c>
      <c r="AA1025" s="8">
        <v>0</v>
      </c>
      <c r="AB1025" s="8" t="s">
        <v>2786</v>
      </c>
      <c r="AC1025" s="8">
        <v>0</v>
      </c>
      <c r="AD1025" s="8" t="s">
        <v>1449</v>
      </c>
    </row>
    <row r="1026" spans="1:30" hidden="1" x14ac:dyDescent="0.25">
      <c r="A1026" s="8" t="s">
        <v>4394</v>
      </c>
      <c r="B1026" s="8">
        <v>1348</v>
      </c>
      <c r="C1026" s="8" t="s">
        <v>1426</v>
      </c>
      <c r="D1026" s="8" t="s">
        <v>1427</v>
      </c>
      <c r="E1026" s="8" t="s">
        <v>1428</v>
      </c>
      <c r="F1026" s="8">
        <v>4</v>
      </c>
      <c r="G1026" s="8" t="s">
        <v>1427</v>
      </c>
      <c r="H1026" s="8" t="s">
        <v>1516</v>
      </c>
      <c r="I1026" s="8" t="s">
        <v>1517</v>
      </c>
      <c r="J1026" s="8">
        <v>18</v>
      </c>
      <c r="K1026" s="8" t="s">
        <v>1518</v>
      </c>
      <c r="L1026" s="8" t="s">
        <v>1519</v>
      </c>
      <c r="M1026" s="8" t="s">
        <v>1520</v>
      </c>
      <c r="N1026" s="8">
        <v>90</v>
      </c>
      <c r="O1026" s="8" t="s">
        <v>4395</v>
      </c>
      <c r="P1026" s="8" t="s">
        <v>1839</v>
      </c>
      <c r="Q1026" s="8" t="s">
        <v>1837</v>
      </c>
      <c r="R1026" s="8" t="s">
        <v>1838</v>
      </c>
      <c r="S1026" s="8">
        <v>36.044676000000003</v>
      </c>
      <c r="T1026" s="8">
        <v>36.750484</v>
      </c>
      <c r="U1026" s="8" t="s">
        <v>1435</v>
      </c>
      <c r="V1026" s="8" t="s">
        <v>1448</v>
      </c>
      <c r="W1026" s="8" t="s">
        <v>1449</v>
      </c>
      <c r="X1026" s="8" t="s">
        <v>1437</v>
      </c>
      <c r="Y1026" s="8">
        <v>0</v>
      </c>
      <c r="Z1026" s="8">
        <v>0</v>
      </c>
      <c r="AA1026" s="8">
        <v>0</v>
      </c>
      <c r="AB1026" s="8" t="s">
        <v>2786</v>
      </c>
      <c r="AC1026" s="8">
        <v>0</v>
      </c>
      <c r="AD1026" s="8" t="s">
        <v>1449</v>
      </c>
    </row>
    <row r="1027" spans="1:30" hidden="1" x14ac:dyDescent="0.25">
      <c r="A1027" s="8" t="s">
        <v>4396</v>
      </c>
      <c r="B1027" s="8">
        <v>1349</v>
      </c>
      <c r="C1027" s="8" t="s">
        <v>1426</v>
      </c>
      <c r="D1027" s="8" t="s">
        <v>1427</v>
      </c>
      <c r="E1027" s="8" t="s">
        <v>1428</v>
      </c>
      <c r="F1027" s="8">
        <v>4</v>
      </c>
      <c r="G1027" s="8" t="s">
        <v>1427</v>
      </c>
      <c r="H1027" s="8" t="s">
        <v>1516</v>
      </c>
      <c r="I1027" s="8" t="s">
        <v>1517</v>
      </c>
      <c r="J1027" s="8">
        <v>18</v>
      </c>
      <c r="K1027" s="8" t="s">
        <v>1518</v>
      </c>
      <c r="L1027" s="8" t="s">
        <v>1519</v>
      </c>
      <c r="M1027" s="8" t="s">
        <v>1520</v>
      </c>
      <c r="N1027" s="8">
        <v>90</v>
      </c>
      <c r="O1027" s="8" t="s">
        <v>4397</v>
      </c>
      <c r="P1027" s="8" t="s">
        <v>1839</v>
      </c>
      <c r="Q1027" s="8" t="s">
        <v>1837</v>
      </c>
      <c r="R1027" s="8" t="s">
        <v>1838</v>
      </c>
      <c r="S1027" s="8">
        <v>36.044676000000003</v>
      </c>
      <c r="T1027" s="8">
        <v>36.750484</v>
      </c>
      <c r="U1027" s="8" t="s">
        <v>1435</v>
      </c>
      <c r="V1027" s="8" t="s">
        <v>1448</v>
      </c>
      <c r="W1027" s="8" t="s">
        <v>1449</v>
      </c>
      <c r="X1027" s="8" t="s">
        <v>1437</v>
      </c>
      <c r="Y1027" s="8">
        <v>0</v>
      </c>
      <c r="Z1027" s="8">
        <v>0</v>
      </c>
      <c r="AA1027" s="8">
        <v>0</v>
      </c>
      <c r="AB1027" s="8" t="s">
        <v>2786</v>
      </c>
      <c r="AC1027" s="8">
        <v>0</v>
      </c>
      <c r="AD1027" s="8" t="s">
        <v>1449</v>
      </c>
    </row>
    <row r="1028" spans="1:30" hidden="1" x14ac:dyDescent="0.25">
      <c r="A1028" s="8" t="s">
        <v>4398</v>
      </c>
      <c r="B1028" s="8">
        <v>1350</v>
      </c>
      <c r="C1028" s="8" t="s">
        <v>2334</v>
      </c>
      <c r="D1028" s="8" t="s">
        <v>2335</v>
      </c>
      <c r="E1028" s="8" t="s">
        <v>2336</v>
      </c>
      <c r="F1028" s="8">
        <v>1</v>
      </c>
      <c r="G1028" s="8" t="s">
        <v>2997</v>
      </c>
      <c r="H1028" s="8" t="s">
        <v>2998</v>
      </c>
      <c r="I1028" s="8" t="s">
        <v>2999</v>
      </c>
      <c r="J1028" s="8">
        <v>3</v>
      </c>
      <c r="K1028" s="8" t="s">
        <v>3649</v>
      </c>
      <c r="L1028" s="8" t="s">
        <v>3650</v>
      </c>
      <c r="M1028" s="8" t="s">
        <v>3651</v>
      </c>
      <c r="N1028" s="8">
        <v>16</v>
      </c>
      <c r="O1028" s="8" t="s">
        <v>4399</v>
      </c>
      <c r="P1028" s="8" t="s">
        <v>3652</v>
      </c>
      <c r="Q1028" s="8" t="s">
        <v>3649</v>
      </c>
      <c r="R1028" s="8" t="s">
        <v>3650</v>
      </c>
      <c r="S1028" s="8">
        <v>36.7587519</v>
      </c>
      <c r="T1028" s="8">
        <v>36.753171899999998</v>
      </c>
      <c r="U1028" s="8" t="s">
        <v>1448</v>
      </c>
      <c r="V1028" s="8" t="s">
        <v>1448</v>
      </c>
      <c r="W1028" s="8" t="s">
        <v>1449</v>
      </c>
      <c r="X1028" s="8" t="s">
        <v>1437</v>
      </c>
      <c r="Y1028" s="8">
        <v>0</v>
      </c>
      <c r="Z1028" s="8">
        <v>0</v>
      </c>
      <c r="AA1028" s="8">
        <v>0</v>
      </c>
      <c r="AB1028" s="8" t="s">
        <v>1438</v>
      </c>
      <c r="AC1028" s="8">
        <v>0</v>
      </c>
      <c r="AD1028" s="8" t="s">
        <v>1449</v>
      </c>
    </row>
    <row r="1029" spans="1:30" hidden="1" x14ac:dyDescent="0.25">
      <c r="A1029" s="8" t="s">
        <v>4400</v>
      </c>
      <c r="B1029" s="8">
        <v>1351</v>
      </c>
      <c r="C1029" s="8" t="s">
        <v>1426</v>
      </c>
      <c r="D1029" s="8" t="s">
        <v>1427</v>
      </c>
      <c r="E1029" s="8" t="s">
        <v>1428</v>
      </c>
      <c r="F1029" s="8">
        <v>4</v>
      </c>
      <c r="G1029" s="8" t="s">
        <v>1427</v>
      </c>
      <c r="H1029" s="8" t="s">
        <v>1516</v>
      </c>
      <c r="I1029" s="8" t="s">
        <v>1517</v>
      </c>
      <c r="J1029" s="8">
        <v>18</v>
      </c>
      <c r="K1029" s="8" t="s">
        <v>1518</v>
      </c>
      <c r="L1029" s="8" t="s">
        <v>1519</v>
      </c>
      <c r="M1029" s="8" t="s">
        <v>1520</v>
      </c>
      <c r="N1029" s="8">
        <v>90</v>
      </c>
      <c r="O1029" s="8" t="s">
        <v>4401</v>
      </c>
      <c r="P1029" s="8" t="s">
        <v>1819</v>
      </c>
      <c r="Q1029" s="8" t="s">
        <v>1817</v>
      </c>
      <c r="R1029" s="8" t="s">
        <v>1818</v>
      </c>
      <c r="S1029" s="8">
        <v>36.110446000000003</v>
      </c>
      <c r="T1029" s="8">
        <v>36.693612000000002</v>
      </c>
      <c r="U1029" s="8" t="s">
        <v>1435</v>
      </c>
      <c r="V1029" s="8" t="s">
        <v>1448</v>
      </c>
      <c r="W1029" s="8" t="s">
        <v>1449</v>
      </c>
      <c r="X1029" s="8" t="s">
        <v>1437</v>
      </c>
      <c r="Y1029" s="8">
        <v>0</v>
      </c>
      <c r="Z1029" s="8">
        <v>0</v>
      </c>
      <c r="AA1029" s="8">
        <v>0</v>
      </c>
      <c r="AB1029" s="8" t="s">
        <v>2786</v>
      </c>
      <c r="AC1029" s="8">
        <v>0</v>
      </c>
      <c r="AD1029" s="8" t="s">
        <v>1449</v>
      </c>
    </row>
    <row r="1030" spans="1:30" hidden="1" x14ac:dyDescent="0.25">
      <c r="A1030" s="8" t="s">
        <v>4402</v>
      </c>
      <c r="B1030" s="8">
        <v>1352</v>
      </c>
      <c r="C1030" s="8" t="s">
        <v>1426</v>
      </c>
      <c r="D1030" s="8" t="s">
        <v>1427</v>
      </c>
      <c r="E1030" s="8" t="s">
        <v>1428</v>
      </c>
      <c r="F1030" s="8">
        <v>4</v>
      </c>
      <c r="G1030" s="8" t="s">
        <v>1427</v>
      </c>
      <c r="H1030" s="8" t="s">
        <v>1516</v>
      </c>
      <c r="I1030" s="8" t="s">
        <v>1517</v>
      </c>
      <c r="J1030" s="8">
        <v>18</v>
      </c>
      <c r="K1030" s="8" t="s">
        <v>1518</v>
      </c>
      <c r="L1030" s="8" t="s">
        <v>1519</v>
      </c>
      <c r="M1030" s="8" t="s">
        <v>1520</v>
      </c>
      <c r="N1030" s="8">
        <v>90</v>
      </c>
      <c r="O1030" s="8" t="s">
        <v>4403</v>
      </c>
      <c r="P1030" s="8" t="s">
        <v>1797</v>
      </c>
      <c r="Q1030" s="8" t="s">
        <v>1795</v>
      </c>
      <c r="R1030" s="8" t="s">
        <v>1796</v>
      </c>
      <c r="S1030" s="8">
        <v>36.007162999999998</v>
      </c>
      <c r="T1030" s="8">
        <v>36.630707999999998</v>
      </c>
      <c r="U1030" s="8" t="s">
        <v>1435</v>
      </c>
      <c r="V1030" s="8" t="s">
        <v>1448</v>
      </c>
      <c r="W1030" s="8" t="s">
        <v>1449</v>
      </c>
      <c r="X1030" s="8" t="s">
        <v>1437</v>
      </c>
      <c r="Y1030" s="8">
        <v>0</v>
      </c>
      <c r="Z1030" s="8">
        <v>0</v>
      </c>
      <c r="AA1030" s="8">
        <v>0</v>
      </c>
      <c r="AB1030" s="8" t="s">
        <v>2786</v>
      </c>
      <c r="AC1030" s="8">
        <v>0</v>
      </c>
      <c r="AD1030" s="8">
        <v>0</v>
      </c>
    </row>
    <row r="1031" spans="1:30" hidden="1" x14ac:dyDescent="0.25">
      <c r="A1031" s="8" t="s">
        <v>4404</v>
      </c>
      <c r="B1031" s="8">
        <v>1353</v>
      </c>
      <c r="C1031" s="8" t="s">
        <v>1426</v>
      </c>
      <c r="D1031" s="8" t="s">
        <v>1427</v>
      </c>
      <c r="E1031" s="8" t="s">
        <v>1428</v>
      </c>
      <c r="F1031" s="8">
        <v>4</v>
      </c>
      <c r="G1031" s="8" t="s">
        <v>1427</v>
      </c>
      <c r="H1031" s="8" t="s">
        <v>1516</v>
      </c>
      <c r="I1031" s="8" t="s">
        <v>1517</v>
      </c>
      <c r="J1031" s="8">
        <v>18</v>
      </c>
      <c r="K1031" s="8" t="s">
        <v>1518</v>
      </c>
      <c r="L1031" s="8" t="s">
        <v>1519</v>
      </c>
      <c r="M1031" s="8" t="s">
        <v>1520</v>
      </c>
      <c r="N1031" s="8">
        <v>90</v>
      </c>
      <c r="O1031" s="8" t="s">
        <v>4405</v>
      </c>
      <c r="P1031" s="8" t="s">
        <v>1522</v>
      </c>
      <c r="Q1031" s="8" t="s">
        <v>1757</v>
      </c>
      <c r="R1031" s="8" t="s">
        <v>1758</v>
      </c>
      <c r="S1031" s="8">
        <v>36.069361000000001</v>
      </c>
      <c r="T1031" s="8">
        <v>36.613833</v>
      </c>
      <c r="U1031" s="8" t="s">
        <v>1435</v>
      </c>
      <c r="V1031" s="8" t="s">
        <v>1448</v>
      </c>
      <c r="W1031" s="8" t="s">
        <v>1449</v>
      </c>
      <c r="X1031" s="8" t="s">
        <v>1437</v>
      </c>
      <c r="Y1031" s="8">
        <v>0</v>
      </c>
      <c r="Z1031" s="8">
        <v>0</v>
      </c>
      <c r="AA1031" s="8">
        <v>0</v>
      </c>
      <c r="AB1031" s="8" t="s">
        <v>2786</v>
      </c>
      <c r="AC1031" s="8">
        <v>0</v>
      </c>
      <c r="AD1031" s="8">
        <v>0</v>
      </c>
    </row>
    <row r="1032" spans="1:30" hidden="1" x14ac:dyDescent="0.25">
      <c r="A1032" s="8" t="s">
        <v>4406</v>
      </c>
      <c r="B1032" s="8">
        <v>1354</v>
      </c>
      <c r="C1032" s="8" t="s">
        <v>1426</v>
      </c>
      <c r="D1032" s="8" t="s">
        <v>1427</v>
      </c>
      <c r="E1032" s="8" t="s">
        <v>1428</v>
      </c>
      <c r="F1032" s="8">
        <v>4</v>
      </c>
      <c r="G1032" s="8" t="s">
        <v>1427</v>
      </c>
      <c r="H1032" s="8" t="s">
        <v>1516</v>
      </c>
      <c r="I1032" s="8" t="s">
        <v>1517</v>
      </c>
      <c r="J1032" s="8">
        <v>18</v>
      </c>
      <c r="K1032" s="8" t="s">
        <v>1518</v>
      </c>
      <c r="L1032" s="8" t="s">
        <v>1519</v>
      </c>
      <c r="M1032" s="8" t="s">
        <v>1520</v>
      </c>
      <c r="N1032" s="8">
        <v>90</v>
      </c>
      <c r="O1032" s="8" t="s">
        <v>4407</v>
      </c>
      <c r="P1032" s="8" t="s">
        <v>1797</v>
      </c>
      <c r="Q1032" s="8" t="s">
        <v>1795</v>
      </c>
      <c r="R1032" s="8" t="s">
        <v>1796</v>
      </c>
      <c r="S1032" s="8">
        <v>36.007162999999998</v>
      </c>
      <c r="T1032" s="8">
        <v>36.630707999999998</v>
      </c>
      <c r="U1032" s="8" t="s">
        <v>1435</v>
      </c>
      <c r="V1032" s="8" t="s">
        <v>1448</v>
      </c>
      <c r="W1032" s="8" t="s">
        <v>1449</v>
      </c>
      <c r="X1032" s="8" t="s">
        <v>1437</v>
      </c>
      <c r="Y1032" s="8">
        <v>0</v>
      </c>
      <c r="Z1032" s="8">
        <v>0</v>
      </c>
      <c r="AA1032" s="8">
        <v>0</v>
      </c>
      <c r="AB1032" s="8" t="s">
        <v>2786</v>
      </c>
      <c r="AC1032" s="8">
        <v>0</v>
      </c>
      <c r="AD1032" s="8" t="s">
        <v>1449</v>
      </c>
    </row>
    <row r="1033" spans="1:30" hidden="1" x14ac:dyDescent="0.25">
      <c r="A1033" s="8" t="s">
        <v>4408</v>
      </c>
      <c r="B1033" s="8">
        <v>1355</v>
      </c>
      <c r="C1033" s="8" t="s">
        <v>1426</v>
      </c>
      <c r="D1033" s="8" t="s">
        <v>1427</v>
      </c>
      <c r="E1033" s="8" t="s">
        <v>1428</v>
      </c>
      <c r="F1033" s="8">
        <v>4</v>
      </c>
      <c r="G1033" s="8" t="s">
        <v>1427</v>
      </c>
      <c r="H1033" s="8" t="s">
        <v>1516</v>
      </c>
      <c r="I1033" s="8" t="s">
        <v>1517</v>
      </c>
      <c r="J1033" s="8">
        <v>18</v>
      </c>
      <c r="K1033" s="8" t="s">
        <v>1518</v>
      </c>
      <c r="L1033" s="8" t="s">
        <v>1519</v>
      </c>
      <c r="M1033" s="8" t="s">
        <v>1520</v>
      </c>
      <c r="N1033" s="8">
        <v>90</v>
      </c>
      <c r="O1033" s="8" t="s">
        <v>4409</v>
      </c>
      <c r="P1033" s="8" t="s">
        <v>1797</v>
      </c>
      <c r="Q1033" s="8" t="s">
        <v>1795</v>
      </c>
      <c r="R1033" s="8" t="s">
        <v>1796</v>
      </c>
      <c r="S1033" s="8">
        <v>36.007162999999998</v>
      </c>
      <c r="T1033" s="8">
        <v>36.630707999999998</v>
      </c>
      <c r="U1033" s="8" t="s">
        <v>1435</v>
      </c>
      <c r="V1033" s="8" t="s">
        <v>1448</v>
      </c>
      <c r="W1033" s="8" t="s">
        <v>1449</v>
      </c>
      <c r="X1033" s="8" t="s">
        <v>1437</v>
      </c>
      <c r="Y1033" s="8">
        <v>0</v>
      </c>
      <c r="Z1033" s="8">
        <v>0</v>
      </c>
      <c r="AA1033" s="8">
        <v>0</v>
      </c>
      <c r="AB1033" s="8" t="s">
        <v>2786</v>
      </c>
      <c r="AC1033" s="8">
        <v>0</v>
      </c>
      <c r="AD1033" s="8" t="s">
        <v>1449</v>
      </c>
    </row>
    <row r="1034" spans="1:30" hidden="1" x14ac:dyDescent="0.25">
      <c r="A1034" s="8" t="s">
        <v>4410</v>
      </c>
      <c r="B1034" s="8">
        <v>1356</v>
      </c>
      <c r="C1034" s="8" t="s">
        <v>1426</v>
      </c>
      <c r="D1034" s="8" t="s">
        <v>1427</v>
      </c>
      <c r="E1034" s="8" t="s">
        <v>1428</v>
      </c>
      <c r="F1034" s="8">
        <v>4</v>
      </c>
      <c r="G1034" s="8" t="s">
        <v>1427</v>
      </c>
      <c r="H1034" s="8" t="s">
        <v>1516</v>
      </c>
      <c r="I1034" s="8" t="s">
        <v>1517</v>
      </c>
      <c r="J1034" s="8">
        <v>18</v>
      </c>
      <c r="K1034" s="8" t="s">
        <v>1518</v>
      </c>
      <c r="L1034" s="8" t="s">
        <v>1519</v>
      </c>
      <c r="M1034" s="8" t="s">
        <v>1520</v>
      </c>
      <c r="N1034" s="8">
        <v>90</v>
      </c>
      <c r="O1034" s="8" t="s">
        <v>4411</v>
      </c>
      <c r="P1034" s="8" t="s">
        <v>1797</v>
      </c>
      <c r="Q1034" s="8" t="s">
        <v>1795</v>
      </c>
      <c r="R1034" s="8" t="s">
        <v>1796</v>
      </c>
      <c r="S1034" s="8">
        <v>36.007162999999998</v>
      </c>
      <c r="T1034" s="8">
        <v>36.630707999999998</v>
      </c>
      <c r="U1034" s="8" t="s">
        <v>1435</v>
      </c>
      <c r="V1034" s="8" t="s">
        <v>1448</v>
      </c>
      <c r="W1034" s="8" t="s">
        <v>1449</v>
      </c>
      <c r="X1034" s="8" t="s">
        <v>1437</v>
      </c>
      <c r="Y1034" s="8">
        <v>0</v>
      </c>
      <c r="Z1034" s="8">
        <v>0</v>
      </c>
      <c r="AA1034" s="8">
        <v>0</v>
      </c>
      <c r="AB1034" s="8" t="s">
        <v>2786</v>
      </c>
      <c r="AC1034" s="8">
        <v>0</v>
      </c>
      <c r="AD1034" s="8" t="s">
        <v>1449</v>
      </c>
    </row>
    <row r="1035" spans="1:30" hidden="1" x14ac:dyDescent="0.25">
      <c r="A1035" s="8" t="s">
        <v>4412</v>
      </c>
      <c r="B1035" s="8">
        <v>1357</v>
      </c>
      <c r="C1035" s="8" t="s">
        <v>1426</v>
      </c>
      <c r="D1035" s="8" t="s">
        <v>1427</v>
      </c>
      <c r="E1035" s="8" t="s">
        <v>1428</v>
      </c>
      <c r="F1035" s="8">
        <v>4</v>
      </c>
      <c r="G1035" s="8" t="s">
        <v>1427</v>
      </c>
      <c r="H1035" s="8" t="s">
        <v>1516</v>
      </c>
      <c r="I1035" s="8" t="s">
        <v>1517</v>
      </c>
      <c r="J1035" s="8">
        <v>18</v>
      </c>
      <c r="K1035" s="8" t="s">
        <v>1518</v>
      </c>
      <c r="L1035" s="8" t="s">
        <v>1519</v>
      </c>
      <c r="M1035" s="8" t="s">
        <v>1520</v>
      </c>
      <c r="N1035" s="8">
        <v>90</v>
      </c>
      <c r="O1035" s="8" t="s">
        <v>4413</v>
      </c>
      <c r="P1035" s="8" t="s">
        <v>1797</v>
      </c>
      <c r="Q1035" s="8" t="s">
        <v>1795</v>
      </c>
      <c r="R1035" s="8" t="s">
        <v>1796</v>
      </c>
      <c r="S1035" s="8">
        <v>36.007162999999998</v>
      </c>
      <c r="T1035" s="8">
        <v>36.630707999999998</v>
      </c>
      <c r="U1035" s="8" t="s">
        <v>1435</v>
      </c>
      <c r="V1035" s="8" t="s">
        <v>1448</v>
      </c>
      <c r="W1035" s="8" t="s">
        <v>1449</v>
      </c>
      <c r="X1035" s="8" t="s">
        <v>1437</v>
      </c>
      <c r="Y1035" s="8">
        <v>0</v>
      </c>
      <c r="Z1035" s="8">
        <v>0</v>
      </c>
      <c r="AA1035" s="8">
        <v>0</v>
      </c>
      <c r="AB1035" s="8" t="s">
        <v>2786</v>
      </c>
      <c r="AC1035" s="8">
        <v>0</v>
      </c>
      <c r="AD1035" s="8" t="s">
        <v>1449</v>
      </c>
    </row>
    <row r="1036" spans="1:30" hidden="1" x14ac:dyDescent="0.25">
      <c r="A1036" s="8" t="s">
        <v>4414</v>
      </c>
      <c r="B1036" s="8">
        <v>1358</v>
      </c>
      <c r="C1036" s="8" t="s">
        <v>1426</v>
      </c>
      <c r="D1036" s="8" t="s">
        <v>1427</v>
      </c>
      <c r="E1036" s="8" t="s">
        <v>1428</v>
      </c>
      <c r="F1036" s="8">
        <v>4</v>
      </c>
      <c r="G1036" s="8" t="s">
        <v>1427</v>
      </c>
      <c r="H1036" s="8" t="s">
        <v>1516</v>
      </c>
      <c r="I1036" s="8" t="s">
        <v>1517</v>
      </c>
      <c r="J1036" s="8">
        <v>18</v>
      </c>
      <c r="K1036" s="8" t="s">
        <v>1518</v>
      </c>
      <c r="L1036" s="8" t="s">
        <v>1519</v>
      </c>
      <c r="M1036" s="8" t="s">
        <v>1520</v>
      </c>
      <c r="N1036" s="8">
        <v>90</v>
      </c>
      <c r="O1036" s="8" t="s">
        <v>4415</v>
      </c>
      <c r="P1036" s="8" t="s">
        <v>1825</v>
      </c>
      <c r="Q1036" s="8" t="s">
        <v>2250</v>
      </c>
      <c r="R1036" s="8" t="s">
        <v>2251</v>
      </c>
      <c r="S1036" s="8">
        <v>36.037027000000002</v>
      </c>
      <c r="T1036" s="8">
        <v>36.560141000000002</v>
      </c>
      <c r="U1036" s="8" t="s">
        <v>1435</v>
      </c>
      <c r="V1036" s="8" t="s">
        <v>1448</v>
      </c>
      <c r="W1036" s="8" t="s">
        <v>1449</v>
      </c>
      <c r="X1036" s="8" t="s">
        <v>1437</v>
      </c>
      <c r="Y1036" s="8">
        <v>0</v>
      </c>
      <c r="Z1036" s="8">
        <v>0</v>
      </c>
      <c r="AA1036" s="8">
        <v>0</v>
      </c>
      <c r="AB1036" s="8" t="s">
        <v>2786</v>
      </c>
      <c r="AC1036" s="8">
        <v>0</v>
      </c>
      <c r="AD1036" s="8" t="s">
        <v>1449</v>
      </c>
    </row>
    <row r="1037" spans="1:30" hidden="1" x14ac:dyDescent="0.25">
      <c r="A1037" s="8" t="s">
        <v>4416</v>
      </c>
      <c r="B1037" s="8">
        <v>1359</v>
      </c>
      <c r="C1037" s="8" t="s">
        <v>1426</v>
      </c>
      <c r="D1037" s="8" t="s">
        <v>1427</v>
      </c>
      <c r="E1037" s="8" t="s">
        <v>1428</v>
      </c>
      <c r="F1037" s="8">
        <v>4</v>
      </c>
      <c r="G1037" s="8" t="s">
        <v>1427</v>
      </c>
      <c r="H1037" s="8" t="s">
        <v>1516</v>
      </c>
      <c r="I1037" s="8" t="s">
        <v>1517</v>
      </c>
      <c r="J1037" s="8">
        <v>18</v>
      </c>
      <c r="K1037" s="8" t="s">
        <v>1518</v>
      </c>
      <c r="L1037" s="8" t="s">
        <v>1519</v>
      </c>
      <c r="M1037" s="8" t="s">
        <v>1520</v>
      </c>
      <c r="N1037" s="8">
        <v>90</v>
      </c>
      <c r="O1037" s="8" t="s">
        <v>4417</v>
      </c>
      <c r="P1037" s="8" t="s">
        <v>1825</v>
      </c>
      <c r="Q1037" s="8" t="s">
        <v>2250</v>
      </c>
      <c r="R1037" s="8" t="s">
        <v>2251</v>
      </c>
      <c r="S1037" s="8">
        <v>36.037027000000002</v>
      </c>
      <c r="T1037" s="8">
        <v>36.560141000000002</v>
      </c>
      <c r="U1037" s="8" t="s">
        <v>1435</v>
      </c>
      <c r="V1037" s="8" t="s">
        <v>1448</v>
      </c>
      <c r="W1037" s="8" t="s">
        <v>1449</v>
      </c>
      <c r="X1037" s="8" t="s">
        <v>1437</v>
      </c>
      <c r="Y1037" s="8">
        <v>0</v>
      </c>
      <c r="Z1037" s="8">
        <v>0</v>
      </c>
      <c r="AA1037" s="8">
        <v>0</v>
      </c>
      <c r="AB1037" s="8" t="s">
        <v>2786</v>
      </c>
      <c r="AC1037" s="8">
        <v>0</v>
      </c>
      <c r="AD1037" s="8" t="s">
        <v>1449</v>
      </c>
    </row>
    <row r="1038" spans="1:30" hidden="1" x14ac:dyDescent="0.25">
      <c r="A1038" s="8" t="s">
        <v>4418</v>
      </c>
      <c r="B1038" s="8">
        <v>1360</v>
      </c>
      <c r="C1038" s="8" t="s">
        <v>1426</v>
      </c>
      <c r="D1038" s="8" t="s">
        <v>1427</v>
      </c>
      <c r="E1038" s="8" t="s">
        <v>1428</v>
      </c>
      <c r="F1038" s="8">
        <v>4</v>
      </c>
      <c r="G1038" s="8" t="s">
        <v>1427</v>
      </c>
      <c r="H1038" s="8" t="s">
        <v>1516</v>
      </c>
      <c r="I1038" s="8" t="s">
        <v>1517</v>
      </c>
      <c r="J1038" s="8">
        <v>18</v>
      </c>
      <c r="K1038" s="8" t="s">
        <v>1518</v>
      </c>
      <c r="L1038" s="8" t="s">
        <v>1519</v>
      </c>
      <c r="M1038" s="8" t="s">
        <v>1520</v>
      </c>
      <c r="N1038" s="8">
        <v>90</v>
      </c>
      <c r="O1038" s="8" t="s">
        <v>4419</v>
      </c>
      <c r="P1038" s="8" t="s">
        <v>1825</v>
      </c>
      <c r="Q1038" s="8" t="s">
        <v>2250</v>
      </c>
      <c r="R1038" s="8" t="s">
        <v>2251</v>
      </c>
      <c r="S1038" s="8">
        <v>36.037027000000002</v>
      </c>
      <c r="T1038" s="8">
        <v>36.560141000000002</v>
      </c>
      <c r="U1038" s="8" t="s">
        <v>1435</v>
      </c>
      <c r="V1038" s="8" t="s">
        <v>1448</v>
      </c>
      <c r="W1038" s="8" t="s">
        <v>1449</v>
      </c>
      <c r="X1038" s="8" t="s">
        <v>1437</v>
      </c>
      <c r="Y1038" s="8">
        <v>0</v>
      </c>
      <c r="Z1038" s="8">
        <v>0</v>
      </c>
      <c r="AA1038" s="8">
        <v>0</v>
      </c>
      <c r="AB1038" s="8" t="s">
        <v>2786</v>
      </c>
      <c r="AC1038" s="8">
        <v>0</v>
      </c>
      <c r="AD1038" s="8" t="s">
        <v>1449</v>
      </c>
    </row>
    <row r="1039" spans="1:30" hidden="1" x14ac:dyDescent="0.25">
      <c r="A1039" s="8" t="s">
        <v>4420</v>
      </c>
      <c r="B1039" s="8">
        <v>1361</v>
      </c>
      <c r="C1039" s="8" t="s">
        <v>1426</v>
      </c>
      <c r="D1039" s="8" t="s">
        <v>1427</v>
      </c>
      <c r="E1039" s="8" t="s">
        <v>1428</v>
      </c>
      <c r="F1039" s="8">
        <v>4</v>
      </c>
      <c r="G1039" s="8" t="s">
        <v>1427</v>
      </c>
      <c r="H1039" s="8" t="s">
        <v>1516</v>
      </c>
      <c r="I1039" s="8" t="s">
        <v>1517</v>
      </c>
      <c r="J1039" s="8">
        <v>18</v>
      </c>
      <c r="K1039" s="8" t="s">
        <v>1518</v>
      </c>
      <c r="L1039" s="8" t="s">
        <v>1519</v>
      </c>
      <c r="M1039" s="8" t="s">
        <v>1520</v>
      </c>
      <c r="N1039" s="8">
        <v>90</v>
      </c>
      <c r="O1039" s="8" t="s">
        <v>4421</v>
      </c>
      <c r="P1039" s="8" t="s">
        <v>2254</v>
      </c>
      <c r="Q1039" s="8" t="s">
        <v>2252</v>
      </c>
      <c r="R1039" s="8" t="s">
        <v>2253</v>
      </c>
      <c r="S1039" s="8">
        <v>36.086187000000002</v>
      </c>
      <c r="T1039" s="8">
        <v>36.655656999999998</v>
      </c>
      <c r="U1039" s="8" t="s">
        <v>1435</v>
      </c>
      <c r="V1039" s="8" t="s">
        <v>1448</v>
      </c>
      <c r="W1039" s="8" t="s">
        <v>1449</v>
      </c>
      <c r="X1039" s="8" t="s">
        <v>1437</v>
      </c>
      <c r="Y1039" s="8">
        <v>0</v>
      </c>
      <c r="Z1039" s="8">
        <v>0</v>
      </c>
      <c r="AA1039" s="8">
        <v>0</v>
      </c>
      <c r="AB1039" s="8" t="s">
        <v>2786</v>
      </c>
      <c r="AC1039" s="8">
        <v>0</v>
      </c>
      <c r="AD1039" s="8" t="s">
        <v>1449</v>
      </c>
    </row>
    <row r="1040" spans="1:30" hidden="1" x14ac:dyDescent="0.25">
      <c r="A1040" s="8" t="s">
        <v>4422</v>
      </c>
      <c r="B1040" s="8">
        <v>1362</v>
      </c>
      <c r="C1040" s="8" t="s">
        <v>1426</v>
      </c>
      <c r="D1040" s="8" t="s">
        <v>1427</v>
      </c>
      <c r="E1040" s="8" t="s">
        <v>1428</v>
      </c>
      <c r="F1040" s="8">
        <v>4</v>
      </c>
      <c r="G1040" s="8" t="s">
        <v>1427</v>
      </c>
      <c r="H1040" s="8" t="s">
        <v>1516</v>
      </c>
      <c r="I1040" s="8" t="s">
        <v>1517</v>
      </c>
      <c r="J1040" s="8">
        <v>18</v>
      </c>
      <c r="K1040" s="8" t="s">
        <v>1518</v>
      </c>
      <c r="L1040" s="8" t="s">
        <v>1519</v>
      </c>
      <c r="M1040" s="8" t="s">
        <v>1520</v>
      </c>
      <c r="N1040" s="8">
        <v>90</v>
      </c>
      <c r="O1040" s="8" t="s">
        <v>4423</v>
      </c>
      <c r="P1040" s="8" t="s">
        <v>2254</v>
      </c>
      <c r="Q1040" s="8" t="s">
        <v>2252</v>
      </c>
      <c r="R1040" s="8" t="s">
        <v>2253</v>
      </c>
      <c r="S1040" s="8">
        <v>36.086187000000002</v>
      </c>
      <c r="T1040" s="8">
        <v>36.655656999999998</v>
      </c>
      <c r="U1040" s="8" t="s">
        <v>1435</v>
      </c>
      <c r="V1040" s="8" t="s">
        <v>1448</v>
      </c>
      <c r="W1040" s="8" t="s">
        <v>1449</v>
      </c>
      <c r="X1040" s="8" t="s">
        <v>1437</v>
      </c>
      <c r="Y1040" s="8">
        <v>0</v>
      </c>
      <c r="Z1040" s="8">
        <v>0</v>
      </c>
      <c r="AA1040" s="8">
        <v>0</v>
      </c>
      <c r="AB1040" s="8" t="s">
        <v>2786</v>
      </c>
      <c r="AC1040" s="8">
        <v>0</v>
      </c>
      <c r="AD1040" s="8" t="s">
        <v>1449</v>
      </c>
    </row>
    <row r="1041" spans="1:30" hidden="1" x14ac:dyDescent="0.25">
      <c r="A1041" s="8" t="s">
        <v>4424</v>
      </c>
      <c r="B1041" s="8">
        <v>1363</v>
      </c>
      <c r="C1041" s="8" t="s">
        <v>1426</v>
      </c>
      <c r="D1041" s="8" t="s">
        <v>1427</v>
      </c>
      <c r="E1041" s="8" t="s">
        <v>1428</v>
      </c>
      <c r="F1041" s="8">
        <v>4</v>
      </c>
      <c r="G1041" s="8" t="s">
        <v>1427</v>
      </c>
      <c r="H1041" s="8" t="s">
        <v>1516</v>
      </c>
      <c r="I1041" s="8" t="s">
        <v>1517</v>
      </c>
      <c r="J1041" s="8">
        <v>18</v>
      </c>
      <c r="K1041" s="8" t="s">
        <v>1518</v>
      </c>
      <c r="L1041" s="8" t="s">
        <v>1519</v>
      </c>
      <c r="M1041" s="8" t="s">
        <v>1520</v>
      </c>
      <c r="N1041" s="8">
        <v>90</v>
      </c>
      <c r="O1041" s="8" t="s">
        <v>4425</v>
      </c>
      <c r="P1041" s="8" t="s">
        <v>1800</v>
      </c>
      <c r="Q1041" s="8" t="s">
        <v>1798</v>
      </c>
      <c r="R1041" s="8" t="s">
        <v>1799</v>
      </c>
      <c r="S1041" s="8">
        <v>36.000222000000001</v>
      </c>
      <c r="T1041" s="8">
        <v>36.599545999999997</v>
      </c>
      <c r="U1041" s="8" t="s">
        <v>1435</v>
      </c>
      <c r="V1041" s="8" t="s">
        <v>1448</v>
      </c>
      <c r="W1041" s="8" t="s">
        <v>1449</v>
      </c>
      <c r="X1041" s="8" t="s">
        <v>1437</v>
      </c>
      <c r="Y1041" s="8">
        <v>0</v>
      </c>
      <c r="Z1041" s="8">
        <v>0</v>
      </c>
      <c r="AA1041" s="8">
        <v>0</v>
      </c>
      <c r="AB1041" s="8" t="s">
        <v>2786</v>
      </c>
      <c r="AC1041" s="8">
        <v>0</v>
      </c>
      <c r="AD1041" s="8" t="s">
        <v>1449</v>
      </c>
    </row>
    <row r="1042" spans="1:30" hidden="1" x14ac:dyDescent="0.25">
      <c r="A1042" s="8" t="s">
        <v>4426</v>
      </c>
      <c r="B1042" s="8">
        <v>1364</v>
      </c>
      <c r="C1042" s="8" t="s">
        <v>1426</v>
      </c>
      <c r="D1042" s="8" t="s">
        <v>1427</v>
      </c>
      <c r="E1042" s="8" t="s">
        <v>1428</v>
      </c>
      <c r="F1042" s="8">
        <v>4</v>
      </c>
      <c r="G1042" s="8" t="s">
        <v>1427</v>
      </c>
      <c r="H1042" s="8" t="s">
        <v>1516</v>
      </c>
      <c r="I1042" s="8" t="s">
        <v>1517</v>
      </c>
      <c r="J1042" s="8">
        <v>18</v>
      </c>
      <c r="K1042" s="8" t="s">
        <v>1518</v>
      </c>
      <c r="L1042" s="8" t="s">
        <v>1519</v>
      </c>
      <c r="M1042" s="8" t="s">
        <v>1520</v>
      </c>
      <c r="N1042" s="8">
        <v>90</v>
      </c>
      <c r="O1042" s="8" t="s">
        <v>4427</v>
      </c>
      <c r="P1042" s="8" t="s">
        <v>1800</v>
      </c>
      <c r="Q1042" s="8" t="s">
        <v>1798</v>
      </c>
      <c r="R1042" s="8" t="s">
        <v>1799</v>
      </c>
      <c r="S1042" s="8">
        <v>36.000222000000001</v>
      </c>
      <c r="T1042" s="8">
        <v>36.599545999999997</v>
      </c>
      <c r="U1042" s="8" t="s">
        <v>1435</v>
      </c>
      <c r="V1042" s="8" t="s">
        <v>1448</v>
      </c>
      <c r="W1042" s="8" t="s">
        <v>1449</v>
      </c>
      <c r="X1042" s="8" t="s">
        <v>1437</v>
      </c>
      <c r="Y1042" s="8">
        <v>0</v>
      </c>
      <c r="Z1042" s="8">
        <v>0</v>
      </c>
      <c r="AA1042" s="8">
        <v>0</v>
      </c>
      <c r="AB1042" s="8" t="s">
        <v>2786</v>
      </c>
      <c r="AC1042" s="8">
        <v>0</v>
      </c>
      <c r="AD1042" s="8" t="s">
        <v>1449</v>
      </c>
    </row>
    <row r="1043" spans="1:30" hidden="1" x14ac:dyDescent="0.25">
      <c r="A1043" s="8" t="s">
        <v>4428</v>
      </c>
      <c r="B1043" s="8">
        <v>1365</v>
      </c>
      <c r="C1043" s="8" t="s">
        <v>1426</v>
      </c>
      <c r="D1043" s="8" t="s">
        <v>1427</v>
      </c>
      <c r="E1043" s="8" t="s">
        <v>1428</v>
      </c>
      <c r="F1043" s="8">
        <v>4</v>
      </c>
      <c r="G1043" s="8" t="s">
        <v>1427</v>
      </c>
      <c r="H1043" s="8" t="s">
        <v>1516</v>
      </c>
      <c r="I1043" s="8" t="s">
        <v>1517</v>
      </c>
      <c r="J1043" s="8">
        <v>18</v>
      </c>
      <c r="K1043" s="8" t="s">
        <v>1518</v>
      </c>
      <c r="L1043" s="8" t="s">
        <v>1519</v>
      </c>
      <c r="M1043" s="8" t="s">
        <v>1520</v>
      </c>
      <c r="N1043" s="8">
        <v>90</v>
      </c>
      <c r="O1043" s="8" t="s">
        <v>4429</v>
      </c>
      <c r="P1043" s="8" t="s">
        <v>1803</v>
      </c>
      <c r="Q1043" s="8" t="s">
        <v>1801</v>
      </c>
      <c r="R1043" s="8" t="s">
        <v>1802</v>
      </c>
      <c r="S1043" s="8">
        <v>36.089722000000002</v>
      </c>
      <c r="T1043" s="8">
        <v>36.712527999999999</v>
      </c>
      <c r="U1043" s="8" t="s">
        <v>1435</v>
      </c>
      <c r="V1043" s="8" t="s">
        <v>1448</v>
      </c>
      <c r="W1043" s="8" t="s">
        <v>1449</v>
      </c>
      <c r="X1043" s="8" t="s">
        <v>1437</v>
      </c>
      <c r="Y1043" s="8">
        <v>0</v>
      </c>
      <c r="Z1043" s="8">
        <v>0</v>
      </c>
      <c r="AA1043" s="8">
        <v>0</v>
      </c>
      <c r="AB1043" s="8" t="s">
        <v>2786</v>
      </c>
      <c r="AC1043" s="8">
        <v>0</v>
      </c>
      <c r="AD1043" s="8">
        <v>0</v>
      </c>
    </row>
    <row r="1044" spans="1:30" hidden="1" x14ac:dyDescent="0.25">
      <c r="A1044" s="8" t="s">
        <v>4430</v>
      </c>
      <c r="B1044" s="8">
        <v>1366</v>
      </c>
      <c r="C1044" s="8" t="s">
        <v>1426</v>
      </c>
      <c r="D1044" s="8" t="s">
        <v>1427</v>
      </c>
      <c r="E1044" s="8" t="s">
        <v>1428</v>
      </c>
      <c r="F1044" s="8">
        <v>4</v>
      </c>
      <c r="G1044" s="8" t="s">
        <v>1427</v>
      </c>
      <c r="H1044" s="8" t="s">
        <v>1516</v>
      </c>
      <c r="I1044" s="8" t="s">
        <v>1517</v>
      </c>
      <c r="J1044" s="8">
        <v>18</v>
      </c>
      <c r="K1044" s="8" t="s">
        <v>1518</v>
      </c>
      <c r="L1044" s="8" t="s">
        <v>1519</v>
      </c>
      <c r="M1044" s="8" t="s">
        <v>1520</v>
      </c>
      <c r="N1044" s="8">
        <v>90</v>
      </c>
      <c r="O1044" s="8" t="s">
        <v>4431</v>
      </c>
      <c r="P1044" s="8" t="s">
        <v>1803</v>
      </c>
      <c r="Q1044" s="8" t="s">
        <v>1801</v>
      </c>
      <c r="R1044" s="8" t="s">
        <v>1802</v>
      </c>
      <c r="S1044" s="8">
        <v>36.089722000000002</v>
      </c>
      <c r="T1044" s="8">
        <v>36.712527999999999</v>
      </c>
      <c r="U1044" s="8" t="s">
        <v>1435</v>
      </c>
      <c r="V1044" s="8" t="s">
        <v>1448</v>
      </c>
      <c r="W1044" s="8" t="s">
        <v>1449</v>
      </c>
      <c r="X1044" s="8" t="s">
        <v>1437</v>
      </c>
      <c r="Y1044" s="8">
        <v>0</v>
      </c>
      <c r="Z1044" s="8">
        <v>0</v>
      </c>
      <c r="AA1044" s="8">
        <v>0</v>
      </c>
      <c r="AB1044" s="8" t="s">
        <v>2786</v>
      </c>
      <c r="AC1044" s="8">
        <v>0</v>
      </c>
      <c r="AD1044" s="8" t="s">
        <v>1449</v>
      </c>
    </row>
    <row r="1045" spans="1:30" hidden="1" x14ac:dyDescent="0.25">
      <c r="A1045" s="8" t="s">
        <v>4432</v>
      </c>
      <c r="B1045" s="8">
        <v>1367</v>
      </c>
      <c r="C1045" s="8" t="s">
        <v>1426</v>
      </c>
      <c r="D1045" s="8" t="s">
        <v>1427</v>
      </c>
      <c r="E1045" s="8" t="s">
        <v>1428</v>
      </c>
      <c r="F1045" s="8">
        <v>4</v>
      </c>
      <c r="G1045" s="8" t="s">
        <v>1427</v>
      </c>
      <c r="H1045" s="8" t="s">
        <v>1516</v>
      </c>
      <c r="I1045" s="8" t="s">
        <v>1517</v>
      </c>
      <c r="J1045" s="8">
        <v>18</v>
      </c>
      <c r="K1045" s="8" t="s">
        <v>1518</v>
      </c>
      <c r="L1045" s="8" t="s">
        <v>1519</v>
      </c>
      <c r="M1045" s="8" t="s">
        <v>1520</v>
      </c>
      <c r="N1045" s="8">
        <v>90</v>
      </c>
      <c r="O1045" s="8" t="s">
        <v>4433</v>
      </c>
      <c r="P1045" s="8" t="s">
        <v>1803</v>
      </c>
      <c r="Q1045" s="8" t="s">
        <v>1801</v>
      </c>
      <c r="R1045" s="8" t="s">
        <v>1802</v>
      </c>
      <c r="S1045" s="8">
        <v>36.089722000000002</v>
      </c>
      <c r="T1045" s="8">
        <v>36.712527999999999</v>
      </c>
      <c r="U1045" s="8" t="s">
        <v>1435</v>
      </c>
      <c r="V1045" s="8" t="s">
        <v>1448</v>
      </c>
      <c r="W1045" s="8" t="s">
        <v>1449</v>
      </c>
      <c r="X1045" s="8" t="s">
        <v>1437</v>
      </c>
      <c r="Y1045" s="8">
        <v>0</v>
      </c>
      <c r="Z1045" s="8">
        <v>0</v>
      </c>
      <c r="AA1045" s="8">
        <v>0</v>
      </c>
      <c r="AB1045" s="8" t="s">
        <v>2786</v>
      </c>
      <c r="AC1045" s="8">
        <v>0</v>
      </c>
      <c r="AD1045" s="8" t="s">
        <v>1449</v>
      </c>
    </row>
    <row r="1046" spans="1:30" hidden="1" x14ac:dyDescent="0.25">
      <c r="A1046" s="8" t="s">
        <v>4434</v>
      </c>
      <c r="B1046" s="8">
        <v>1368</v>
      </c>
      <c r="C1046" s="8" t="s">
        <v>1426</v>
      </c>
      <c r="D1046" s="8" t="s">
        <v>1427</v>
      </c>
      <c r="E1046" s="8" t="s">
        <v>1428</v>
      </c>
      <c r="F1046" s="8">
        <v>4</v>
      </c>
      <c r="G1046" s="8" t="s">
        <v>1427</v>
      </c>
      <c r="H1046" s="8" t="s">
        <v>1516</v>
      </c>
      <c r="I1046" s="8" t="s">
        <v>1517</v>
      </c>
      <c r="J1046" s="8">
        <v>18</v>
      </c>
      <c r="K1046" s="8" t="s">
        <v>1518</v>
      </c>
      <c r="L1046" s="8" t="s">
        <v>1519</v>
      </c>
      <c r="M1046" s="8" t="s">
        <v>1520</v>
      </c>
      <c r="N1046" s="8">
        <v>90</v>
      </c>
      <c r="O1046" s="8" t="s">
        <v>4435</v>
      </c>
      <c r="P1046" s="8" t="s">
        <v>1803</v>
      </c>
      <c r="Q1046" s="8" t="s">
        <v>1801</v>
      </c>
      <c r="R1046" s="8" t="s">
        <v>1802</v>
      </c>
      <c r="S1046" s="8">
        <v>36.089722000000002</v>
      </c>
      <c r="T1046" s="8">
        <v>36.712527999999999</v>
      </c>
      <c r="U1046" s="8" t="s">
        <v>1435</v>
      </c>
      <c r="V1046" s="8" t="s">
        <v>1448</v>
      </c>
      <c r="W1046" s="8" t="s">
        <v>1449</v>
      </c>
      <c r="X1046" s="8" t="s">
        <v>1437</v>
      </c>
      <c r="Y1046" s="8">
        <v>0</v>
      </c>
      <c r="Z1046" s="8">
        <v>0</v>
      </c>
      <c r="AA1046" s="8">
        <v>0</v>
      </c>
      <c r="AB1046" s="8" t="s">
        <v>2786</v>
      </c>
      <c r="AC1046" s="8">
        <v>0</v>
      </c>
      <c r="AD1046" s="8" t="s">
        <v>1449</v>
      </c>
    </row>
    <row r="1047" spans="1:30" hidden="1" x14ac:dyDescent="0.25">
      <c r="A1047" s="8" t="s">
        <v>4436</v>
      </c>
      <c r="B1047" s="8">
        <v>1369</v>
      </c>
      <c r="C1047" s="8" t="s">
        <v>1426</v>
      </c>
      <c r="D1047" s="8" t="s">
        <v>1427</v>
      </c>
      <c r="E1047" s="8" t="s">
        <v>1428</v>
      </c>
      <c r="F1047" s="8">
        <v>4</v>
      </c>
      <c r="G1047" s="8" t="s">
        <v>1427</v>
      </c>
      <c r="H1047" s="8" t="s">
        <v>1516</v>
      </c>
      <c r="I1047" s="8" t="s">
        <v>1517</v>
      </c>
      <c r="J1047" s="8">
        <v>18</v>
      </c>
      <c r="K1047" s="8" t="s">
        <v>1518</v>
      </c>
      <c r="L1047" s="8" t="s">
        <v>1519</v>
      </c>
      <c r="M1047" s="8" t="s">
        <v>1520</v>
      </c>
      <c r="N1047" s="8">
        <v>90</v>
      </c>
      <c r="O1047" s="8" t="s">
        <v>4437</v>
      </c>
      <c r="P1047" s="8" t="s">
        <v>1803</v>
      </c>
      <c r="Q1047" s="8" t="s">
        <v>1801</v>
      </c>
      <c r="R1047" s="8" t="s">
        <v>1802</v>
      </c>
      <c r="S1047" s="8">
        <v>36.089722000000002</v>
      </c>
      <c r="T1047" s="8">
        <v>36.712527999999999</v>
      </c>
      <c r="U1047" s="8" t="s">
        <v>1435</v>
      </c>
      <c r="V1047" s="8" t="s">
        <v>1448</v>
      </c>
      <c r="W1047" s="8" t="s">
        <v>1449</v>
      </c>
      <c r="X1047" s="8" t="s">
        <v>1437</v>
      </c>
      <c r="Y1047" s="8">
        <v>0</v>
      </c>
      <c r="Z1047" s="8">
        <v>0</v>
      </c>
      <c r="AA1047" s="8">
        <v>0</v>
      </c>
      <c r="AB1047" s="8" t="s">
        <v>2786</v>
      </c>
      <c r="AC1047" s="8">
        <v>0</v>
      </c>
      <c r="AD1047" s="8" t="s">
        <v>1449</v>
      </c>
    </row>
    <row r="1048" spans="1:30" hidden="1" x14ac:dyDescent="0.25">
      <c r="A1048" s="8" t="s">
        <v>4438</v>
      </c>
      <c r="B1048" s="8">
        <v>1370</v>
      </c>
      <c r="C1048" s="8" t="s">
        <v>1426</v>
      </c>
      <c r="D1048" s="8" t="s">
        <v>1427</v>
      </c>
      <c r="E1048" s="8" t="s">
        <v>1428</v>
      </c>
      <c r="F1048" s="8">
        <v>4</v>
      </c>
      <c r="G1048" s="8" t="s">
        <v>1427</v>
      </c>
      <c r="H1048" s="8" t="s">
        <v>1516</v>
      </c>
      <c r="I1048" s="8" t="s">
        <v>1517</v>
      </c>
      <c r="J1048" s="8">
        <v>18</v>
      </c>
      <c r="K1048" s="8" t="s">
        <v>1518</v>
      </c>
      <c r="L1048" s="8" t="s">
        <v>1519</v>
      </c>
      <c r="M1048" s="8" t="s">
        <v>1520</v>
      </c>
      <c r="N1048" s="8">
        <v>90</v>
      </c>
      <c r="O1048" s="8" t="s">
        <v>4439</v>
      </c>
      <c r="P1048" s="8" t="s">
        <v>1803</v>
      </c>
      <c r="Q1048" s="8" t="s">
        <v>1801</v>
      </c>
      <c r="R1048" s="8" t="s">
        <v>1802</v>
      </c>
      <c r="S1048" s="8">
        <v>36.089722000000002</v>
      </c>
      <c r="T1048" s="8">
        <v>36.712527999999999</v>
      </c>
      <c r="U1048" s="8" t="s">
        <v>1435</v>
      </c>
      <c r="V1048" s="8" t="s">
        <v>1448</v>
      </c>
      <c r="W1048" s="8" t="s">
        <v>1449</v>
      </c>
      <c r="X1048" s="8" t="s">
        <v>1437</v>
      </c>
      <c r="Y1048" s="8">
        <v>0</v>
      </c>
      <c r="Z1048" s="8">
        <v>0</v>
      </c>
      <c r="AA1048" s="8">
        <v>0</v>
      </c>
      <c r="AB1048" s="8" t="s">
        <v>2786</v>
      </c>
      <c r="AC1048" s="8">
        <v>0</v>
      </c>
      <c r="AD1048" s="8" t="s">
        <v>1449</v>
      </c>
    </row>
    <row r="1049" spans="1:30" hidden="1" x14ac:dyDescent="0.25">
      <c r="A1049" s="8" t="s">
        <v>4440</v>
      </c>
      <c r="B1049" s="8">
        <v>1371</v>
      </c>
      <c r="C1049" s="8" t="s">
        <v>1426</v>
      </c>
      <c r="D1049" s="8" t="s">
        <v>1427</v>
      </c>
      <c r="E1049" s="8" t="s">
        <v>1428</v>
      </c>
      <c r="F1049" s="8">
        <v>4</v>
      </c>
      <c r="G1049" s="8" t="s">
        <v>1427</v>
      </c>
      <c r="H1049" s="8" t="s">
        <v>1516</v>
      </c>
      <c r="I1049" s="8" t="s">
        <v>1517</v>
      </c>
      <c r="J1049" s="8">
        <v>18</v>
      </c>
      <c r="K1049" s="8" t="s">
        <v>1518</v>
      </c>
      <c r="L1049" s="8" t="s">
        <v>1519</v>
      </c>
      <c r="M1049" s="8" t="s">
        <v>1520</v>
      </c>
      <c r="N1049" s="8">
        <v>90</v>
      </c>
      <c r="O1049" s="8" t="s">
        <v>4441</v>
      </c>
      <c r="P1049" s="8" t="s">
        <v>1803</v>
      </c>
      <c r="Q1049" s="8" t="s">
        <v>1801</v>
      </c>
      <c r="R1049" s="8" t="s">
        <v>1802</v>
      </c>
      <c r="S1049" s="8">
        <v>36.089722000000002</v>
      </c>
      <c r="T1049" s="8">
        <v>36.712527999999999</v>
      </c>
      <c r="U1049" s="8" t="s">
        <v>1435</v>
      </c>
      <c r="V1049" s="8" t="s">
        <v>1448</v>
      </c>
      <c r="W1049" s="8" t="s">
        <v>1449</v>
      </c>
      <c r="X1049" s="8" t="s">
        <v>1437</v>
      </c>
      <c r="Y1049" s="8">
        <v>0</v>
      </c>
      <c r="Z1049" s="8">
        <v>0</v>
      </c>
      <c r="AA1049" s="8">
        <v>0</v>
      </c>
      <c r="AB1049" s="8" t="s">
        <v>2786</v>
      </c>
      <c r="AC1049" s="8">
        <v>0</v>
      </c>
      <c r="AD1049" s="8" t="s">
        <v>1449</v>
      </c>
    </row>
    <row r="1050" spans="1:30" hidden="1" x14ac:dyDescent="0.25">
      <c r="A1050" s="8" t="s">
        <v>4442</v>
      </c>
      <c r="B1050" s="8">
        <v>1372</v>
      </c>
      <c r="C1050" s="8" t="s">
        <v>1426</v>
      </c>
      <c r="D1050" s="8" t="s">
        <v>1427</v>
      </c>
      <c r="E1050" s="8" t="s">
        <v>1428</v>
      </c>
      <c r="F1050" s="8">
        <v>4</v>
      </c>
      <c r="G1050" s="8" t="s">
        <v>1427</v>
      </c>
      <c r="H1050" s="8" t="s">
        <v>1516</v>
      </c>
      <c r="I1050" s="8" t="s">
        <v>1517</v>
      </c>
      <c r="J1050" s="8">
        <v>18</v>
      </c>
      <c r="K1050" s="8" t="s">
        <v>1518</v>
      </c>
      <c r="L1050" s="8" t="s">
        <v>1519</v>
      </c>
      <c r="M1050" s="8" t="s">
        <v>1520</v>
      </c>
      <c r="N1050" s="8">
        <v>90</v>
      </c>
      <c r="O1050" s="8" t="s">
        <v>4443</v>
      </c>
      <c r="P1050" s="8" t="s">
        <v>1803</v>
      </c>
      <c r="Q1050" s="8" t="s">
        <v>1801</v>
      </c>
      <c r="R1050" s="8" t="s">
        <v>1802</v>
      </c>
      <c r="S1050" s="8">
        <v>36.089722000000002</v>
      </c>
      <c r="T1050" s="8">
        <v>36.712527999999999</v>
      </c>
      <c r="U1050" s="8" t="s">
        <v>1435</v>
      </c>
      <c r="V1050" s="8" t="s">
        <v>1448</v>
      </c>
      <c r="W1050" s="8" t="s">
        <v>1449</v>
      </c>
      <c r="X1050" s="8" t="s">
        <v>1437</v>
      </c>
      <c r="Y1050" s="8">
        <v>0</v>
      </c>
      <c r="Z1050" s="8">
        <v>0</v>
      </c>
      <c r="AA1050" s="8">
        <v>0</v>
      </c>
      <c r="AB1050" s="8" t="s">
        <v>2786</v>
      </c>
      <c r="AC1050" s="8">
        <v>0</v>
      </c>
      <c r="AD1050" s="8" t="s">
        <v>1449</v>
      </c>
    </row>
    <row r="1051" spans="1:30" hidden="1" x14ac:dyDescent="0.25">
      <c r="A1051" s="8" t="s">
        <v>4444</v>
      </c>
      <c r="B1051" s="8">
        <v>1373</v>
      </c>
      <c r="C1051" s="8" t="s">
        <v>1426</v>
      </c>
      <c r="D1051" s="8" t="s">
        <v>1427</v>
      </c>
      <c r="E1051" s="8" t="s">
        <v>1428</v>
      </c>
      <c r="F1051" s="8">
        <v>4</v>
      </c>
      <c r="G1051" s="8" t="s">
        <v>1427</v>
      </c>
      <c r="H1051" s="8" t="s">
        <v>1516</v>
      </c>
      <c r="I1051" s="8" t="s">
        <v>1517</v>
      </c>
      <c r="J1051" s="8">
        <v>18</v>
      </c>
      <c r="K1051" s="8" t="s">
        <v>1518</v>
      </c>
      <c r="L1051" s="8" t="s">
        <v>1519</v>
      </c>
      <c r="M1051" s="8" t="s">
        <v>1520</v>
      </c>
      <c r="N1051" s="8">
        <v>90</v>
      </c>
      <c r="O1051" s="8" t="s">
        <v>4445</v>
      </c>
      <c r="P1051" s="8" t="s">
        <v>1803</v>
      </c>
      <c r="Q1051" s="8" t="s">
        <v>1801</v>
      </c>
      <c r="R1051" s="8" t="s">
        <v>1802</v>
      </c>
      <c r="S1051" s="8">
        <v>36.089722000000002</v>
      </c>
      <c r="T1051" s="8">
        <v>36.712527999999999</v>
      </c>
      <c r="U1051" s="8" t="s">
        <v>1435</v>
      </c>
      <c r="V1051" s="8" t="s">
        <v>1448</v>
      </c>
      <c r="W1051" s="8" t="s">
        <v>1449</v>
      </c>
      <c r="X1051" s="8" t="s">
        <v>1437</v>
      </c>
      <c r="Y1051" s="8">
        <v>0</v>
      </c>
      <c r="Z1051" s="8">
        <v>0</v>
      </c>
      <c r="AA1051" s="8">
        <v>0</v>
      </c>
      <c r="AB1051" s="8" t="s">
        <v>2786</v>
      </c>
      <c r="AC1051" s="8">
        <v>0</v>
      </c>
      <c r="AD1051" s="8" t="s">
        <v>1449</v>
      </c>
    </row>
    <row r="1052" spans="1:30" hidden="1" x14ac:dyDescent="0.25">
      <c r="A1052" s="8" t="s">
        <v>4446</v>
      </c>
      <c r="B1052" s="8">
        <v>1374</v>
      </c>
      <c r="C1052" s="8" t="s">
        <v>1426</v>
      </c>
      <c r="D1052" s="8" t="s">
        <v>1427</v>
      </c>
      <c r="E1052" s="8" t="s">
        <v>1428</v>
      </c>
      <c r="F1052" s="8">
        <v>4</v>
      </c>
      <c r="G1052" s="8" t="s">
        <v>1427</v>
      </c>
      <c r="H1052" s="8" t="s">
        <v>1516</v>
      </c>
      <c r="I1052" s="8" t="s">
        <v>1517</v>
      </c>
      <c r="J1052" s="8">
        <v>18</v>
      </c>
      <c r="K1052" s="8" t="s">
        <v>1518</v>
      </c>
      <c r="L1052" s="8" t="s">
        <v>1519</v>
      </c>
      <c r="M1052" s="8" t="s">
        <v>1520</v>
      </c>
      <c r="N1052" s="8">
        <v>90</v>
      </c>
      <c r="O1052" s="8" t="s">
        <v>4447</v>
      </c>
      <c r="P1052" s="8" t="s">
        <v>1803</v>
      </c>
      <c r="Q1052" s="8" t="s">
        <v>1801</v>
      </c>
      <c r="R1052" s="8" t="s">
        <v>1802</v>
      </c>
      <c r="S1052" s="8">
        <v>36.089722000000002</v>
      </c>
      <c r="T1052" s="8">
        <v>36.712527999999999</v>
      </c>
      <c r="U1052" s="8" t="s">
        <v>1435</v>
      </c>
      <c r="V1052" s="8" t="s">
        <v>1448</v>
      </c>
      <c r="W1052" s="8" t="s">
        <v>1449</v>
      </c>
      <c r="X1052" s="8" t="s">
        <v>1437</v>
      </c>
      <c r="Y1052" s="8">
        <v>0</v>
      </c>
      <c r="Z1052" s="8">
        <v>0</v>
      </c>
      <c r="AA1052" s="8">
        <v>0</v>
      </c>
      <c r="AB1052" s="8" t="s">
        <v>2786</v>
      </c>
      <c r="AC1052" s="8">
        <v>0</v>
      </c>
      <c r="AD1052" s="8">
        <v>0</v>
      </c>
    </row>
    <row r="1053" spans="1:30" hidden="1" x14ac:dyDescent="0.25">
      <c r="A1053" s="8" t="s">
        <v>4448</v>
      </c>
      <c r="B1053" s="8">
        <v>1375</v>
      </c>
      <c r="C1053" s="8" t="s">
        <v>1426</v>
      </c>
      <c r="D1053" s="8" t="s">
        <v>1427</v>
      </c>
      <c r="E1053" s="8" t="s">
        <v>1428</v>
      </c>
      <c r="F1053" s="8">
        <v>4</v>
      </c>
      <c r="G1053" s="8" t="s">
        <v>1427</v>
      </c>
      <c r="H1053" s="8" t="s">
        <v>1516</v>
      </c>
      <c r="I1053" s="8" t="s">
        <v>1517</v>
      </c>
      <c r="J1053" s="8">
        <v>18</v>
      </c>
      <c r="K1053" s="8" t="s">
        <v>1518</v>
      </c>
      <c r="L1053" s="8" t="s">
        <v>1519</v>
      </c>
      <c r="M1053" s="8" t="s">
        <v>1520</v>
      </c>
      <c r="N1053" s="8">
        <v>90</v>
      </c>
      <c r="O1053" s="8" t="s">
        <v>4449</v>
      </c>
      <c r="P1053" s="8" t="s">
        <v>1803</v>
      </c>
      <c r="Q1053" s="8" t="s">
        <v>1801</v>
      </c>
      <c r="R1053" s="8" t="s">
        <v>1802</v>
      </c>
      <c r="S1053" s="8">
        <v>36.089722000000002</v>
      </c>
      <c r="T1053" s="8">
        <v>36.712527999999999</v>
      </c>
      <c r="U1053" s="8" t="s">
        <v>1435</v>
      </c>
      <c r="V1053" s="8" t="s">
        <v>1448</v>
      </c>
      <c r="W1053" s="8" t="s">
        <v>1449</v>
      </c>
      <c r="X1053" s="8" t="s">
        <v>1437</v>
      </c>
      <c r="Y1053" s="8">
        <v>0</v>
      </c>
      <c r="Z1053" s="8">
        <v>0</v>
      </c>
      <c r="AA1053" s="8">
        <v>0</v>
      </c>
      <c r="AB1053" s="8" t="s">
        <v>2786</v>
      </c>
      <c r="AC1053" s="8">
        <v>0</v>
      </c>
      <c r="AD1053" s="8" t="s">
        <v>1449</v>
      </c>
    </row>
    <row r="1054" spans="1:30" hidden="1" x14ac:dyDescent="0.25">
      <c r="A1054" s="8" t="s">
        <v>4450</v>
      </c>
      <c r="B1054" s="8">
        <v>1376</v>
      </c>
      <c r="C1054" s="8" t="s">
        <v>1426</v>
      </c>
      <c r="D1054" s="8" t="s">
        <v>1427</v>
      </c>
      <c r="E1054" s="8" t="s">
        <v>1428</v>
      </c>
      <c r="F1054" s="8">
        <v>4</v>
      </c>
      <c r="G1054" s="8" t="s">
        <v>1427</v>
      </c>
      <c r="H1054" s="8" t="s">
        <v>1516</v>
      </c>
      <c r="I1054" s="8" t="s">
        <v>1517</v>
      </c>
      <c r="J1054" s="8">
        <v>18</v>
      </c>
      <c r="K1054" s="8" t="s">
        <v>1518</v>
      </c>
      <c r="L1054" s="8" t="s">
        <v>1519</v>
      </c>
      <c r="M1054" s="8" t="s">
        <v>1520</v>
      </c>
      <c r="N1054" s="8">
        <v>90</v>
      </c>
      <c r="O1054" s="8" t="s">
        <v>4451</v>
      </c>
      <c r="P1054" s="8" t="s">
        <v>1803</v>
      </c>
      <c r="Q1054" s="8" t="s">
        <v>1801</v>
      </c>
      <c r="R1054" s="8" t="s">
        <v>1802</v>
      </c>
      <c r="S1054" s="8">
        <v>36.089722000000002</v>
      </c>
      <c r="T1054" s="8">
        <v>36.712527999999999</v>
      </c>
      <c r="U1054" s="8" t="s">
        <v>1435</v>
      </c>
      <c r="V1054" s="8" t="s">
        <v>1448</v>
      </c>
      <c r="W1054" s="8" t="s">
        <v>1449</v>
      </c>
      <c r="X1054" s="8" t="s">
        <v>1437</v>
      </c>
      <c r="Y1054" s="8">
        <v>0</v>
      </c>
      <c r="Z1054" s="8">
        <v>0</v>
      </c>
      <c r="AA1054" s="8">
        <v>0</v>
      </c>
      <c r="AB1054" s="8" t="s">
        <v>2786</v>
      </c>
      <c r="AC1054" s="8">
        <v>0</v>
      </c>
      <c r="AD1054" s="8" t="s">
        <v>1449</v>
      </c>
    </row>
    <row r="1055" spans="1:30" hidden="1" x14ac:dyDescent="0.25">
      <c r="A1055" s="8" t="s">
        <v>4452</v>
      </c>
      <c r="B1055" s="8">
        <v>1377</v>
      </c>
      <c r="C1055" s="8" t="s">
        <v>1426</v>
      </c>
      <c r="D1055" s="8" t="s">
        <v>1427</v>
      </c>
      <c r="E1055" s="8" t="s">
        <v>1428</v>
      </c>
      <c r="F1055" s="8">
        <v>4</v>
      </c>
      <c r="G1055" s="8" t="s">
        <v>1427</v>
      </c>
      <c r="H1055" s="8" t="s">
        <v>1516</v>
      </c>
      <c r="I1055" s="8" t="s">
        <v>1517</v>
      </c>
      <c r="J1055" s="8">
        <v>18</v>
      </c>
      <c r="K1055" s="8" t="s">
        <v>1518</v>
      </c>
      <c r="L1055" s="8" t="s">
        <v>1519</v>
      </c>
      <c r="M1055" s="8" t="s">
        <v>1520</v>
      </c>
      <c r="N1055" s="8">
        <v>90</v>
      </c>
      <c r="O1055" s="8" t="s">
        <v>4453</v>
      </c>
      <c r="P1055" s="8" t="s">
        <v>1803</v>
      </c>
      <c r="Q1055" s="8" t="s">
        <v>1801</v>
      </c>
      <c r="R1055" s="8" t="s">
        <v>1802</v>
      </c>
      <c r="S1055" s="8">
        <v>36.089722000000002</v>
      </c>
      <c r="T1055" s="8">
        <v>36.712527999999999</v>
      </c>
      <c r="U1055" s="8" t="s">
        <v>1435</v>
      </c>
      <c r="V1055" s="8" t="s">
        <v>1448</v>
      </c>
      <c r="W1055" s="8" t="s">
        <v>1449</v>
      </c>
      <c r="X1055" s="8" t="s">
        <v>1437</v>
      </c>
      <c r="Y1055" s="8">
        <v>0</v>
      </c>
      <c r="Z1055" s="8">
        <v>0</v>
      </c>
      <c r="AA1055" s="8">
        <v>0</v>
      </c>
      <c r="AB1055" s="8" t="s">
        <v>2786</v>
      </c>
      <c r="AC1055" s="8">
        <v>0</v>
      </c>
      <c r="AD1055" s="8" t="s">
        <v>1449</v>
      </c>
    </row>
    <row r="1056" spans="1:30" hidden="1" x14ac:dyDescent="0.25">
      <c r="A1056" s="8" t="s">
        <v>4454</v>
      </c>
      <c r="B1056" s="8">
        <v>1378</v>
      </c>
      <c r="C1056" s="8" t="s">
        <v>1426</v>
      </c>
      <c r="D1056" s="8" t="s">
        <v>1427</v>
      </c>
      <c r="E1056" s="8" t="s">
        <v>1428</v>
      </c>
      <c r="F1056" s="8">
        <v>4</v>
      </c>
      <c r="G1056" s="8" t="s">
        <v>1427</v>
      </c>
      <c r="H1056" s="8" t="s">
        <v>1516</v>
      </c>
      <c r="I1056" s="8" t="s">
        <v>1517</v>
      </c>
      <c r="J1056" s="8">
        <v>18</v>
      </c>
      <c r="K1056" s="8" t="s">
        <v>1518</v>
      </c>
      <c r="L1056" s="8" t="s">
        <v>1519</v>
      </c>
      <c r="M1056" s="8" t="s">
        <v>1520</v>
      </c>
      <c r="N1056" s="8">
        <v>90</v>
      </c>
      <c r="O1056" s="8" t="s">
        <v>4455</v>
      </c>
      <c r="P1056" s="8" t="s">
        <v>1803</v>
      </c>
      <c r="Q1056" s="8" t="s">
        <v>1801</v>
      </c>
      <c r="R1056" s="8" t="s">
        <v>1802</v>
      </c>
      <c r="S1056" s="8">
        <v>36.089722000000002</v>
      </c>
      <c r="T1056" s="8">
        <v>36.712527999999999</v>
      </c>
      <c r="U1056" s="8" t="s">
        <v>1435</v>
      </c>
      <c r="V1056" s="8" t="s">
        <v>1448</v>
      </c>
      <c r="W1056" s="8" t="s">
        <v>1449</v>
      </c>
      <c r="X1056" s="8" t="s">
        <v>1437</v>
      </c>
      <c r="Y1056" s="8">
        <v>0</v>
      </c>
      <c r="Z1056" s="8">
        <v>0</v>
      </c>
      <c r="AA1056" s="8">
        <v>0</v>
      </c>
      <c r="AB1056" s="8" t="s">
        <v>2786</v>
      </c>
      <c r="AC1056" s="8">
        <v>0</v>
      </c>
      <c r="AD1056" s="8">
        <v>0</v>
      </c>
    </row>
    <row r="1057" spans="1:30" hidden="1" x14ac:dyDescent="0.25">
      <c r="A1057" s="8" t="s">
        <v>4456</v>
      </c>
      <c r="B1057" s="8">
        <v>1379</v>
      </c>
      <c r="C1057" s="8" t="s">
        <v>1426</v>
      </c>
      <c r="D1057" s="8" t="s">
        <v>1427</v>
      </c>
      <c r="E1057" s="8" t="s">
        <v>1428</v>
      </c>
      <c r="F1057" s="8">
        <v>4</v>
      </c>
      <c r="G1057" s="8" t="s">
        <v>1427</v>
      </c>
      <c r="H1057" s="8" t="s">
        <v>1516</v>
      </c>
      <c r="I1057" s="8" t="s">
        <v>1517</v>
      </c>
      <c r="J1057" s="8">
        <v>18</v>
      </c>
      <c r="K1057" s="8" t="s">
        <v>1518</v>
      </c>
      <c r="L1057" s="8" t="s">
        <v>1519</v>
      </c>
      <c r="M1057" s="8" t="s">
        <v>1520</v>
      </c>
      <c r="N1057" s="8">
        <v>90</v>
      </c>
      <c r="O1057" s="8" t="s">
        <v>4457</v>
      </c>
      <c r="P1057" s="8" t="s">
        <v>1803</v>
      </c>
      <c r="Q1057" s="8" t="s">
        <v>1801</v>
      </c>
      <c r="R1057" s="8" t="s">
        <v>1802</v>
      </c>
      <c r="S1057" s="8">
        <v>36.089722000000002</v>
      </c>
      <c r="T1057" s="8">
        <v>36.712527999999999</v>
      </c>
      <c r="U1057" s="8" t="s">
        <v>1435</v>
      </c>
      <c r="V1057" s="8" t="s">
        <v>1448</v>
      </c>
      <c r="W1057" s="8" t="s">
        <v>1449</v>
      </c>
      <c r="X1057" s="8" t="s">
        <v>1437</v>
      </c>
      <c r="Y1057" s="8">
        <v>0</v>
      </c>
      <c r="Z1057" s="8">
        <v>0</v>
      </c>
      <c r="AA1057" s="8">
        <v>0</v>
      </c>
      <c r="AB1057" s="8" t="s">
        <v>2786</v>
      </c>
      <c r="AC1057" s="8">
        <v>0</v>
      </c>
      <c r="AD1057" s="8" t="s">
        <v>1449</v>
      </c>
    </row>
    <row r="1058" spans="1:30" hidden="1" x14ac:dyDescent="0.25">
      <c r="A1058" s="8" t="s">
        <v>4458</v>
      </c>
      <c r="B1058" s="8">
        <v>1380</v>
      </c>
      <c r="C1058" s="8" t="s">
        <v>1426</v>
      </c>
      <c r="D1058" s="8" t="s">
        <v>1427</v>
      </c>
      <c r="E1058" s="8" t="s">
        <v>1428</v>
      </c>
      <c r="F1058" s="8">
        <v>4</v>
      </c>
      <c r="G1058" s="8" t="s">
        <v>1427</v>
      </c>
      <c r="H1058" s="8" t="s">
        <v>1516</v>
      </c>
      <c r="I1058" s="8" t="s">
        <v>1517</v>
      </c>
      <c r="J1058" s="8">
        <v>18</v>
      </c>
      <c r="K1058" s="8" t="s">
        <v>1518</v>
      </c>
      <c r="L1058" s="8" t="s">
        <v>1519</v>
      </c>
      <c r="M1058" s="8" t="s">
        <v>1520</v>
      </c>
      <c r="N1058" s="8">
        <v>90</v>
      </c>
      <c r="O1058" s="8" t="s">
        <v>4459</v>
      </c>
      <c r="P1058" s="8" t="s">
        <v>1803</v>
      </c>
      <c r="Q1058" s="8" t="s">
        <v>1801</v>
      </c>
      <c r="R1058" s="8" t="s">
        <v>1802</v>
      </c>
      <c r="S1058" s="8">
        <v>36.089722000000002</v>
      </c>
      <c r="T1058" s="8">
        <v>36.712527999999999</v>
      </c>
      <c r="U1058" s="8" t="s">
        <v>1435</v>
      </c>
      <c r="V1058" s="8" t="s">
        <v>1448</v>
      </c>
      <c r="W1058" s="8" t="s">
        <v>1449</v>
      </c>
      <c r="X1058" s="8" t="s">
        <v>1437</v>
      </c>
      <c r="Y1058" s="8">
        <v>0</v>
      </c>
      <c r="Z1058" s="8">
        <v>0</v>
      </c>
      <c r="AA1058" s="8">
        <v>0</v>
      </c>
      <c r="AB1058" s="8" t="s">
        <v>2786</v>
      </c>
      <c r="AC1058" s="8">
        <v>0</v>
      </c>
      <c r="AD1058" s="8" t="s">
        <v>1449</v>
      </c>
    </row>
    <row r="1059" spans="1:30" hidden="1" x14ac:dyDescent="0.25">
      <c r="A1059" s="8" t="s">
        <v>4460</v>
      </c>
      <c r="B1059" s="8">
        <v>1381</v>
      </c>
      <c r="C1059" s="8" t="s">
        <v>1426</v>
      </c>
      <c r="D1059" s="8" t="s">
        <v>1427</v>
      </c>
      <c r="E1059" s="8" t="s">
        <v>1428</v>
      </c>
      <c r="F1059" s="8">
        <v>4</v>
      </c>
      <c r="G1059" s="8" t="s">
        <v>1427</v>
      </c>
      <c r="H1059" s="8" t="s">
        <v>1516</v>
      </c>
      <c r="I1059" s="8" t="s">
        <v>1517</v>
      </c>
      <c r="J1059" s="8">
        <v>18</v>
      </c>
      <c r="K1059" s="8" t="s">
        <v>1518</v>
      </c>
      <c r="L1059" s="8" t="s">
        <v>1519</v>
      </c>
      <c r="M1059" s="8" t="s">
        <v>1520</v>
      </c>
      <c r="N1059" s="8">
        <v>90</v>
      </c>
      <c r="O1059" s="8" t="s">
        <v>4461</v>
      </c>
      <c r="P1059" s="8" t="s">
        <v>1803</v>
      </c>
      <c r="Q1059" s="8" t="s">
        <v>1801</v>
      </c>
      <c r="R1059" s="8" t="s">
        <v>1802</v>
      </c>
      <c r="S1059" s="8">
        <v>36.089722000000002</v>
      </c>
      <c r="T1059" s="8">
        <v>36.712527999999999</v>
      </c>
      <c r="U1059" s="8" t="s">
        <v>1435</v>
      </c>
      <c r="V1059" s="8" t="s">
        <v>1448</v>
      </c>
      <c r="W1059" s="8" t="s">
        <v>1449</v>
      </c>
      <c r="X1059" s="8" t="s">
        <v>1437</v>
      </c>
      <c r="Y1059" s="8">
        <v>0</v>
      </c>
      <c r="Z1059" s="8">
        <v>0</v>
      </c>
      <c r="AA1059" s="8">
        <v>0</v>
      </c>
      <c r="AB1059" s="8" t="s">
        <v>2786</v>
      </c>
      <c r="AC1059" s="8">
        <v>0</v>
      </c>
      <c r="AD1059" s="8" t="s">
        <v>1449</v>
      </c>
    </row>
    <row r="1060" spans="1:30" hidden="1" x14ac:dyDescent="0.25">
      <c r="A1060" s="8" t="s">
        <v>4462</v>
      </c>
      <c r="B1060" s="8">
        <v>1382</v>
      </c>
      <c r="C1060" s="8" t="s">
        <v>1426</v>
      </c>
      <c r="D1060" s="8" t="s">
        <v>1427</v>
      </c>
      <c r="E1060" s="8" t="s">
        <v>1428</v>
      </c>
      <c r="F1060" s="8">
        <v>4</v>
      </c>
      <c r="G1060" s="8" t="s">
        <v>1427</v>
      </c>
      <c r="H1060" s="8" t="s">
        <v>1516</v>
      </c>
      <c r="I1060" s="8" t="s">
        <v>1517</v>
      </c>
      <c r="J1060" s="8">
        <v>18</v>
      </c>
      <c r="K1060" s="8" t="s">
        <v>1518</v>
      </c>
      <c r="L1060" s="8" t="s">
        <v>1519</v>
      </c>
      <c r="M1060" s="8" t="s">
        <v>1520</v>
      </c>
      <c r="N1060" s="8">
        <v>90</v>
      </c>
      <c r="O1060" s="8" t="s">
        <v>4463</v>
      </c>
      <c r="P1060" s="8" t="s">
        <v>1803</v>
      </c>
      <c r="Q1060" s="8" t="s">
        <v>1801</v>
      </c>
      <c r="R1060" s="8" t="s">
        <v>1802</v>
      </c>
      <c r="S1060" s="8">
        <v>36.089722000000002</v>
      </c>
      <c r="T1060" s="8">
        <v>36.712527999999999</v>
      </c>
      <c r="U1060" s="8" t="s">
        <v>1435</v>
      </c>
      <c r="V1060" s="8" t="s">
        <v>1448</v>
      </c>
      <c r="W1060" s="8" t="s">
        <v>1449</v>
      </c>
      <c r="X1060" s="8" t="s">
        <v>1437</v>
      </c>
      <c r="Y1060" s="8">
        <v>0</v>
      </c>
      <c r="Z1060" s="8">
        <v>0</v>
      </c>
      <c r="AA1060" s="8">
        <v>0</v>
      </c>
      <c r="AB1060" s="8" t="s">
        <v>2786</v>
      </c>
      <c r="AC1060" s="8">
        <v>0</v>
      </c>
      <c r="AD1060" s="8" t="s">
        <v>1449</v>
      </c>
    </row>
    <row r="1061" spans="1:30" hidden="1" x14ac:dyDescent="0.25">
      <c r="A1061" s="8" t="s">
        <v>4464</v>
      </c>
      <c r="B1061" s="8">
        <v>1383</v>
      </c>
      <c r="C1061" s="8" t="s">
        <v>1426</v>
      </c>
      <c r="D1061" s="8" t="s">
        <v>1427</v>
      </c>
      <c r="E1061" s="8" t="s">
        <v>1428</v>
      </c>
      <c r="F1061" s="8">
        <v>4</v>
      </c>
      <c r="G1061" s="8" t="s">
        <v>1427</v>
      </c>
      <c r="H1061" s="8" t="s">
        <v>1516</v>
      </c>
      <c r="I1061" s="8" t="s">
        <v>1517</v>
      </c>
      <c r="J1061" s="8">
        <v>18</v>
      </c>
      <c r="K1061" s="8" t="s">
        <v>1518</v>
      </c>
      <c r="L1061" s="8" t="s">
        <v>1519</v>
      </c>
      <c r="M1061" s="8" t="s">
        <v>1520</v>
      </c>
      <c r="N1061" s="8">
        <v>90</v>
      </c>
      <c r="O1061" s="8" t="s">
        <v>4465</v>
      </c>
      <c r="P1061" s="8" t="s">
        <v>1803</v>
      </c>
      <c r="Q1061" s="8" t="s">
        <v>1801</v>
      </c>
      <c r="R1061" s="8" t="s">
        <v>1802</v>
      </c>
      <c r="S1061" s="8">
        <v>36.089722000000002</v>
      </c>
      <c r="T1061" s="8">
        <v>36.712527999999999</v>
      </c>
      <c r="U1061" s="8" t="s">
        <v>1435</v>
      </c>
      <c r="V1061" s="8" t="s">
        <v>1448</v>
      </c>
      <c r="W1061" s="8" t="s">
        <v>1449</v>
      </c>
      <c r="X1061" s="8" t="s">
        <v>1437</v>
      </c>
      <c r="Y1061" s="8">
        <v>0</v>
      </c>
      <c r="Z1061" s="8">
        <v>0</v>
      </c>
      <c r="AA1061" s="8">
        <v>0</v>
      </c>
      <c r="AB1061" s="8" t="s">
        <v>2786</v>
      </c>
      <c r="AC1061" s="8">
        <v>0</v>
      </c>
      <c r="AD1061" s="8" t="s">
        <v>1449</v>
      </c>
    </row>
    <row r="1062" spans="1:30" hidden="1" x14ac:dyDescent="0.25">
      <c r="A1062" s="8" t="s">
        <v>4466</v>
      </c>
      <c r="B1062" s="8">
        <v>1384</v>
      </c>
      <c r="C1062" s="8" t="s">
        <v>1426</v>
      </c>
      <c r="D1062" s="8" t="s">
        <v>1427</v>
      </c>
      <c r="E1062" s="8" t="s">
        <v>1428</v>
      </c>
      <c r="F1062" s="8">
        <v>4</v>
      </c>
      <c r="G1062" s="8" t="s">
        <v>1427</v>
      </c>
      <c r="H1062" s="8" t="s">
        <v>1516</v>
      </c>
      <c r="I1062" s="8" t="s">
        <v>1517</v>
      </c>
      <c r="J1062" s="8">
        <v>18</v>
      </c>
      <c r="K1062" s="8" t="s">
        <v>1518</v>
      </c>
      <c r="L1062" s="8" t="s">
        <v>1519</v>
      </c>
      <c r="M1062" s="8" t="s">
        <v>1520</v>
      </c>
      <c r="N1062" s="8">
        <v>90</v>
      </c>
      <c r="O1062" s="8" t="s">
        <v>4467</v>
      </c>
      <c r="P1062" s="8" t="s">
        <v>1803</v>
      </c>
      <c r="Q1062" s="8" t="s">
        <v>1801</v>
      </c>
      <c r="R1062" s="8" t="s">
        <v>1802</v>
      </c>
      <c r="S1062" s="8">
        <v>36.089722000000002</v>
      </c>
      <c r="T1062" s="8">
        <v>36.712527999999999</v>
      </c>
      <c r="U1062" s="8" t="s">
        <v>1435</v>
      </c>
      <c r="V1062" s="8" t="s">
        <v>1448</v>
      </c>
      <c r="W1062" s="8" t="s">
        <v>1449</v>
      </c>
      <c r="X1062" s="8" t="s">
        <v>1437</v>
      </c>
      <c r="Y1062" s="8">
        <v>0</v>
      </c>
      <c r="Z1062" s="8">
        <v>0</v>
      </c>
      <c r="AA1062" s="8">
        <v>0</v>
      </c>
      <c r="AB1062" s="8" t="s">
        <v>2786</v>
      </c>
      <c r="AC1062" s="8">
        <v>0</v>
      </c>
      <c r="AD1062" s="8">
        <v>0</v>
      </c>
    </row>
    <row r="1063" spans="1:30" hidden="1" x14ac:dyDescent="0.25">
      <c r="A1063" s="8" t="s">
        <v>4468</v>
      </c>
      <c r="B1063" s="8">
        <v>1385</v>
      </c>
      <c r="C1063" s="8" t="s">
        <v>1426</v>
      </c>
      <c r="D1063" s="8" t="s">
        <v>1427</v>
      </c>
      <c r="E1063" s="8" t="s">
        <v>1428</v>
      </c>
      <c r="F1063" s="8">
        <v>4</v>
      </c>
      <c r="G1063" s="8" t="s">
        <v>1427</v>
      </c>
      <c r="H1063" s="8" t="s">
        <v>1516</v>
      </c>
      <c r="I1063" s="8" t="s">
        <v>1517</v>
      </c>
      <c r="J1063" s="8">
        <v>18</v>
      </c>
      <c r="K1063" s="8" t="s">
        <v>1518</v>
      </c>
      <c r="L1063" s="8" t="s">
        <v>1519</v>
      </c>
      <c r="M1063" s="8" t="s">
        <v>1520</v>
      </c>
      <c r="N1063" s="8">
        <v>90</v>
      </c>
      <c r="O1063" s="8" t="s">
        <v>4469</v>
      </c>
      <c r="P1063" s="8" t="s">
        <v>1803</v>
      </c>
      <c r="Q1063" s="8" t="s">
        <v>1801</v>
      </c>
      <c r="R1063" s="8" t="s">
        <v>1802</v>
      </c>
      <c r="S1063" s="8">
        <v>36.089722000000002</v>
      </c>
      <c r="T1063" s="8">
        <v>36.712527999999999</v>
      </c>
      <c r="U1063" s="8" t="s">
        <v>1435</v>
      </c>
      <c r="V1063" s="8" t="s">
        <v>1448</v>
      </c>
      <c r="W1063" s="8" t="s">
        <v>1449</v>
      </c>
      <c r="X1063" s="8" t="s">
        <v>1437</v>
      </c>
      <c r="Y1063" s="8">
        <v>0</v>
      </c>
      <c r="Z1063" s="8">
        <v>0</v>
      </c>
      <c r="AA1063" s="8">
        <v>0</v>
      </c>
      <c r="AB1063" s="8" t="s">
        <v>2786</v>
      </c>
      <c r="AC1063" s="8">
        <v>0</v>
      </c>
      <c r="AD1063" s="8" t="s">
        <v>1449</v>
      </c>
    </row>
    <row r="1064" spans="1:30" hidden="1" x14ac:dyDescent="0.25">
      <c r="A1064" s="8" t="s">
        <v>4470</v>
      </c>
      <c r="B1064" s="8">
        <v>1386</v>
      </c>
      <c r="C1064" s="8" t="s">
        <v>1426</v>
      </c>
      <c r="D1064" s="8" t="s">
        <v>1427</v>
      </c>
      <c r="E1064" s="8" t="s">
        <v>1428</v>
      </c>
      <c r="F1064" s="8">
        <v>4</v>
      </c>
      <c r="G1064" s="8" t="s">
        <v>1427</v>
      </c>
      <c r="H1064" s="8" t="s">
        <v>1516</v>
      </c>
      <c r="I1064" s="8" t="s">
        <v>1517</v>
      </c>
      <c r="J1064" s="8">
        <v>18</v>
      </c>
      <c r="K1064" s="8" t="s">
        <v>1518</v>
      </c>
      <c r="L1064" s="8" t="s">
        <v>1519</v>
      </c>
      <c r="M1064" s="8" t="s">
        <v>1520</v>
      </c>
      <c r="N1064" s="8">
        <v>90</v>
      </c>
      <c r="O1064" s="8" t="s">
        <v>4471</v>
      </c>
      <c r="P1064" s="8" t="s">
        <v>1803</v>
      </c>
      <c r="Q1064" s="8" t="s">
        <v>1801</v>
      </c>
      <c r="R1064" s="8" t="s">
        <v>1802</v>
      </c>
      <c r="S1064" s="8">
        <v>36.089722000000002</v>
      </c>
      <c r="T1064" s="8">
        <v>36.712527999999999</v>
      </c>
      <c r="U1064" s="8" t="s">
        <v>1435</v>
      </c>
      <c r="V1064" s="8" t="s">
        <v>1448</v>
      </c>
      <c r="W1064" s="8" t="s">
        <v>1449</v>
      </c>
      <c r="X1064" s="8" t="s">
        <v>1437</v>
      </c>
      <c r="Y1064" s="8">
        <v>0</v>
      </c>
      <c r="Z1064" s="8">
        <v>0</v>
      </c>
      <c r="AA1064" s="8">
        <v>0</v>
      </c>
      <c r="AB1064" s="8" t="s">
        <v>2786</v>
      </c>
      <c r="AC1064" s="8">
        <v>0</v>
      </c>
      <c r="AD1064" s="8" t="s">
        <v>1449</v>
      </c>
    </row>
    <row r="1065" spans="1:30" hidden="1" x14ac:dyDescent="0.25">
      <c r="A1065" s="8" t="s">
        <v>4472</v>
      </c>
      <c r="B1065" s="8">
        <v>1387</v>
      </c>
      <c r="C1065" s="8" t="s">
        <v>1426</v>
      </c>
      <c r="D1065" s="8" t="s">
        <v>1427</v>
      </c>
      <c r="E1065" s="8" t="s">
        <v>1428</v>
      </c>
      <c r="F1065" s="8">
        <v>4</v>
      </c>
      <c r="G1065" s="8" t="s">
        <v>1427</v>
      </c>
      <c r="H1065" s="8" t="s">
        <v>1516</v>
      </c>
      <c r="I1065" s="8" t="s">
        <v>1517</v>
      </c>
      <c r="J1065" s="8">
        <v>18</v>
      </c>
      <c r="K1065" s="8" t="s">
        <v>1518</v>
      </c>
      <c r="L1065" s="8" t="s">
        <v>1519</v>
      </c>
      <c r="M1065" s="8" t="s">
        <v>1520</v>
      </c>
      <c r="N1065" s="8">
        <v>90</v>
      </c>
      <c r="O1065" s="8" t="s">
        <v>4473</v>
      </c>
      <c r="P1065" s="8" t="s">
        <v>1803</v>
      </c>
      <c r="Q1065" s="8" t="s">
        <v>1801</v>
      </c>
      <c r="R1065" s="8" t="s">
        <v>1802</v>
      </c>
      <c r="S1065" s="8">
        <v>36.089722000000002</v>
      </c>
      <c r="T1065" s="8">
        <v>36.712527999999999</v>
      </c>
      <c r="U1065" s="8" t="s">
        <v>1435</v>
      </c>
      <c r="V1065" s="8" t="s">
        <v>1448</v>
      </c>
      <c r="W1065" s="8" t="s">
        <v>1449</v>
      </c>
      <c r="X1065" s="8" t="s">
        <v>1437</v>
      </c>
      <c r="Y1065" s="8">
        <v>0</v>
      </c>
      <c r="Z1065" s="8">
        <v>0</v>
      </c>
      <c r="AA1065" s="8">
        <v>0</v>
      </c>
      <c r="AB1065" s="8" t="s">
        <v>2786</v>
      </c>
      <c r="AC1065" s="8">
        <v>0</v>
      </c>
      <c r="AD1065" s="8" t="s">
        <v>1449</v>
      </c>
    </row>
    <row r="1066" spans="1:30" hidden="1" x14ac:dyDescent="0.25">
      <c r="A1066" s="8" t="s">
        <v>4474</v>
      </c>
      <c r="B1066" s="8">
        <v>1388</v>
      </c>
      <c r="C1066" s="8" t="s">
        <v>1426</v>
      </c>
      <c r="D1066" s="8" t="s">
        <v>1427</v>
      </c>
      <c r="E1066" s="8" t="s">
        <v>1428</v>
      </c>
      <c r="F1066" s="8">
        <v>4</v>
      </c>
      <c r="G1066" s="8" t="s">
        <v>1427</v>
      </c>
      <c r="H1066" s="8" t="s">
        <v>1516</v>
      </c>
      <c r="I1066" s="8" t="s">
        <v>1517</v>
      </c>
      <c r="J1066" s="8">
        <v>18</v>
      </c>
      <c r="K1066" s="8" t="s">
        <v>1518</v>
      </c>
      <c r="L1066" s="8" t="s">
        <v>1519</v>
      </c>
      <c r="M1066" s="8" t="s">
        <v>1520</v>
      </c>
      <c r="N1066" s="8">
        <v>90</v>
      </c>
      <c r="O1066" s="8" t="s">
        <v>4475</v>
      </c>
      <c r="P1066" s="8" t="s">
        <v>1803</v>
      </c>
      <c r="Q1066" s="8" t="s">
        <v>1801</v>
      </c>
      <c r="R1066" s="8" t="s">
        <v>1802</v>
      </c>
      <c r="S1066" s="8">
        <v>36.089722000000002</v>
      </c>
      <c r="T1066" s="8">
        <v>36.712527999999999</v>
      </c>
      <c r="U1066" s="8" t="s">
        <v>1435</v>
      </c>
      <c r="V1066" s="8" t="s">
        <v>1448</v>
      </c>
      <c r="W1066" s="8" t="s">
        <v>1449</v>
      </c>
      <c r="X1066" s="8" t="s">
        <v>1437</v>
      </c>
      <c r="Y1066" s="8">
        <v>0</v>
      </c>
      <c r="Z1066" s="8">
        <v>0</v>
      </c>
      <c r="AA1066" s="8">
        <v>0</v>
      </c>
      <c r="AB1066" s="8" t="s">
        <v>2786</v>
      </c>
      <c r="AC1066" s="8">
        <v>0</v>
      </c>
      <c r="AD1066" s="8" t="s">
        <v>1449</v>
      </c>
    </row>
    <row r="1067" spans="1:30" hidden="1" x14ac:dyDescent="0.25">
      <c r="A1067" s="8" t="s">
        <v>4476</v>
      </c>
      <c r="B1067" s="8">
        <v>1389</v>
      </c>
      <c r="C1067" s="8" t="s">
        <v>1426</v>
      </c>
      <c r="D1067" s="8" t="s">
        <v>1427</v>
      </c>
      <c r="E1067" s="8" t="s">
        <v>1428</v>
      </c>
      <c r="F1067" s="8">
        <v>4</v>
      </c>
      <c r="G1067" s="8" t="s">
        <v>1427</v>
      </c>
      <c r="H1067" s="8" t="s">
        <v>1516</v>
      </c>
      <c r="I1067" s="8" t="s">
        <v>1517</v>
      </c>
      <c r="J1067" s="8">
        <v>18</v>
      </c>
      <c r="K1067" s="8" t="s">
        <v>1518</v>
      </c>
      <c r="L1067" s="8" t="s">
        <v>1519</v>
      </c>
      <c r="M1067" s="8" t="s">
        <v>1520</v>
      </c>
      <c r="N1067" s="8">
        <v>90</v>
      </c>
      <c r="O1067" s="8" t="s">
        <v>4477</v>
      </c>
      <c r="P1067" s="8" t="s">
        <v>1803</v>
      </c>
      <c r="Q1067" s="8" t="s">
        <v>1801</v>
      </c>
      <c r="R1067" s="8" t="s">
        <v>1802</v>
      </c>
      <c r="S1067" s="8">
        <v>36.089722000000002</v>
      </c>
      <c r="T1067" s="8">
        <v>36.712527999999999</v>
      </c>
      <c r="U1067" s="8" t="s">
        <v>1435</v>
      </c>
      <c r="V1067" s="8" t="s">
        <v>1448</v>
      </c>
      <c r="W1067" s="8" t="s">
        <v>1449</v>
      </c>
      <c r="X1067" s="8" t="s">
        <v>1437</v>
      </c>
      <c r="Y1067" s="8">
        <v>0</v>
      </c>
      <c r="Z1067" s="8">
        <v>0</v>
      </c>
      <c r="AA1067" s="8">
        <v>0</v>
      </c>
      <c r="AB1067" s="8" t="s">
        <v>2786</v>
      </c>
      <c r="AC1067" s="8">
        <v>0</v>
      </c>
      <c r="AD1067" s="8" t="s">
        <v>1449</v>
      </c>
    </row>
    <row r="1068" spans="1:30" hidden="1" x14ac:dyDescent="0.25">
      <c r="A1068" s="8" t="s">
        <v>4478</v>
      </c>
      <c r="B1068" s="8">
        <v>1390</v>
      </c>
      <c r="C1068" s="8" t="s">
        <v>1426</v>
      </c>
      <c r="D1068" s="8" t="s">
        <v>1427</v>
      </c>
      <c r="E1068" s="8" t="s">
        <v>1428</v>
      </c>
      <c r="F1068" s="8">
        <v>4</v>
      </c>
      <c r="G1068" s="8" t="s">
        <v>1427</v>
      </c>
      <c r="H1068" s="8" t="s">
        <v>1516</v>
      </c>
      <c r="I1068" s="8" t="s">
        <v>1517</v>
      </c>
      <c r="J1068" s="8">
        <v>18</v>
      </c>
      <c r="K1068" s="8" t="s">
        <v>1518</v>
      </c>
      <c r="L1068" s="8" t="s">
        <v>1519</v>
      </c>
      <c r="M1068" s="8" t="s">
        <v>1520</v>
      </c>
      <c r="N1068" s="8">
        <v>90</v>
      </c>
      <c r="O1068" s="8" t="s">
        <v>4479</v>
      </c>
      <c r="P1068" s="8" t="s">
        <v>2262</v>
      </c>
      <c r="Q1068" s="8" t="s">
        <v>2260</v>
      </c>
      <c r="R1068" s="8" t="s">
        <v>2261</v>
      </c>
      <c r="S1068" s="8">
        <v>35.996499</v>
      </c>
      <c r="T1068" s="8">
        <v>36.626717999999997</v>
      </c>
      <c r="U1068" s="8" t="s">
        <v>1435</v>
      </c>
      <c r="V1068" s="8" t="s">
        <v>1448</v>
      </c>
      <c r="W1068" s="8" t="s">
        <v>1449</v>
      </c>
      <c r="X1068" s="8" t="s">
        <v>1437</v>
      </c>
      <c r="Y1068" s="8">
        <v>0</v>
      </c>
      <c r="Z1068" s="8">
        <v>0</v>
      </c>
      <c r="AA1068" s="8">
        <v>0</v>
      </c>
      <c r="AB1068" s="8" t="s">
        <v>2786</v>
      </c>
      <c r="AC1068" s="8">
        <v>0</v>
      </c>
      <c r="AD1068" s="8" t="s">
        <v>1449</v>
      </c>
    </row>
    <row r="1069" spans="1:30" hidden="1" x14ac:dyDescent="0.25">
      <c r="A1069" s="8" t="s">
        <v>4480</v>
      </c>
      <c r="B1069" s="8">
        <v>1391</v>
      </c>
      <c r="C1069" s="8" t="s">
        <v>1426</v>
      </c>
      <c r="D1069" s="8" t="s">
        <v>1427</v>
      </c>
      <c r="E1069" s="8" t="s">
        <v>1428</v>
      </c>
      <c r="F1069" s="8">
        <v>4</v>
      </c>
      <c r="G1069" s="8" t="s">
        <v>1427</v>
      </c>
      <c r="H1069" s="8" t="s">
        <v>1516</v>
      </c>
      <c r="I1069" s="8" t="s">
        <v>1517</v>
      </c>
      <c r="J1069" s="8">
        <v>18</v>
      </c>
      <c r="K1069" s="8" t="s">
        <v>1518</v>
      </c>
      <c r="L1069" s="8" t="s">
        <v>1519</v>
      </c>
      <c r="M1069" s="8" t="s">
        <v>1520</v>
      </c>
      <c r="N1069" s="8">
        <v>90</v>
      </c>
      <c r="O1069" s="8" t="s">
        <v>4481</v>
      </c>
      <c r="P1069" s="8" t="s">
        <v>2262</v>
      </c>
      <c r="Q1069" s="8" t="s">
        <v>2260</v>
      </c>
      <c r="R1069" s="8" t="s">
        <v>2261</v>
      </c>
      <c r="S1069" s="8">
        <v>35.996499</v>
      </c>
      <c r="T1069" s="8">
        <v>36.626717999999997</v>
      </c>
      <c r="U1069" s="8" t="s">
        <v>1435</v>
      </c>
      <c r="V1069" s="8" t="s">
        <v>1448</v>
      </c>
      <c r="W1069" s="8" t="s">
        <v>1449</v>
      </c>
      <c r="X1069" s="8" t="s">
        <v>1437</v>
      </c>
      <c r="Y1069" s="8">
        <v>0</v>
      </c>
      <c r="Z1069" s="8">
        <v>0</v>
      </c>
      <c r="AA1069" s="8">
        <v>0</v>
      </c>
      <c r="AB1069" s="8" t="s">
        <v>2786</v>
      </c>
      <c r="AC1069" s="8">
        <v>0</v>
      </c>
      <c r="AD1069" s="8" t="s">
        <v>1449</v>
      </c>
    </row>
    <row r="1070" spans="1:30" hidden="1" x14ac:dyDescent="0.25">
      <c r="A1070" s="8" t="s">
        <v>4482</v>
      </c>
      <c r="B1070" s="8">
        <v>1392</v>
      </c>
      <c r="C1070" s="8" t="s">
        <v>1426</v>
      </c>
      <c r="D1070" s="8" t="s">
        <v>1427</v>
      </c>
      <c r="E1070" s="8" t="s">
        <v>1428</v>
      </c>
      <c r="F1070" s="8">
        <v>4</v>
      </c>
      <c r="G1070" s="8" t="s">
        <v>1427</v>
      </c>
      <c r="H1070" s="8" t="s">
        <v>1516</v>
      </c>
      <c r="I1070" s="8" t="s">
        <v>1517</v>
      </c>
      <c r="J1070" s="8">
        <v>18</v>
      </c>
      <c r="K1070" s="8" t="s">
        <v>1518</v>
      </c>
      <c r="L1070" s="8" t="s">
        <v>1519</v>
      </c>
      <c r="M1070" s="8" t="s">
        <v>1520</v>
      </c>
      <c r="N1070" s="8">
        <v>90</v>
      </c>
      <c r="O1070" s="8" t="s">
        <v>4483</v>
      </c>
      <c r="P1070" s="8" t="s">
        <v>1806</v>
      </c>
      <c r="Q1070" s="8" t="s">
        <v>1804</v>
      </c>
      <c r="R1070" s="8" t="s">
        <v>1805</v>
      </c>
      <c r="S1070" s="8">
        <v>36.060228000000002</v>
      </c>
      <c r="T1070" s="8">
        <v>36.695355999999997</v>
      </c>
      <c r="U1070" s="8" t="s">
        <v>1435</v>
      </c>
      <c r="V1070" s="8" t="s">
        <v>1448</v>
      </c>
      <c r="W1070" s="8" t="s">
        <v>1449</v>
      </c>
      <c r="X1070" s="8" t="s">
        <v>1437</v>
      </c>
      <c r="Y1070" s="8">
        <v>0</v>
      </c>
      <c r="Z1070" s="8">
        <v>0</v>
      </c>
      <c r="AA1070" s="8">
        <v>0</v>
      </c>
      <c r="AB1070" s="8" t="s">
        <v>2786</v>
      </c>
      <c r="AC1070" s="8">
        <v>0</v>
      </c>
      <c r="AD1070" s="8" t="s">
        <v>1449</v>
      </c>
    </row>
    <row r="1071" spans="1:30" hidden="1" x14ac:dyDescent="0.25">
      <c r="A1071" s="8" t="s">
        <v>4484</v>
      </c>
      <c r="B1071" s="8">
        <v>1393</v>
      </c>
      <c r="C1071" s="8" t="s">
        <v>1426</v>
      </c>
      <c r="D1071" s="8" t="s">
        <v>1427</v>
      </c>
      <c r="E1071" s="8" t="s">
        <v>1428</v>
      </c>
      <c r="F1071" s="8">
        <v>4</v>
      </c>
      <c r="G1071" s="8" t="s">
        <v>1427</v>
      </c>
      <c r="H1071" s="8" t="s">
        <v>1516</v>
      </c>
      <c r="I1071" s="8" t="s">
        <v>1517</v>
      </c>
      <c r="J1071" s="8">
        <v>18</v>
      </c>
      <c r="K1071" s="8" t="s">
        <v>1518</v>
      </c>
      <c r="L1071" s="8" t="s">
        <v>1519</v>
      </c>
      <c r="M1071" s="8" t="s">
        <v>1520</v>
      </c>
      <c r="N1071" s="8">
        <v>90</v>
      </c>
      <c r="O1071" s="8" t="s">
        <v>4485</v>
      </c>
      <c r="P1071" s="8" t="s">
        <v>1822</v>
      </c>
      <c r="Q1071" s="8" t="s">
        <v>1820</v>
      </c>
      <c r="R1071" s="8" t="s">
        <v>1821</v>
      </c>
      <c r="S1071" s="8">
        <v>36.065886999999996</v>
      </c>
      <c r="T1071" s="8">
        <v>36.670026</v>
      </c>
      <c r="U1071" s="8" t="s">
        <v>1435</v>
      </c>
      <c r="V1071" s="8" t="s">
        <v>1448</v>
      </c>
      <c r="W1071" s="8" t="s">
        <v>1449</v>
      </c>
      <c r="X1071" s="8" t="s">
        <v>1437</v>
      </c>
      <c r="Y1071" s="8">
        <v>0</v>
      </c>
      <c r="Z1071" s="8">
        <v>0</v>
      </c>
      <c r="AA1071" s="8">
        <v>0</v>
      </c>
      <c r="AB1071" s="8" t="s">
        <v>2786</v>
      </c>
      <c r="AC1071" s="8">
        <v>0</v>
      </c>
      <c r="AD1071" s="8" t="s">
        <v>1449</v>
      </c>
    </row>
    <row r="1072" spans="1:30" hidden="1" x14ac:dyDescent="0.25">
      <c r="A1072" s="8" t="s">
        <v>4486</v>
      </c>
      <c r="B1072" s="8">
        <v>1394</v>
      </c>
      <c r="C1072" s="8" t="s">
        <v>2334</v>
      </c>
      <c r="D1072" s="8" t="s">
        <v>2335</v>
      </c>
      <c r="E1072" s="8" t="s">
        <v>2336</v>
      </c>
      <c r="F1072" s="8">
        <v>1</v>
      </c>
      <c r="G1072" s="8" t="s">
        <v>2997</v>
      </c>
      <c r="H1072" s="8" t="s">
        <v>2998</v>
      </c>
      <c r="I1072" s="8" t="s">
        <v>2999</v>
      </c>
      <c r="J1072" s="8">
        <v>3</v>
      </c>
      <c r="K1072" s="8" t="s">
        <v>3775</v>
      </c>
      <c r="L1072" s="8" t="s">
        <v>3776</v>
      </c>
      <c r="M1072" s="8" t="s">
        <v>3777</v>
      </c>
      <c r="N1072" s="8">
        <v>19</v>
      </c>
      <c r="O1072" s="8" t="s">
        <v>4487</v>
      </c>
      <c r="P1072" s="8" t="s">
        <v>4488</v>
      </c>
      <c r="Q1072" s="8" t="s">
        <v>4486</v>
      </c>
      <c r="R1072" s="8" t="s">
        <v>4487</v>
      </c>
      <c r="S1072" s="8">
        <v>36.584072999999997</v>
      </c>
      <c r="T1072" s="8">
        <v>36.949674000000002</v>
      </c>
      <c r="U1072" s="8" t="s">
        <v>1448</v>
      </c>
      <c r="V1072" s="8" t="s">
        <v>1448</v>
      </c>
      <c r="W1072" s="8" t="s">
        <v>1449</v>
      </c>
      <c r="X1072" s="8" t="s">
        <v>1449</v>
      </c>
      <c r="Y1072" s="8">
        <v>2587</v>
      </c>
      <c r="Z1072" s="8">
        <v>0</v>
      </c>
      <c r="AA1072" s="8">
        <v>1</v>
      </c>
      <c r="AB1072" s="8" t="s">
        <v>1438</v>
      </c>
      <c r="AC1072" s="8">
        <v>0</v>
      </c>
      <c r="AD1072" s="8" t="s">
        <v>1449</v>
      </c>
    </row>
    <row r="1073" spans="1:30" hidden="1" x14ac:dyDescent="0.25">
      <c r="A1073" s="8" t="s">
        <v>4489</v>
      </c>
      <c r="B1073" s="8">
        <v>1395</v>
      </c>
      <c r="C1073" s="8" t="s">
        <v>2334</v>
      </c>
      <c r="D1073" s="8" t="s">
        <v>2335</v>
      </c>
      <c r="E1073" s="8" t="s">
        <v>2336</v>
      </c>
      <c r="F1073" s="8">
        <v>1</v>
      </c>
      <c r="G1073" s="8" t="s">
        <v>2618</v>
      </c>
      <c r="H1073" s="8" t="s">
        <v>2619</v>
      </c>
      <c r="I1073" s="8" t="s">
        <v>2620</v>
      </c>
      <c r="J1073" s="8">
        <v>4</v>
      </c>
      <c r="K1073" s="8" t="s">
        <v>2618</v>
      </c>
      <c r="L1073" s="8" t="s">
        <v>2780</v>
      </c>
      <c r="M1073" s="8" t="s">
        <v>2781</v>
      </c>
      <c r="N1073" s="8">
        <v>22</v>
      </c>
      <c r="O1073" s="8" t="s">
        <v>4490</v>
      </c>
      <c r="P1073" s="8" t="s">
        <v>3760</v>
      </c>
      <c r="Q1073" s="8" t="s">
        <v>2618</v>
      </c>
      <c r="R1073" s="8" t="s">
        <v>2619</v>
      </c>
      <c r="S1073" s="8">
        <v>36.584871999999997</v>
      </c>
      <c r="T1073" s="8">
        <v>37.04316</v>
      </c>
      <c r="U1073" s="8" t="s">
        <v>1448</v>
      </c>
      <c r="V1073" s="8" t="s">
        <v>1448</v>
      </c>
      <c r="W1073" s="8" t="s">
        <v>1449</v>
      </c>
      <c r="X1073" s="8" t="s">
        <v>1437</v>
      </c>
      <c r="Y1073" s="8">
        <v>0</v>
      </c>
      <c r="Z1073" s="8">
        <v>0</v>
      </c>
      <c r="AA1073" s="8">
        <v>0</v>
      </c>
      <c r="AB1073" s="8" t="s">
        <v>2786</v>
      </c>
      <c r="AC1073" s="8">
        <v>0</v>
      </c>
      <c r="AD1073" s="8" t="s">
        <v>1449</v>
      </c>
    </row>
    <row r="1074" spans="1:30" hidden="1" x14ac:dyDescent="0.25">
      <c r="A1074" s="8" t="s">
        <v>4491</v>
      </c>
      <c r="B1074" s="8">
        <v>1396</v>
      </c>
      <c r="C1074" s="8" t="s">
        <v>2334</v>
      </c>
      <c r="D1074" s="8" t="s">
        <v>2335</v>
      </c>
      <c r="E1074" s="8" t="s">
        <v>2336</v>
      </c>
      <c r="F1074" s="8">
        <v>1</v>
      </c>
      <c r="G1074" s="8" t="s">
        <v>2618</v>
      </c>
      <c r="H1074" s="8" t="s">
        <v>2619</v>
      </c>
      <c r="I1074" s="8" t="s">
        <v>2620</v>
      </c>
      <c r="J1074" s="8">
        <v>4</v>
      </c>
      <c r="K1074" s="8" t="s">
        <v>2618</v>
      </c>
      <c r="L1074" s="8" t="s">
        <v>2780</v>
      </c>
      <c r="M1074" s="8" t="s">
        <v>2781</v>
      </c>
      <c r="N1074" s="8">
        <v>22</v>
      </c>
      <c r="O1074" s="8" t="s">
        <v>4492</v>
      </c>
      <c r="P1074" s="8" t="s">
        <v>3760</v>
      </c>
      <c r="Q1074" s="8" t="s">
        <v>2618</v>
      </c>
      <c r="R1074" s="8" t="s">
        <v>2619</v>
      </c>
      <c r="S1074" s="8">
        <v>36.584871999999997</v>
      </c>
      <c r="T1074" s="8">
        <v>37.04316</v>
      </c>
      <c r="U1074" s="8" t="s">
        <v>1448</v>
      </c>
      <c r="V1074" s="8" t="s">
        <v>1448</v>
      </c>
      <c r="W1074" s="8" t="s">
        <v>1449</v>
      </c>
      <c r="X1074" s="8" t="s">
        <v>1437</v>
      </c>
      <c r="Y1074" s="8">
        <v>0</v>
      </c>
      <c r="Z1074" s="8">
        <v>0</v>
      </c>
      <c r="AA1074" s="8">
        <v>0</v>
      </c>
      <c r="AB1074" s="8" t="s">
        <v>2786</v>
      </c>
      <c r="AC1074" s="8">
        <v>0</v>
      </c>
      <c r="AD1074" s="8" t="s">
        <v>1449</v>
      </c>
    </row>
    <row r="1075" spans="1:30" hidden="1" x14ac:dyDescent="0.25">
      <c r="A1075" s="8" t="s">
        <v>4493</v>
      </c>
      <c r="B1075" s="8">
        <v>1397</v>
      </c>
      <c r="C1075" s="8" t="s">
        <v>2334</v>
      </c>
      <c r="D1075" s="8" t="s">
        <v>2335</v>
      </c>
      <c r="E1075" s="8" t="s">
        <v>2336</v>
      </c>
      <c r="F1075" s="8">
        <v>1</v>
      </c>
      <c r="G1075" s="8" t="s">
        <v>2618</v>
      </c>
      <c r="H1075" s="8" t="s">
        <v>2619</v>
      </c>
      <c r="I1075" s="8" t="s">
        <v>2620</v>
      </c>
      <c r="J1075" s="8">
        <v>4</v>
      </c>
      <c r="K1075" s="8" t="s">
        <v>2618</v>
      </c>
      <c r="L1075" s="8" t="s">
        <v>2780</v>
      </c>
      <c r="M1075" s="8" t="s">
        <v>2781</v>
      </c>
      <c r="N1075" s="8">
        <v>22</v>
      </c>
      <c r="O1075" s="8" t="s">
        <v>4317</v>
      </c>
      <c r="P1075" s="8" t="s">
        <v>3760</v>
      </c>
      <c r="Q1075" s="8" t="s">
        <v>2618</v>
      </c>
      <c r="R1075" s="8" t="s">
        <v>2619</v>
      </c>
      <c r="S1075" s="8">
        <v>36.584871999999997</v>
      </c>
      <c r="T1075" s="8">
        <v>37.04316</v>
      </c>
      <c r="U1075" s="8" t="s">
        <v>1448</v>
      </c>
      <c r="V1075" s="8" t="s">
        <v>1448</v>
      </c>
      <c r="W1075" s="8" t="s">
        <v>1449</v>
      </c>
      <c r="X1075" s="8" t="s">
        <v>1437</v>
      </c>
      <c r="Y1075" s="8">
        <v>0</v>
      </c>
      <c r="Z1075" s="8">
        <v>0</v>
      </c>
      <c r="AA1075" s="8">
        <v>0</v>
      </c>
      <c r="AB1075" s="8" t="s">
        <v>2786</v>
      </c>
      <c r="AC1075" s="8">
        <v>0</v>
      </c>
      <c r="AD1075" s="8" t="s">
        <v>1449</v>
      </c>
    </row>
    <row r="1076" spans="1:30" hidden="1" x14ac:dyDescent="0.25">
      <c r="A1076" s="8" t="s">
        <v>4494</v>
      </c>
      <c r="B1076" s="8">
        <v>1398</v>
      </c>
      <c r="C1076" s="8" t="s">
        <v>2334</v>
      </c>
      <c r="D1076" s="8" t="s">
        <v>2335</v>
      </c>
      <c r="E1076" s="8" t="s">
        <v>2336</v>
      </c>
      <c r="F1076" s="8">
        <v>1</v>
      </c>
      <c r="G1076" s="8" t="s">
        <v>2618</v>
      </c>
      <c r="H1076" s="8" t="s">
        <v>2619</v>
      </c>
      <c r="I1076" s="8" t="s">
        <v>2620</v>
      </c>
      <c r="J1076" s="8">
        <v>4</v>
      </c>
      <c r="K1076" s="8" t="s">
        <v>2618</v>
      </c>
      <c r="L1076" s="8" t="s">
        <v>2780</v>
      </c>
      <c r="M1076" s="8" t="s">
        <v>2781</v>
      </c>
      <c r="N1076" s="8">
        <v>22</v>
      </c>
      <c r="O1076" s="8" t="s">
        <v>4495</v>
      </c>
      <c r="P1076" s="8" t="s">
        <v>3760</v>
      </c>
      <c r="Q1076" s="8" t="s">
        <v>2618</v>
      </c>
      <c r="R1076" s="8" t="s">
        <v>2619</v>
      </c>
      <c r="S1076" s="8">
        <v>36.584871999999997</v>
      </c>
      <c r="T1076" s="8">
        <v>37.04316</v>
      </c>
      <c r="U1076" s="8" t="s">
        <v>1448</v>
      </c>
      <c r="V1076" s="8" t="s">
        <v>1448</v>
      </c>
      <c r="W1076" s="8" t="s">
        <v>1449</v>
      </c>
      <c r="X1076" s="8" t="s">
        <v>1437</v>
      </c>
      <c r="Y1076" s="8">
        <v>0</v>
      </c>
      <c r="Z1076" s="8">
        <v>0</v>
      </c>
      <c r="AA1076" s="8">
        <v>0</v>
      </c>
      <c r="AB1076" s="8" t="s">
        <v>2786</v>
      </c>
      <c r="AC1076" s="8">
        <v>0</v>
      </c>
      <c r="AD1076" s="8" t="s">
        <v>1449</v>
      </c>
    </row>
    <row r="1077" spans="1:30" hidden="1" x14ac:dyDescent="0.25">
      <c r="A1077" s="8" t="s">
        <v>4496</v>
      </c>
      <c r="B1077" s="8">
        <v>1399</v>
      </c>
      <c r="C1077" s="8" t="s">
        <v>2334</v>
      </c>
      <c r="D1077" s="8" t="s">
        <v>2335</v>
      </c>
      <c r="E1077" s="8" t="s">
        <v>2336</v>
      </c>
      <c r="F1077" s="8">
        <v>1</v>
      </c>
      <c r="G1077" s="8" t="s">
        <v>2618</v>
      </c>
      <c r="H1077" s="8" t="s">
        <v>2619</v>
      </c>
      <c r="I1077" s="8" t="s">
        <v>2620</v>
      </c>
      <c r="J1077" s="8">
        <v>4</v>
      </c>
      <c r="K1077" s="8" t="s">
        <v>2618</v>
      </c>
      <c r="L1077" s="8" t="s">
        <v>2780</v>
      </c>
      <c r="M1077" s="8" t="s">
        <v>2781</v>
      </c>
      <c r="N1077" s="8">
        <v>22</v>
      </c>
      <c r="O1077" s="8" t="s">
        <v>4497</v>
      </c>
      <c r="P1077" s="8" t="s">
        <v>3760</v>
      </c>
      <c r="Q1077" s="8" t="s">
        <v>2618</v>
      </c>
      <c r="R1077" s="8" t="s">
        <v>2619</v>
      </c>
      <c r="S1077" s="8">
        <v>36.584871999999997</v>
      </c>
      <c r="T1077" s="8">
        <v>37.04316</v>
      </c>
      <c r="U1077" s="8" t="s">
        <v>1448</v>
      </c>
      <c r="V1077" s="8" t="s">
        <v>1448</v>
      </c>
      <c r="W1077" s="8" t="s">
        <v>1449</v>
      </c>
      <c r="X1077" s="8" t="s">
        <v>1449</v>
      </c>
      <c r="Y1077" s="8">
        <v>0</v>
      </c>
      <c r="Z1077" s="8">
        <v>0</v>
      </c>
      <c r="AA1077" s="8">
        <v>0</v>
      </c>
      <c r="AB1077" s="8" t="s">
        <v>2786</v>
      </c>
      <c r="AC1077" s="8">
        <v>0</v>
      </c>
      <c r="AD1077" s="8" t="s">
        <v>1449</v>
      </c>
    </row>
    <row r="1078" spans="1:30" hidden="1" x14ac:dyDescent="0.25">
      <c r="A1078" s="8" t="s">
        <v>4498</v>
      </c>
      <c r="B1078" s="8">
        <v>1400</v>
      </c>
      <c r="C1078" s="8" t="s">
        <v>2334</v>
      </c>
      <c r="D1078" s="8" t="s">
        <v>2335</v>
      </c>
      <c r="E1078" s="8" t="s">
        <v>2336</v>
      </c>
      <c r="F1078" s="8">
        <v>1</v>
      </c>
      <c r="G1078" s="8" t="s">
        <v>2618</v>
      </c>
      <c r="H1078" s="8" t="s">
        <v>2619</v>
      </c>
      <c r="I1078" s="8" t="s">
        <v>2620</v>
      </c>
      <c r="J1078" s="8">
        <v>4</v>
      </c>
      <c r="K1078" s="8" t="s">
        <v>2618</v>
      </c>
      <c r="L1078" s="8" t="s">
        <v>2780</v>
      </c>
      <c r="M1078" s="8" t="s">
        <v>2781</v>
      </c>
      <c r="N1078" s="8">
        <v>22</v>
      </c>
      <c r="O1078" s="8" t="s">
        <v>4499</v>
      </c>
      <c r="P1078" s="8" t="s">
        <v>3760</v>
      </c>
      <c r="Q1078" s="8" t="s">
        <v>2618</v>
      </c>
      <c r="R1078" s="8" t="s">
        <v>2619</v>
      </c>
      <c r="S1078" s="8">
        <v>36.584871999999997</v>
      </c>
      <c r="T1078" s="8">
        <v>37.04316</v>
      </c>
      <c r="U1078" s="8" t="s">
        <v>1448</v>
      </c>
      <c r="V1078" s="8" t="s">
        <v>1448</v>
      </c>
      <c r="W1078" s="8" t="s">
        <v>1449</v>
      </c>
      <c r="X1078" s="8" t="s">
        <v>1437</v>
      </c>
      <c r="Y1078" s="8">
        <v>0</v>
      </c>
      <c r="Z1078" s="8">
        <v>0</v>
      </c>
      <c r="AA1078" s="8">
        <v>0</v>
      </c>
      <c r="AB1078" s="8" t="s">
        <v>2786</v>
      </c>
      <c r="AC1078" s="8">
        <v>0</v>
      </c>
      <c r="AD1078" s="8" t="s">
        <v>1449</v>
      </c>
    </row>
    <row r="1079" spans="1:30" hidden="1" x14ac:dyDescent="0.25">
      <c r="A1079" s="8" t="s">
        <v>4500</v>
      </c>
      <c r="B1079" s="8">
        <v>1401</v>
      </c>
      <c r="C1079" s="8" t="s">
        <v>2334</v>
      </c>
      <c r="D1079" s="8" t="s">
        <v>2335</v>
      </c>
      <c r="E1079" s="8" t="s">
        <v>2336</v>
      </c>
      <c r="F1079" s="8">
        <v>1</v>
      </c>
      <c r="G1079" s="8" t="s">
        <v>2618</v>
      </c>
      <c r="H1079" s="8" t="s">
        <v>2619</v>
      </c>
      <c r="I1079" s="8" t="s">
        <v>2620</v>
      </c>
      <c r="J1079" s="8">
        <v>4</v>
      </c>
      <c r="K1079" s="8" t="s">
        <v>2618</v>
      </c>
      <c r="L1079" s="8" t="s">
        <v>2780</v>
      </c>
      <c r="M1079" s="8" t="s">
        <v>2781</v>
      </c>
      <c r="N1079" s="8">
        <v>22</v>
      </c>
      <c r="O1079" s="8" t="s">
        <v>4501</v>
      </c>
      <c r="P1079" s="8" t="s">
        <v>3760</v>
      </c>
      <c r="Q1079" s="8" t="s">
        <v>2618</v>
      </c>
      <c r="R1079" s="8" t="s">
        <v>2619</v>
      </c>
      <c r="S1079" s="8">
        <v>36.584871999999997</v>
      </c>
      <c r="T1079" s="8">
        <v>37.04316</v>
      </c>
      <c r="U1079" s="8" t="s">
        <v>1448</v>
      </c>
      <c r="V1079" s="8" t="s">
        <v>1448</v>
      </c>
      <c r="W1079" s="8" t="s">
        <v>1449</v>
      </c>
      <c r="X1079" s="8" t="s">
        <v>1437</v>
      </c>
      <c r="Y1079" s="8">
        <v>0</v>
      </c>
      <c r="Z1079" s="8">
        <v>0</v>
      </c>
      <c r="AA1079" s="8">
        <v>0</v>
      </c>
      <c r="AB1079" s="8" t="s">
        <v>2786</v>
      </c>
      <c r="AC1079" s="8">
        <v>0</v>
      </c>
      <c r="AD1079" s="8" t="s">
        <v>1449</v>
      </c>
    </row>
    <row r="1080" spans="1:30" hidden="1" x14ac:dyDescent="0.25">
      <c r="A1080" s="8" t="s">
        <v>4502</v>
      </c>
      <c r="B1080" s="8">
        <v>1402</v>
      </c>
      <c r="C1080" s="8" t="s">
        <v>2334</v>
      </c>
      <c r="D1080" s="8" t="s">
        <v>2335</v>
      </c>
      <c r="E1080" s="8" t="s">
        <v>2336</v>
      </c>
      <c r="F1080" s="8">
        <v>1</v>
      </c>
      <c r="G1080" s="8" t="s">
        <v>2618</v>
      </c>
      <c r="H1080" s="8" t="s">
        <v>2619</v>
      </c>
      <c r="I1080" s="8" t="s">
        <v>2620</v>
      </c>
      <c r="J1080" s="8">
        <v>4</v>
      </c>
      <c r="K1080" s="8" t="s">
        <v>2618</v>
      </c>
      <c r="L1080" s="8" t="s">
        <v>2780</v>
      </c>
      <c r="M1080" s="8" t="s">
        <v>2781</v>
      </c>
      <c r="N1080" s="8">
        <v>22</v>
      </c>
      <c r="O1080" s="8" t="s">
        <v>4503</v>
      </c>
      <c r="P1080" s="8" t="s">
        <v>4504</v>
      </c>
      <c r="Q1080" s="8" t="s">
        <v>4502</v>
      </c>
      <c r="R1080" s="8" t="s">
        <v>4503</v>
      </c>
      <c r="S1080" s="8">
        <v>36.537162000000002</v>
      </c>
      <c r="T1080" s="8">
        <v>37.116101999999998</v>
      </c>
      <c r="U1080" s="8" t="s">
        <v>1448</v>
      </c>
      <c r="V1080" s="8" t="s">
        <v>1448</v>
      </c>
      <c r="W1080" s="8" t="s">
        <v>1449</v>
      </c>
      <c r="X1080" s="8" t="s">
        <v>1449</v>
      </c>
      <c r="Y1080" s="8">
        <v>13324</v>
      </c>
      <c r="Z1080" s="8">
        <v>0</v>
      </c>
      <c r="AA1080" s="8">
        <v>0</v>
      </c>
      <c r="AB1080" s="8" t="s">
        <v>1438</v>
      </c>
      <c r="AC1080" s="8">
        <v>0</v>
      </c>
      <c r="AD1080" s="8" t="s">
        <v>1449</v>
      </c>
    </row>
    <row r="1081" spans="1:30" hidden="1" x14ac:dyDescent="0.25">
      <c r="A1081" s="8" t="s">
        <v>4505</v>
      </c>
      <c r="B1081" s="8">
        <v>1403</v>
      </c>
      <c r="C1081" s="8" t="s">
        <v>2334</v>
      </c>
      <c r="D1081" s="8" t="s">
        <v>2335</v>
      </c>
      <c r="E1081" s="8" t="s">
        <v>2336</v>
      </c>
      <c r="F1081" s="8">
        <v>1</v>
      </c>
      <c r="G1081" s="8" t="s">
        <v>2618</v>
      </c>
      <c r="H1081" s="8" t="s">
        <v>2619</v>
      </c>
      <c r="I1081" s="8" t="s">
        <v>2620</v>
      </c>
      <c r="J1081" s="8">
        <v>4</v>
      </c>
      <c r="K1081" s="8" t="s">
        <v>2798</v>
      </c>
      <c r="L1081" s="8" t="s">
        <v>2799</v>
      </c>
      <c r="M1081" s="8" t="s">
        <v>2800</v>
      </c>
      <c r="N1081" s="8">
        <v>27</v>
      </c>
      <c r="O1081" s="8" t="s">
        <v>4506</v>
      </c>
      <c r="P1081" s="8" t="s">
        <v>4507</v>
      </c>
      <c r="Q1081" s="8" t="s">
        <v>4505</v>
      </c>
      <c r="R1081" s="8" t="s">
        <v>4506</v>
      </c>
      <c r="S1081" s="8">
        <v>36.658900000000003</v>
      </c>
      <c r="T1081" s="8">
        <v>37.212758999999998</v>
      </c>
      <c r="U1081" s="8" t="s">
        <v>1448</v>
      </c>
      <c r="V1081" s="8" t="s">
        <v>1448</v>
      </c>
      <c r="W1081" s="8" t="s">
        <v>1449</v>
      </c>
      <c r="X1081" s="8" t="s">
        <v>1449</v>
      </c>
      <c r="Y1081" s="8">
        <v>1607</v>
      </c>
      <c r="Z1081" s="8">
        <v>0</v>
      </c>
      <c r="AA1081" s="8">
        <v>0</v>
      </c>
      <c r="AB1081" s="8" t="s">
        <v>1449</v>
      </c>
      <c r="AC1081" s="8">
        <v>0</v>
      </c>
      <c r="AD1081" s="8" t="s">
        <v>1449</v>
      </c>
    </row>
    <row r="1082" spans="1:30" hidden="1" x14ac:dyDescent="0.25">
      <c r="A1082" s="8" t="s">
        <v>2790</v>
      </c>
      <c r="B1082" s="8">
        <v>1404</v>
      </c>
      <c r="C1082" s="8" t="s">
        <v>2334</v>
      </c>
      <c r="D1082" s="8" t="s">
        <v>2335</v>
      </c>
      <c r="E1082" s="8" t="s">
        <v>2336</v>
      </c>
      <c r="F1082" s="8">
        <v>1</v>
      </c>
      <c r="G1082" s="8" t="s">
        <v>2618</v>
      </c>
      <c r="H1082" s="8" t="s">
        <v>2619</v>
      </c>
      <c r="I1082" s="8" t="s">
        <v>2620</v>
      </c>
      <c r="J1082" s="8">
        <v>4</v>
      </c>
      <c r="K1082" s="8" t="s">
        <v>2618</v>
      </c>
      <c r="L1082" s="8" t="s">
        <v>2780</v>
      </c>
      <c r="M1082" s="8" t="s">
        <v>2781</v>
      </c>
      <c r="N1082" s="8">
        <v>22</v>
      </c>
      <c r="O1082" s="8" t="s">
        <v>2791</v>
      </c>
      <c r="P1082" s="8" t="s">
        <v>2789</v>
      </c>
      <c r="Q1082" s="8" t="s">
        <v>2790</v>
      </c>
      <c r="R1082" s="8" t="s">
        <v>2791</v>
      </c>
      <c r="S1082" s="8">
        <v>36.661526000000002</v>
      </c>
      <c r="T1082" s="8">
        <v>37.129067999999997</v>
      </c>
      <c r="U1082" s="8" t="s">
        <v>1448</v>
      </c>
      <c r="V1082" s="8" t="s">
        <v>1448</v>
      </c>
      <c r="W1082" s="8" t="s">
        <v>1449</v>
      </c>
      <c r="X1082" s="8" t="s">
        <v>1449</v>
      </c>
      <c r="Y1082" s="8">
        <v>70650</v>
      </c>
      <c r="Z1082" s="8">
        <v>0</v>
      </c>
      <c r="AA1082" s="8">
        <v>0</v>
      </c>
      <c r="AB1082" s="8" t="s">
        <v>1449</v>
      </c>
      <c r="AC1082" s="8">
        <v>0</v>
      </c>
      <c r="AD1082" s="8" t="s">
        <v>1449</v>
      </c>
    </row>
    <row r="1083" spans="1:30" hidden="1" x14ac:dyDescent="0.25">
      <c r="A1083" s="8" t="s">
        <v>4508</v>
      </c>
      <c r="B1083" s="8">
        <v>1405</v>
      </c>
      <c r="C1083" s="8" t="s">
        <v>2334</v>
      </c>
      <c r="D1083" s="8" t="s">
        <v>2335</v>
      </c>
      <c r="E1083" s="8" t="s">
        <v>2336</v>
      </c>
      <c r="F1083" s="8">
        <v>1</v>
      </c>
      <c r="G1083" s="8" t="s">
        <v>2997</v>
      </c>
      <c r="H1083" s="8" t="s">
        <v>2998</v>
      </c>
      <c r="I1083" s="8" t="s">
        <v>2999</v>
      </c>
      <c r="J1083" s="8">
        <v>3</v>
      </c>
      <c r="K1083" s="8" t="s">
        <v>3775</v>
      </c>
      <c r="L1083" s="8" t="s">
        <v>3776</v>
      </c>
      <c r="M1083" s="8" t="s">
        <v>3777</v>
      </c>
      <c r="N1083" s="8">
        <v>19</v>
      </c>
      <c r="O1083" s="8" t="s">
        <v>4509</v>
      </c>
      <c r="P1083" s="8" t="s">
        <v>4510</v>
      </c>
      <c r="Q1083" s="8" t="s">
        <v>4508</v>
      </c>
      <c r="R1083" s="8" t="s">
        <v>4509</v>
      </c>
      <c r="S1083" s="8">
        <v>36.642265999999999</v>
      </c>
      <c r="T1083" s="8">
        <v>36.882007000000002</v>
      </c>
      <c r="U1083" s="8" t="s">
        <v>1448</v>
      </c>
      <c r="V1083" s="8" t="s">
        <v>1448</v>
      </c>
      <c r="W1083" s="8" t="s">
        <v>1449</v>
      </c>
      <c r="X1083" s="8" t="s">
        <v>1449</v>
      </c>
      <c r="Y1083" s="8">
        <v>4209</v>
      </c>
      <c r="Z1083" s="8">
        <v>0</v>
      </c>
      <c r="AA1083" s="8">
        <v>1</v>
      </c>
      <c r="AB1083" s="8" t="s">
        <v>1449</v>
      </c>
      <c r="AC1083" s="8">
        <v>0</v>
      </c>
      <c r="AD1083" s="8" t="s">
        <v>1449</v>
      </c>
    </row>
    <row r="1084" spans="1:30" hidden="1" x14ac:dyDescent="0.25">
      <c r="A1084" s="8" t="s">
        <v>4511</v>
      </c>
      <c r="B1084" s="8">
        <v>1406</v>
      </c>
      <c r="C1084" s="8" t="s">
        <v>1426</v>
      </c>
      <c r="D1084" s="8" t="s">
        <v>1427</v>
      </c>
      <c r="E1084" s="8" t="s">
        <v>1428</v>
      </c>
      <c r="F1084" s="8">
        <v>4</v>
      </c>
      <c r="G1084" s="8" t="s">
        <v>1427</v>
      </c>
      <c r="H1084" s="8" t="s">
        <v>1516</v>
      </c>
      <c r="I1084" s="8" t="s">
        <v>1517</v>
      </c>
      <c r="J1084" s="8">
        <v>18</v>
      </c>
      <c r="K1084" s="8" t="s">
        <v>1518</v>
      </c>
      <c r="L1084" s="8" t="s">
        <v>1519</v>
      </c>
      <c r="M1084" s="8" t="s">
        <v>1520</v>
      </c>
      <c r="N1084" s="8">
        <v>90</v>
      </c>
      <c r="O1084" s="8" t="s">
        <v>4512</v>
      </c>
      <c r="P1084" s="8" t="s">
        <v>2270</v>
      </c>
      <c r="Q1084" s="8" t="s">
        <v>2268</v>
      </c>
      <c r="R1084" s="8" t="s">
        <v>2269</v>
      </c>
      <c r="S1084" s="8">
        <v>36.058005000000001</v>
      </c>
      <c r="T1084" s="8">
        <v>36.607989000000003</v>
      </c>
      <c r="U1084" s="8" t="s">
        <v>1435</v>
      </c>
      <c r="V1084" s="8" t="s">
        <v>1448</v>
      </c>
      <c r="W1084" s="8" t="s">
        <v>1449</v>
      </c>
      <c r="X1084" s="8" t="s">
        <v>1437</v>
      </c>
      <c r="Y1084" s="8">
        <v>0</v>
      </c>
      <c r="Z1084" s="8">
        <v>0</v>
      </c>
      <c r="AA1084" s="8">
        <v>0</v>
      </c>
      <c r="AB1084" s="8" t="s">
        <v>2786</v>
      </c>
      <c r="AC1084" s="8">
        <v>0</v>
      </c>
      <c r="AD1084" s="8" t="s">
        <v>1449</v>
      </c>
    </row>
    <row r="1085" spans="1:30" hidden="1" x14ac:dyDescent="0.25">
      <c r="A1085" s="8" t="s">
        <v>4513</v>
      </c>
      <c r="B1085" s="8">
        <v>1407</v>
      </c>
      <c r="C1085" s="8" t="s">
        <v>1426</v>
      </c>
      <c r="D1085" s="8" t="s">
        <v>1427</v>
      </c>
      <c r="E1085" s="8" t="s">
        <v>1428</v>
      </c>
      <c r="F1085" s="8">
        <v>4</v>
      </c>
      <c r="G1085" s="8" t="s">
        <v>1427</v>
      </c>
      <c r="H1085" s="8" t="s">
        <v>1516</v>
      </c>
      <c r="I1085" s="8" t="s">
        <v>1517</v>
      </c>
      <c r="J1085" s="8">
        <v>18</v>
      </c>
      <c r="K1085" s="8" t="s">
        <v>1518</v>
      </c>
      <c r="L1085" s="8" t="s">
        <v>1519</v>
      </c>
      <c r="M1085" s="8" t="s">
        <v>1520</v>
      </c>
      <c r="N1085" s="8">
        <v>90</v>
      </c>
      <c r="O1085" s="8" t="s">
        <v>4514</v>
      </c>
      <c r="P1085" s="8" t="s">
        <v>1806</v>
      </c>
      <c r="Q1085" s="8" t="s">
        <v>1804</v>
      </c>
      <c r="R1085" s="8" t="s">
        <v>1805</v>
      </c>
      <c r="S1085" s="8">
        <v>36.060228000000002</v>
      </c>
      <c r="T1085" s="8">
        <v>36.695355999999997</v>
      </c>
      <c r="U1085" s="8" t="s">
        <v>1435</v>
      </c>
      <c r="V1085" s="8" t="s">
        <v>1448</v>
      </c>
      <c r="W1085" s="8" t="s">
        <v>1449</v>
      </c>
      <c r="X1085" s="8" t="s">
        <v>1437</v>
      </c>
      <c r="Y1085" s="8">
        <v>0</v>
      </c>
      <c r="Z1085" s="8">
        <v>0</v>
      </c>
      <c r="AA1085" s="8">
        <v>0</v>
      </c>
      <c r="AB1085" s="8" t="s">
        <v>2786</v>
      </c>
      <c r="AC1085" s="8">
        <v>0</v>
      </c>
      <c r="AD1085" s="8" t="s">
        <v>1449</v>
      </c>
    </row>
    <row r="1086" spans="1:30" hidden="1" x14ac:dyDescent="0.25">
      <c r="A1086" s="8" t="s">
        <v>4515</v>
      </c>
      <c r="B1086" s="8">
        <v>1408</v>
      </c>
      <c r="C1086" s="8" t="s">
        <v>2334</v>
      </c>
      <c r="D1086" s="8" t="s">
        <v>2335</v>
      </c>
      <c r="E1086" s="8" t="s">
        <v>2336</v>
      </c>
      <c r="F1086" s="8">
        <v>1</v>
      </c>
      <c r="G1086" s="8" t="s">
        <v>2618</v>
      </c>
      <c r="H1086" s="8" t="s">
        <v>2619</v>
      </c>
      <c r="I1086" s="8" t="s">
        <v>2620</v>
      </c>
      <c r="J1086" s="8">
        <v>4</v>
      </c>
      <c r="K1086" s="8" t="s">
        <v>2618</v>
      </c>
      <c r="L1086" s="8" t="s">
        <v>2780</v>
      </c>
      <c r="M1086" s="8" t="s">
        <v>2781</v>
      </c>
      <c r="N1086" s="8">
        <v>22</v>
      </c>
      <c r="O1086" s="8" t="s">
        <v>4516</v>
      </c>
      <c r="P1086" s="8" t="s">
        <v>3760</v>
      </c>
      <c r="Q1086" s="8" t="s">
        <v>2618</v>
      </c>
      <c r="R1086" s="8" t="s">
        <v>2619</v>
      </c>
      <c r="S1086" s="8">
        <v>36.584871999999997</v>
      </c>
      <c r="T1086" s="8">
        <v>37.04316</v>
      </c>
      <c r="U1086" s="8" t="s">
        <v>1448</v>
      </c>
      <c r="V1086" s="8" t="s">
        <v>1448</v>
      </c>
      <c r="W1086" s="8" t="s">
        <v>1449</v>
      </c>
      <c r="X1086" s="8" t="s">
        <v>1437</v>
      </c>
      <c r="Y1086" s="8">
        <v>0</v>
      </c>
      <c r="Z1086" s="8">
        <v>0</v>
      </c>
      <c r="AA1086" s="8">
        <v>0</v>
      </c>
      <c r="AB1086" s="8" t="s">
        <v>2786</v>
      </c>
      <c r="AC1086" s="8">
        <v>0</v>
      </c>
      <c r="AD1086" s="8" t="s">
        <v>1449</v>
      </c>
    </row>
    <row r="1087" spans="1:30" hidden="1" x14ac:dyDescent="0.25">
      <c r="A1087" s="8" t="s">
        <v>4517</v>
      </c>
      <c r="B1087" s="8">
        <v>1409</v>
      </c>
      <c r="C1087" s="8" t="s">
        <v>2334</v>
      </c>
      <c r="D1087" s="8" t="s">
        <v>2335</v>
      </c>
      <c r="E1087" s="8" t="s">
        <v>2336</v>
      </c>
      <c r="F1087" s="8">
        <v>1</v>
      </c>
      <c r="G1087" s="8" t="s">
        <v>2618</v>
      </c>
      <c r="H1087" s="8" t="s">
        <v>2619</v>
      </c>
      <c r="I1087" s="8" t="s">
        <v>2620</v>
      </c>
      <c r="J1087" s="8">
        <v>4</v>
      </c>
      <c r="K1087" s="8" t="s">
        <v>2618</v>
      </c>
      <c r="L1087" s="8" t="s">
        <v>2780</v>
      </c>
      <c r="M1087" s="8" t="s">
        <v>2781</v>
      </c>
      <c r="N1087" s="8">
        <v>22</v>
      </c>
      <c r="O1087" s="8" t="s">
        <v>4518</v>
      </c>
      <c r="P1087" s="8" t="s">
        <v>3760</v>
      </c>
      <c r="Q1087" s="8" t="s">
        <v>2618</v>
      </c>
      <c r="R1087" s="8" t="s">
        <v>2619</v>
      </c>
      <c r="S1087" s="8">
        <v>36.584871999999997</v>
      </c>
      <c r="T1087" s="8">
        <v>37.04316</v>
      </c>
      <c r="U1087" s="8" t="s">
        <v>1448</v>
      </c>
      <c r="V1087" s="8" t="s">
        <v>1448</v>
      </c>
      <c r="W1087" s="8" t="s">
        <v>1449</v>
      </c>
      <c r="X1087" s="8" t="s">
        <v>1437</v>
      </c>
      <c r="Y1087" s="8">
        <v>0</v>
      </c>
      <c r="Z1087" s="8">
        <v>0</v>
      </c>
      <c r="AA1087" s="8">
        <v>0</v>
      </c>
      <c r="AB1087" s="8" t="s">
        <v>2786</v>
      </c>
      <c r="AC1087" s="8">
        <v>0</v>
      </c>
      <c r="AD1087" s="8" t="s">
        <v>1449</v>
      </c>
    </row>
    <row r="1088" spans="1:30" hidden="1" x14ac:dyDescent="0.25">
      <c r="A1088" s="8" t="s">
        <v>4519</v>
      </c>
      <c r="B1088" s="8">
        <v>1410</v>
      </c>
      <c r="C1088" s="8" t="s">
        <v>2334</v>
      </c>
      <c r="D1088" s="8" t="s">
        <v>2335</v>
      </c>
      <c r="E1088" s="8" t="s">
        <v>2336</v>
      </c>
      <c r="F1088" s="8">
        <v>1</v>
      </c>
      <c r="G1088" s="8" t="s">
        <v>2618</v>
      </c>
      <c r="H1088" s="8" t="s">
        <v>2619</v>
      </c>
      <c r="I1088" s="8" t="s">
        <v>2620</v>
      </c>
      <c r="J1088" s="8">
        <v>4</v>
      </c>
      <c r="K1088" s="8" t="s">
        <v>2618</v>
      </c>
      <c r="L1088" s="8" t="s">
        <v>2780</v>
      </c>
      <c r="M1088" s="8" t="s">
        <v>2781</v>
      </c>
      <c r="N1088" s="8">
        <v>22</v>
      </c>
      <c r="O1088" s="8" t="s">
        <v>4520</v>
      </c>
      <c r="P1088" s="8" t="s">
        <v>3760</v>
      </c>
      <c r="Q1088" s="8" t="s">
        <v>2618</v>
      </c>
      <c r="R1088" s="8" t="s">
        <v>2619</v>
      </c>
      <c r="S1088" s="8">
        <v>36.584871999999997</v>
      </c>
      <c r="T1088" s="8">
        <v>37.04316</v>
      </c>
      <c r="U1088" s="8" t="s">
        <v>1448</v>
      </c>
      <c r="V1088" s="8" t="s">
        <v>1448</v>
      </c>
      <c r="W1088" s="8" t="s">
        <v>1449</v>
      </c>
      <c r="X1088" s="8" t="s">
        <v>1437</v>
      </c>
      <c r="Y1088" s="8">
        <v>0</v>
      </c>
      <c r="Z1088" s="8">
        <v>0</v>
      </c>
      <c r="AA1088" s="8">
        <v>0</v>
      </c>
      <c r="AB1088" s="8" t="s">
        <v>2786</v>
      </c>
      <c r="AC1088" s="8">
        <v>0</v>
      </c>
      <c r="AD1088" s="8" t="s">
        <v>1449</v>
      </c>
    </row>
    <row r="1089" spans="1:30" hidden="1" x14ac:dyDescent="0.25">
      <c r="A1089" s="8" t="s">
        <v>4521</v>
      </c>
      <c r="B1089" s="8">
        <v>1411</v>
      </c>
      <c r="C1089" s="8" t="s">
        <v>2334</v>
      </c>
      <c r="D1089" s="8" t="s">
        <v>2335</v>
      </c>
      <c r="E1089" s="8" t="s">
        <v>2336</v>
      </c>
      <c r="F1089" s="8">
        <v>1</v>
      </c>
      <c r="G1089" s="8" t="s">
        <v>2618</v>
      </c>
      <c r="H1089" s="8" t="s">
        <v>2619</v>
      </c>
      <c r="I1089" s="8" t="s">
        <v>2620</v>
      </c>
      <c r="J1089" s="8">
        <v>4</v>
      </c>
      <c r="K1089" s="8" t="s">
        <v>2618</v>
      </c>
      <c r="L1089" s="8" t="s">
        <v>2780</v>
      </c>
      <c r="M1089" s="8" t="s">
        <v>2781</v>
      </c>
      <c r="N1089" s="8">
        <v>22</v>
      </c>
      <c r="O1089" s="8" t="s">
        <v>4522</v>
      </c>
      <c r="P1089" s="8" t="s">
        <v>3760</v>
      </c>
      <c r="Q1089" s="8" t="s">
        <v>2618</v>
      </c>
      <c r="R1089" s="8" t="s">
        <v>2619</v>
      </c>
      <c r="S1089" s="8">
        <v>36.584871999999997</v>
      </c>
      <c r="T1089" s="8">
        <v>37.04316</v>
      </c>
      <c r="U1089" s="8" t="s">
        <v>1448</v>
      </c>
      <c r="V1089" s="8" t="s">
        <v>1448</v>
      </c>
      <c r="W1089" s="8" t="s">
        <v>1449</v>
      </c>
      <c r="X1089" s="8" t="s">
        <v>1437</v>
      </c>
      <c r="Y1089" s="8">
        <v>0</v>
      </c>
      <c r="Z1089" s="8">
        <v>0</v>
      </c>
      <c r="AA1089" s="8">
        <v>0</v>
      </c>
      <c r="AB1089" s="8" t="s">
        <v>2786</v>
      </c>
      <c r="AC1089" s="8">
        <v>0</v>
      </c>
      <c r="AD1089" s="8" t="s">
        <v>1449</v>
      </c>
    </row>
    <row r="1090" spans="1:30" hidden="1" x14ac:dyDescent="0.25">
      <c r="A1090" s="8" t="s">
        <v>4523</v>
      </c>
      <c r="B1090" s="8">
        <v>1412</v>
      </c>
      <c r="C1090" s="8" t="s">
        <v>2334</v>
      </c>
      <c r="D1090" s="8" t="s">
        <v>2335</v>
      </c>
      <c r="E1090" s="8" t="s">
        <v>2336</v>
      </c>
      <c r="F1090" s="8">
        <v>1</v>
      </c>
      <c r="G1090" s="8" t="s">
        <v>2618</v>
      </c>
      <c r="H1090" s="8" t="s">
        <v>2619</v>
      </c>
      <c r="I1090" s="8" t="s">
        <v>2620</v>
      </c>
      <c r="J1090" s="8">
        <v>4</v>
      </c>
      <c r="K1090" s="8" t="s">
        <v>2618</v>
      </c>
      <c r="L1090" s="8" t="s">
        <v>2780</v>
      </c>
      <c r="M1090" s="8" t="s">
        <v>2781</v>
      </c>
      <c r="N1090" s="8">
        <v>22</v>
      </c>
      <c r="O1090" s="8" t="s">
        <v>4524</v>
      </c>
      <c r="P1090" s="8" t="s">
        <v>3760</v>
      </c>
      <c r="Q1090" s="8" t="s">
        <v>2618</v>
      </c>
      <c r="R1090" s="8" t="s">
        <v>2619</v>
      </c>
      <c r="S1090" s="8">
        <v>36.584871999999997</v>
      </c>
      <c r="T1090" s="8">
        <v>37.04316</v>
      </c>
      <c r="U1090" s="8" t="s">
        <v>1448</v>
      </c>
      <c r="V1090" s="8" t="s">
        <v>1448</v>
      </c>
      <c r="W1090" s="8" t="s">
        <v>1449</v>
      </c>
      <c r="X1090" s="8" t="s">
        <v>1437</v>
      </c>
      <c r="Y1090" s="8">
        <v>0</v>
      </c>
      <c r="Z1090" s="8">
        <v>0</v>
      </c>
      <c r="AA1090" s="8">
        <v>0</v>
      </c>
      <c r="AB1090" s="8" t="s">
        <v>2786</v>
      </c>
      <c r="AC1090" s="8">
        <v>0</v>
      </c>
      <c r="AD1090" s="8" t="s">
        <v>1449</v>
      </c>
    </row>
    <row r="1091" spans="1:30" hidden="1" x14ac:dyDescent="0.25">
      <c r="A1091" s="8" t="s">
        <v>4525</v>
      </c>
      <c r="B1091" s="8">
        <v>1413</v>
      </c>
      <c r="C1091" s="8" t="s">
        <v>2334</v>
      </c>
      <c r="D1091" s="8" t="s">
        <v>2335</v>
      </c>
      <c r="E1091" s="8" t="s">
        <v>2336</v>
      </c>
      <c r="F1091" s="8">
        <v>1</v>
      </c>
      <c r="G1091" s="8" t="s">
        <v>2618</v>
      </c>
      <c r="H1091" s="8" t="s">
        <v>2619</v>
      </c>
      <c r="I1091" s="8" t="s">
        <v>2620</v>
      </c>
      <c r="J1091" s="8">
        <v>4</v>
      </c>
      <c r="K1091" s="8" t="s">
        <v>2618</v>
      </c>
      <c r="L1091" s="8" t="s">
        <v>2780</v>
      </c>
      <c r="M1091" s="8" t="s">
        <v>2781</v>
      </c>
      <c r="N1091" s="8">
        <v>22</v>
      </c>
      <c r="O1091" s="8" t="s">
        <v>4526</v>
      </c>
      <c r="P1091" s="8" t="s">
        <v>3760</v>
      </c>
      <c r="Q1091" s="8" t="s">
        <v>2618</v>
      </c>
      <c r="R1091" s="8" t="s">
        <v>2619</v>
      </c>
      <c r="S1091" s="8">
        <v>36.584871999999997</v>
      </c>
      <c r="T1091" s="8">
        <v>37.04316</v>
      </c>
      <c r="U1091" s="8" t="s">
        <v>1448</v>
      </c>
      <c r="V1091" s="8" t="s">
        <v>1448</v>
      </c>
      <c r="W1091" s="8" t="s">
        <v>1449</v>
      </c>
      <c r="X1091" s="8" t="s">
        <v>1437</v>
      </c>
      <c r="Y1091" s="8">
        <v>0</v>
      </c>
      <c r="Z1091" s="8">
        <v>0</v>
      </c>
      <c r="AA1091" s="8">
        <v>0</v>
      </c>
      <c r="AB1091" s="8" t="s">
        <v>2786</v>
      </c>
      <c r="AC1091" s="8">
        <v>0</v>
      </c>
      <c r="AD1091" s="8" t="s">
        <v>1449</v>
      </c>
    </row>
    <row r="1092" spans="1:30" hidden="1" x14ac:dyDescent="0.25">
      <c r="A1092" s="8" t="s">
        <v>4527</v>
      </c>
      <c r="B1092" s="8">
        <v>1414</v>
      </c>
      <c r="C1092" s="8" t="s">
        <v>2334</v>
      </c>
      <c r="D1092" s="8" t="s">
        <v>2335</v>
      </c>
      <c r="E1092" s="8" t="s">
        <v>2336</v>
      </c>
      <c r="F1092" s="8">
        <v>1</v>
      </c>
      <c r="G1092" s="8" t="s">
        <v>2618</v>
      </c>
      <c r="H1092" s="8" t="s">
        <v>2619</v>
      </c>
      <c r="I1092" s="8" t="s">
        <v>2620</v>
      </c>
      <c r="J1092" s="8">
        <v>4</v>
      </c>
      <c r="K1092" s="8" t="s">
        <v>2618</v>
      </c>
      <c r="L1092" s="8" t="s">
        <v>2780</v>
      </c>
      <c r="M1092" s="8" t="s">
        <v>2781</v>
      </c>
      <c r="N1092" s="8">
        <v>22</v>
      </c>
      <c r="O1092" s="8" t="s">
        <v>4528</v>
      </c>
      <c r="P1092" s="8" t="s">
        <v>3760</v>
      </c>
      <c r="Q1092" s="8" t="s">
        <v>2618</v>
      </c>
      <c r="R1092" s="8" t="s">
        <v>2619</v>
      </c>
      <c r="S1092" s="8">
        <v>36.584871999999997</v>
      </c>
      <c r="T1092" s="8">
        <v>37.04316</v>
      </c>
      <c r="U1092" s="8" t="s">
        <v>1448</v>
      </c>
      <c r="V1092" s="8" t="s">
        <v>1448</v>
      </c>
      <c r="W1092" s="8" t="s">
        <v>1449</v>
      </c>
      <c r="X1092" s="8" t="s">
        <v>1437</v>
      </c>
      <c r="Y1092" s="8">
        <v>0</v>
      </c>
      <c r="Z1092" s="8">
        <v>0</v>
      </c>
      <c r="AA1092" s="8">
        <v>0</v>
      </c>
      <c r="AB1092" s="8" t="s">
        <v>2786</v>
      </c>
      <c r="AC1092" s="8">
        <v>0</v>
      </c>
      <c r="AD1092" s="8" t="s">
        <v>1449</v>
      </c>
    </row>
    <row r="1093" spans="1:30" hidden="1" x14ac:dyDescent="0.25">
      <c r="A1093" s="8" t="s">
        <v>4529</v>
      </c>
      <c r="B1093" s="8">
        <v>1415</v>
      </c>
      <c r="C1093" s="8" t="s">
        <v>1426</v>
      </c>
      <c r="D1093" s="8" t="s">
        <v>1427</v>
      </c>
      <c r="E1093" s="8" t="s">
        <v>1428</v>
      </c>
      <c r="F1093" s="8">
        <v>4</v>
      </c>
      <c r="G1093" s="8" t="s">
        <v>1427</v>
      </c>
      <c r="H1093" s="8" t="s">
        <v>1516</v>
      </c>
      <c r="I1093" s="8" t="s">
        <v>1517</v>
      </c>
      <c r="J1093" s="8">
        <v>18</v>
      </c>
      <c r="K1093" s="8" t="s">
        <v>1518</v>
      </c>
      <c r="L1093" s="8" t="s">
        <v>1519</v>
      </c>
      <c r="M1093" s="8" t="s">
        <v>1520</v>
      </c>
      <c r="N1093" s="8">
        <v>90</v>
      </c>
      <c r="O1093" s="8" t="s">
        <v>4530</v>
      </c>
      <c r="P1093" s="8" t="s">
        <v>1833</v>
      </c>
      <c r="Q1093" s="8" t="s">
        <v>1831</v>
      </c>
      <c r="R1093" s="8" t="s">
        <v>1832</v>
      </c>
      <c r="S1093" s="8">
        <v>36.026657999999998</v>
      </c>
      <c r="T1093" s="8">
        <v>36.712527999999999</v>
      </c>
      <c r="U1093" s="8" t="s">
        <v>1435</v>
      </c>
      <c r="V1093" s="8" t="s">
        <v>1448</v>
      </c>
      <c r="W1093" s="8" t="s">
        <v>1449</v>
      </c>
      <c r="X1093" s="8" t="s">
        <v>1437</v>
      </c>
      <c r="Y1093" s="8">
        <v>0</v>
      </c>
      <c r="Z1093" s="8">
        <v>0</v>
      </c>
      <c r="AA1093" s="8">
        <v>0</v>
      </c>
      <c r="AB1093" s="8" t="s">
        <v>2786</v>
      </c>
      <c r="AC1093" s="8">
        <v>0</v>
      </c>
      <c r="AD1093" s="8" t="s">
        <v>1449</v>
      </c>
    </row>
    <row r="1094" spans="1:30" hidden="1" x14ac:dyDescent="0.25">
      <c r="A1094" s="8" t="s">
        <v>2784</v>
      </c>
      <c r="B1094" s="8">
        <v>1416</v>
      </c>
      <c r="C1094" s="8" t="s">
        <v>2334</v>
      </c>
      <c r="D1094" s="8" t="s">
        <v>2335</v>
      </c>
      <c r="E1094" s="8" t="s">
        <v>2336</v>
      </c>
      <c r="F1094" s="8">
        <v>1</v>
      </c>
      <c r="G1094" s="8" t="s">
        <v>2618</v>
      </c>
      <c r="H1094" s="8" t="s">
        <v>2619</v>
      </c>
      <c r="I1094" s="8" t="s">
        <v>2620</v>
      </c>
      <c r="J1094" s="8">
        <v>4</v>
      </c>
      <c r="K1094" s="8" t="s">
        <v>2618</v>
      </c>
      <c r="L1094" s="8" t="s">
        <v>2780</v>
      </c>
      <c r="M1094" s="8" t="s">
        <v>2781</v>
      </c>
      <c r="N1094" s="8">
        <v>22</v>
      </c>
      <c r="O1094" s="8" t="s">
        <v>2785</v>
      </c>
      <c r="P1094" s="8" t="s">
        <v>2783</v>
      </c>
      <c r="Q1094" s="8" t="s">
        <v>2784</v>
      </c>
      <c r="R1094" s="8" t="s">
        <v>2785</v>
      </c>
      <c r="S1094" s="8">
        <v>36.641737999999997</v>
      </c>
      <c r="T1094" s="8">
        <v>37.129244</v>
      </c>
      <c r="U1094" s="8" t="s">
        <v>1448</v>
      </c>
      <c r="V1094" s="8" t="s">
        <v>1448</v>
      </c>
      <c r="W1094" s="8" t="s">
        <v>1449</v>
      </c>
      <c r="X1094" s="8" t="s">
        <v>1437</v>
      </c>
      <c r="Y1094" s="8">
        <v>24798</v>
      </c>
      <c r="Z1094" s="8">
        <v>0</v>
      </c>
      <c r="AA1094" s="8">
        <v>0</v>
      </c>
      <c r="AB1094" s="8" t="s">
        <v>1449</v>
      </c>
      <c r="AC1094" s="8">
        <v>0</v>
      </c>
      <c r="AD1094" s="8" t="s">
        <v>1449</v>
      </c>
    </row>
    <row r="1095" spans="1:30" hidden="1" x14ac:dyDescent="0.25">
      <c r="A1095" s="8" t="s">
        <v>4531</v>
      </c>
      <c r="B1095" s="8">
        <v>1417</v>
      </c>
      <c r="C1095" s="8" t="s">
        <v>2334</v>
      </c>
      <c r="D1095" s="8" t="s">
        <v>2335</v>
      </c>
      <c r="E1095" s="8" t="s">
        <v>2336</v>
      </c>
      <c r="F1095" s="8">
        <v>1</v>
      </c>
      <c r="G1095" s="8" t="s">
        <v>2618</v>
      </c>
      <c r="H1095" s="8" t="s">
        <v>2619</v>
      </c>
      <c r="I1095" s="8" t="s">
        <v>2620</v>
      </c>
      <c r="J1095" s="8">
        <v>4</v>
      </c>
      <c r="K1095" s="8" t="s">
        <v>2618</v>
      </c>
      <c r="L1095" s="8" t="s">
        <v>2780</v>
      </c>
      <c r="M1095" s="8" t="s">
        <v>2781</v>
      </c>
      <c r="N1095" s="8">
        <v>22</v>
      </c>
      <c r="O1095" s="8" t="s">
        <v>4532</v>
      </c>
      <c r="P1095" s="8" t="s">
        <v>3760</v>
      </c>
      <c r="Q1095" s="8" t="s">
        <v>2618</v>
      </c>
      <c r="R1095" s="8" t="s">
        <v>2619</v>
      </c>
      <c r="S1095" s="8">
        <v>36.584871999999997</v>
      </c>
      <c r="T1095" s="8">
        <v>37.04316</v>
      </c>
      <c r="U1095" s="8" t="s">
        <v>1448</v>
      </c>
      <c r="V1095" s="8" t="s">
        <v>1448</v>
      </c>
      <c r="W1095" s="8" t="s">
        <v>1449</v>
      </c>
      <c r="X1095" s="8" t="s">
        <v>1437</v>
      </c>
      <c r="Y1095" s="8">
        <v>0</v>
      </c>
      <c r="Z1095" s="8">
        <v>0</v>
      </c>
      <c r="AA1095" s="8">
        <v>0</v>
      </c>
      <c r="AB1095" s="8" t="s">
        <v>2786</v>
      </c>
      <c r="AC1095" s="8">
        <v>0</v>
      </c>
      <c r="AD1095" s="8" t="s">
        <v>1449</v>
      </c>
    </row>
    <row r="1096" spans="1:30" hidden="1" x14ac:dyDescent="0.25">
      <c r="A1096" s="8" t="s">
        <v>4533</v>
      </c>
      <c r="B1096" s="8">
        <v>1418</v>
      </c>
      <c r="C1096" s="8" t="s">
        <v>1426</v>
      </c>
      <c r="D1096" s="8" t="s">
        <v>1427</v>
      </c>
      <c r="E1096" s="8" t="s">
        <v>1428</v>
      </c>
      <c r="F1096" s="8">
        <v>4</v>
      </c>
      <c r="G1096" s="8" t="s">
        <v>1427</v>
      </c>
      <c r="H1096" s="8" t="s">
        <v>1516</v>
      </c>
      <c r="I1096" s="8" t="s">
        <v>1517</v>
      </c>
      <c r="J1096" s="8">
        <v>18</v>
      </c>
      <c r="K1096" s="8" t="s">
        <v>1518</v>
      </c>
      <c r="L1096" s="8" t="s">
        <v>1519</v>
      </c>
      <c r="M1096" s="8" t="s">
        <v>1520</v>
      </c>
      <c r="N1096" s="8">
        <v>90</v>
      </c>
      <c r="O1096" s="8" t="s">
        <v>4534</v>
      </c>
      <c r="P1096" s="8" t="s">
        <v>1839</v>
      </c>
      <c r="Q1096" s="8" t="s">
        <v>1837</v>
      </c>
      <c r="R1096" s="8" t="s">
        <v>1838</v>
      </c>
      <c r="S1096" s="8">
        <v>36.044676000000003</v>
      </c>
      <c r="T1096" s="8">
        <v>36.750484</v>
      </c>
      <c r="U1096" s="8" t="s">
        <v>1435</v>
      </c>
      <c r="V1096" s="8" t="s">
        <v>1448</v>
      </c>
      <c r="W1096" s="8" t="s">
        <v>1449</v>
      </c>
      <c r="X1096" s="8" t="s">
        <v>1437</v>
      </c>
      <c r="Y1096" s="8">
        <v>0</v>
      </c>
      <c r="Z1096" s="8">
        <v>0</v>
      </c>
      <c r="AA1096" s="8">
        <v>0</v>
      </c>
      <c r="AB1096" s="8" t="s">
        <v>2786</v>
      </c>
      <c r="AC1096" s="8">
        <v>0</v>
      </c>
      <c r="AD1096" s="8" t="s">
        <v>1449</v>
      </c>
    </row>
    <row r="1097" spans="1:30" hidden="1" x14ac:dyDescent="0.25">
      <c r="A1097" s="8" t="s">
        <v>4535</v>
      </c>
      <c r="B1097" s="8">
        <v>1419</v>
      </c>
      <c r="C1097" s="8" t="s">
        <v>1426</v>
      </c>
      <c r="D1097" s="8" t="s">
        <v>1427</v>
      </c>
      <c r="E1097" s="8" t="s">
        <v>1428</v>
      </c>
      <c r="F1097" s="8">
        <v>4</v>
      </c>
      <c r="G1097" s="8" t="s">
        <v>1427</v>
      </c>
      <c r="H1097" s="8" t="s">
        <v>1516</v>
      </c>
      <c r="I1097" s="8" t="s">
        <v>1517</v>
      </c>
      <c r="J1097" s="8">
        <v>18</v>
      </c>
      <c r="K1097" s="8" t="s">
        <v>1518</v>
      </c>
      <c r="L1097" s="8" t="s">
        <v>1519</v>
      </c>
      <c r="M1097" s="8" t="s">
        <v>1520</v>
      </c>
      <c r="N1097" s="8">
        <v>90</v>
      </c>
      <c r="O1097" s="8" t="s">
        <v>4536</v>
      </c>
      <c r="P1097" s="8" t="s">
        <v>1803</v>
      </c>
      <c r="Q1097" s="8" t="s">
        <v>1801</v>
      </c>
      <c r="R1097" s="8" t="s">
        <v>1802</v>
      </c>
      <c r="S1097" s="8">
        <v>36.089722000000002</v>
      </c>
      <c r="T1097" s="8">
        <v>36.712527999999999</v>
      </c>
      <c r="U1097" s="8" t="s">
        <v>1435</v>
      </c>
      <c r="V1097" s="8" t="s">
        <v>1448</v>
      </c>
      <c r="W1097" s="8" t="s">
        <v>1449</v>
      </c>
      <c r="X1097" s="8" t="s">
        <v>1437</v>
      </c>
      <c r="Y1097" s="8">
        <v>0</v>
      </c>
      <c r="Z1097" s="8">
        <v>0</v>
      </c>
      <c r="AA1097" s="8">
        <v>0</v>
      </c>
      <c r="AB1097" s="8" t="s">
        <v>2786</v>
      </c>
      <c r="AC1097" s="8">
        <v>0</v>
      </c>
      <c r="AD1097" s="8" t="s">
        <v>1449</v>
      </c>
    </row>
    <row r="1098" spans="1:30" hidden="1" x14ac:dyDescent="0.25">
      <c r="A1098" s="8" t="s">
        <v>4537</v>
      </c>
      <c r="B1098" s="8">
        <v>1420</v>
      </c>
      <c r="C1098" s="8" t="s">
        <v>1426</v>
      </c>
      <c r="D1098" s="8" t="s">
        <v>1427</v>
      </c>
      <c r="E1098" s="8" t="s">
        <v>1428</v>
      </c>
      <c r="F1098" s="8">
        <v>4</v>
      </c>
      <c r="G1098" s="8" t="s">
        <v>1934</v>
      </c>
      <c r="H1098" s="8" t="s">
        <v>1935</v>
      </c>
      <c r="I1098" s="8" t="s">
        <v>1936</v>
      </c>
      <c r="J1098" s="8">
        <v>21</v>
      </c>
      <c r="K1098" s="8" t="s">
        <v>1934</v>
      </c>
      <c r="L1098" s="8" t="s">
        <v>2076</v>
      </c>
      <c r="M1098" s="8" t="s">
        <v>2077</v>
      </c>
      <c r="N1098" s="8">
        <v>104</v>
      </c>
      <c r="O1098" s="8" t="s">
        <v>4538</v>
      </c>
      <c r="P1098" s="8" t="s">
        <v>2128</v>
      </c>
      <c r="Q1098" s="8" t="s">
        <v>1934</v>
      </c>
      <c r="R1098" s="8" t="s">
        <v>1935</v>
      </c>
      <c r="S1098" s="8">
        <v>35.818762999999997</v>
      </c>
      <c r="T1098" s="8">
        <v>36.321534999999997</v>
      </c>
      <c r="U1098" s="8" t="s">
        <v>1448</v>
      </c>
      <c r="V1098" s="8" t="s">
        <v>1448</v>
      </c>
      <c r="W1098" s="8" t="s">
        <v>1449</v>
      </c>
      <c r="X1098" s="8" t="s">
        <v>1437</v>
      </c>
      <c r="Y1098" s="8">
        <v>1250</v>
      </c>
      <c r="Z1098" s="8">
        <v>1</v>
      </c>
      <c r="AA1098" s="8">
        <v>0</v>
      </c>
      <c r="AB1098" s="8" t="s">
        <v>1438</v>
      </c>
      <c r="AC1098" s="8">
        <v>0</v>
      </c>
      <c r="AD1098" s="8" t="s">
        <v>1449</v>
      </c>
    </row>
    <row r="1099" spans="1:30" hidden="1" x14ac:dyDescent="0.25">
      <c r="A1099" s="8" t="s">
        <v>4539</v>
      </c>
      <c r="B1099" s="8">
        <v>1421</v>
      </c>
      <c r="C1099" s="8" t="s">
        <v>1426</v>
      </c>
      <c r="D1099" s="8" t="s">
        <v>1427</v>
      </c>
      <c r="E1099" s="8" t="s">
        <v>1428</v>
      </c>
      <c r="F1099" s="8">
        <v>4</v>
      </c>
      <c r="G1099" s="8" t="s">
        <v>1934</v>
      </c>
      <c r="H1099" s="8" t="s">
        <v>1935</v>
      </c>
      <c r="I1099" s="8" t="s">
        <v>1936</v>
      </c>
      <c r="J1099" s="8">
        <v>21</v>
      </c>
      <c r="K1099" s="8" t="s">
        <v>1934</v>
      </c>
      <c r="L1099" s="8" t="s">
        <v>2076</v>
      </c>
      <c r="M1099" s="8" t="s">
        <v>2077</v>
      </c>
      <c r="N1099" s="8">
        <v>104</v>
      </c>
      <c r="O1099" s="8" t="s">
        <v>4540</v>
      </c>
      <c r="P1099" s="8" t="s">
        <v>2128</v>
      </c>
      <c r="Q1099" s="8" t="s">
        <v>1934</v>
      </c>
      <c r="R1099" s="8" t="s">
        <v>1935</v>
      </c>
      <c r="S1099" s="8">
        <v>35.818762999999997</v>
      </c>
      <c r="T1099" s="8">
        <v>36.321534999999997</v>
      </c>
      <c r="U1099" s="8" t="s">
        <v>1448</v>
      </c>
      <c r="V1099" s="8" t="s">
        <v>1448</v>
      </c>
      <c r="W1099" s="8" t="s">
        <v>1449</v>
      </c>
      <c r="X1099" s="8" t="s">
        <v>1437</v>
      </c>
      <c r="Y1099" s="8">
        <v>500</v>
      </c>
      <c r="Z1099" s="8">
        <v>1</v>
      </c>
      <c r="AA1099" s="8">
        <v>0</v>
      </c>
      <c r="AB1099" s="8" t="s">
        <v>1438</v>
      </c>
      <c r="AC1099" s="8">
        <v>0</v>
      </c>
      <c r="AD1099" s="8" t="s">
        <v>1449</v>
      </c>
    </row>
    <row r="1100" spans="1:30" hidden="1" x14ac:dyDescent="0.25">
      <c r="A1100" s="8" t="s">
        <v>4541</v>
      </c>
      <c r="B1100" s="8">
        <v>1422</v>
      </c>
      <c r="C1100" s="8" t="s">
        <v>1426</v>
      </c>
      <c r="D1100" s="8" t="s">
        <v>1427</v>
      </c>
      <c r="E1100" s="8" t="s">
        <v>1428</v>
      </c>
      <c r="F1100" s="8">
        <v>4</v>
      </c>
      <c r="G1100" s="8" t="s">
        <v>1934</v>
      </c>
      <c r="H1100" s="8" t="s">
        <v>1935</v>
      </c>
      <c r="I1100" s="8" t="s">
        <v>1936</v>
      </c>
      <c r="J1100" s="8">
        <v>21</v>
      </c>
      <c r="K1100" s="8" t="s">
        <v>1934</v>
      </c>
      <c r="L1100" s="8" t="s">
        <v>2076</v>
      </c>
      <c r="M1100" s="8" t="s">
        <v>2077</v>
      </c>
      <c r="N1100" s="8">
        <v>104</v>
      </c>
      <c r="O1100" s="8" t="s">
        <v>4542</v>
      </c>
      <c r="P1100" s="8" t="s">
        <v>2128</v>
      </c>
      <c r="Q1100" s="8" t="s">
        <v>1934</v>
      </c>
      <c r="R1100" s="8" t="s">
        <v>1935</v>
      </c>
      <c r="S1100" s="8">
        <v>35.818762999999997</v>
      </c>
      <c r="T1100" s="8">
        <v>36.321534999999997</v>
      </c>
      <c r="U1100" s="8" t="s">
        <v>1448</v>
      </c>
      <c r="V1100" s="8" t="s">
        <v>1448</v>
      </c>
      <c r="W1100" s="8" t="s">
        <v>1449</v>
      </c>
      <c r="X1100" s="8" t="s">
        <v>1437</v>
      </c>
      <c r="Y1100" s="8">
        <v>3200</v>
      </c>
      <c r="Z1100" s="8">
        <v>1</v>
      </c>
      <c r="AA1100" s="8">
        <v>0</v>
      </c>
      <c r="AB1100" s="8" t="s">
        <v>1438</v>
      </c>
      <c r="AC1100" s="8">
        <v>0</v>
      </c>
      <c r="AD1100" s="8" t="s">
        <v>1449</v>
      </c>
    </row>
    <row r="1101" spans="1:30" hidden="1" x14ac:dyDescent="0.25">
      <c r="A1101" s="8" t="s">
        <v>4543</v>
      </c>
      <c r="B1101" s="8">
        <v>1423</v>
      </c>
      <c r="C1101" s="8" t="s">
        <v>1426</v>
      </c>
      <c r="D1101" s="8" t="s">
        <v>1427</v>
      </c>
      <c r="E1101" s="8" t="s">
        <v>1428</v>
      </c>
      <c r="F1101" s="8">
        <v>4</v>
      </c>
      <c r="G1101" s="8" t="s">
        <v>1427</v>
      </c>
      <c r="H1101" s="8" t="s">
        <v>1516</v>
      </c>
      <c r="I1101" s="8" t="s">
        <v>1517</v>
      </c>
      <c r="J1101" s="8">
        <v>18</v>
      </c>
      <c r="K1101" s="8" t="s">
        <v>1427</v>
      </c>
      <c r="L1101" s="8" t="s">
        <v>1516</v>
      </c>
      <c r="M1101" s="8" t="s">
        <v>1753</v>
      </c>
      <c r="N1101" s="8">
        <v>85</v>
      </c>
      <c r="O1101" s="8" t="s">
        <v>4544</v>
      </c>
      <c r="P1101" s="8" t="s">
        <v>1776</v>
      </c>
      <c r="Q1101" s="8" t="s">
        <v>1774</v>
      </c>
      <c r="R1101" s="8" t="s">
        <v>1775</v>
      </c>
      <c r="S1101" s="8">
        <v>35.932085000000001</v>
      </c>
      <c r="T1101" s="8">
        <v>36.576821000000002</v>
      </c>
      <c r="U1101" s="8" t="s">
        <v>1448</v>
      </c>
      <c r="V1101" s="8" t="s">
        <v>1448</v>
      </c>
      <c r="W1101" s="8" t="s">
        <v>1449</v>
      </c>
      <c r="X1101" s="8" t="s">
        <v>1437</v>
      </c>
      <c r="Y1101" s="8">
        <v>800</v>
      </c>
      <c r="Z1101" s="8">
        <v>1</v>
      </c>
      <c r="AA1101" s="8">
        <v>0</v>
      </c>
      <c r="AB1101" s="8" t="s">
        <v>1438</v>
      </c>
      <c r="AC1101" s="8">
        <v>0</v>
      </c>
      <c r="AD1101" s="8" t="s">
        <v>1449</v>
      </c>
    </row>
    <row r="1102" spans="1:30" hidden="1" x14ac:dyDescent="0.25">
      <c r="A1102" s="8" t="s">
        <v>4545</v>
      </c>
      <c r="B1102" s="8">
        <v>1424</v>
      </c>
      <c r="C1102" s="8" t="s">
        <v>1426</v>
      </c>
      <c r="D1102" s="8" t="s">
        <v>1427</v>
      </c>
      <c r="E1102" s="8" t="s">
        <v>1428</v>
      </c>
      <c r="F1102" s="8">
        <v>4</v>
      </c>
      <c r="G1102" s="8" t="s">
        <v>1427</v>
      </c>
      <c r="H1102" s="8" t="s">
        <v>1516</v>
      </c>
      <c r="I1102" s="8" t="s">
        <v>1517</v>
      </c>
      <c r="J1102" s="8">
        <v>18</v>
      </c>
      <c r="K1102" s="8" t="s">
        <v>1427</v>
      </c>
      <c r="L1102" s="8" t="s">
        <v>1516</v>
      </c>
      <c r="M1102" s="8" t="s">
        <v>1753</v>
      </c>
      <c r="N1102" s="8">
        <v>85</v>
      </c>
      <c r="O1102" s="8" t="s">
        <v>4546</v>
      </c>
      <c r="P1102" s="8" t="s">
        <v>1767</v>
      </c>
      <c r="Q1102" s="8" t="s">
        <v>1427</v>
      </c>
      <c r="R1102" s="8" t="s">
        <v>1428</v>
      </c>
      <c r="S1102" s="8">
        <v>35.931990999999996</v>
      </c>
      <c r="T1102" s="8">
        <v>36.634909999999998</v>
      </c>
      <c r="U1102" s="8" t="s">
        <v>1448</v>
      </c>
      <c r="V1102" s="8" t="s">
        <v>1448</v>
      </c>
      <c r="W1102" s="8" t="s">
        <v>1449</v>
      </c>
      <c r="X1102" s="8" t="s">
        <v>1437</v>
      </c>
      <c r="Y1102" s="8">
        <v>515</v>
      </c>
      <c r="Z1102" s="8">
        <v>1</v>
      </c>
      <c r="AA1102" s="8">
        <v>0</v>
      </c>
      <c r="AB1102" s="8" t="s">
        <v>1438</v>
      </c>
      <c r="AC1102" s="8">
        <v>0</v>
      </c>
      <c r="AD1102" s="8" t="s">
        <v>1449</v>
      </c>
    </row>
    <row r="1103" spans="1:30" hidden="1" x14ac:dyDescent="0.25">
      <c r="A1103" s="8" t="s">
        <v>4547</v>
      </c>
      <c r="B1103" s="8">
        <v>1425</v>
      </c>
      <c r="C1103" s="8" t="s">
        <v>1426</v>
      </c>
      <c r="D1103" s="8" t="s">
        <v>1427</v>
      </c>
      <c r="E1103" s="8" t="s">
        <v>1428</v>
      </c>
      <c r="F1103" s="8">
        <v>4</v>
      </c>
      <c r="G1103" s="8" t="s">
        <v>1427</v>
      </c>
      <c r="H1103" s="8" t="s">
        <v>1516</v>
      </c>
      <c r="I1103" s="8" t="s">
        <v>1517</v>
      </c>
      <c r="J1103" s="8">
        <v>18</v>
      </c>
      <c r="K1103" s="8" t="s">
        <v>1427</v>
      </c>
      <c r="L1103" s="8" t="s">
        <v>1516</v>
      </c>
      <c r="M1103" s="8" t="s">
        <v>1753</v>
      </c>
      <c r="N1103" s="8">
        <v>85</v>
      </c>
      <c r="O1103" s="8" t="s">
        <v>4548</v>
      </c>
      <c r="P1103" s="8" t="s">
        <v>1767</v>
      </c>
      <c r="Q1103" s="8" t="s">
        <v>1427</v>
      </c>
      <c r="R1103" s="8" t="s">
        <v>1428</v>
      </c>
      <c r="S1103" s="8">
        <v>35.931990999999996</v>
      </c>
      <c r="T1103" s="8">
        <v>36.634909999999998</v>
      </c>
      <c r="U1103" s="8" t="s">
        <v>1448</v>
      </c>
      <c r="V1103" s="8" t="s">
        <v>1448</v>
      </c>
      <c r="W1103" s="8" t="s">
        <v>1449</v>
      </c>
      <c r="X1103" s="8" t="s">
        <v>1437</v>
      </c>
      <c r="Y1103" s="8">
        <v>605</v>
      </c>
      <c r="Z1103" s="8">
        <v>1</v>
      </c>
      <c r="AA1103" s="8">
        <v>0</v>
      </c>
      <c r="AB1103" s="8" t="s">
        <v>1438</v>
      </c>
      <c r="AC1103" s="8">
        <v>0</v>
      </c>
      <c r="AD1103" s="8" t="s">
        <v>1449</v>
      </c>
    </row>
    <row r="1104" spans="1:30" hidden="1" x14ac:dyDescent="0.25">
      <c r="A1104" s="8" t="s">
        <v>4549</v>
      </c>
      <c r="B1104" s="8">
        <v>1426</v>
      </c>
      <c r="C1104" s="8" t="s">
        <v>1426</v>
      </c>
      <c r="D1104" s="8" t="s">
        <v>1427</v>
      </c>
      <c r="E1104" s="8" t="s">
        <v>1428</v>
      </c>
      <c r="F1104" s="8">
        <v>4</v>
      </c>
      <c r="G1104" s="8" t="s">
        <v>1427</v>
      </c>
      <c r="H1104" s="8" t="s">
        <v>1516</v>
      </c>
      <c r="I1104" s="8" t="s">
        <v>1517</v>
      </c>
      <c r="J1104" s="8">
        <v>18</v>
      </c>
      <c r="K1104" s="8" t="s">
        <v>1427</v>
      </c>
      <c r="L1104" s="8" t="s">
        <v>1516</v>
      </c>
      <c r="M1104" s="8" t="s">
        <v>1753</v>
      </c>
      <c r="N1104" s="8">
        <v>85</v>
      </c>
      <c r="O1104" s="8" t="s">
        <v>4550</v>
      </c>
      <c r="P1104" s="8" t="s">
        <v>1767</v>
      </c>
      <c r="Q1104" s="8" t="s">
        <v>1427</v>
      </c>
      <c r="R1104" s="8" t="s">
        <v>1428</v>
      </c>
      <c r="S1104" s="8">
        <v>35.931990999999996</v>
      </c>
      <c r="T1104" s="8">
        <v>36.634909999999998</v>
      </c>
      <c r="U1104" s="8" t="s">
        <v>1448</v>
      </c>
      <c r="V1104" s="8" t="s">
        <v>1448</v>
      </c>
      <c r="W1104" s="8" t="s">
        <v>1449</v>
      </c>
      <c r="X1104" s="8" t="s">
        <v>1437</v>
      </c>
      <c r="Y1104" s="8">
        <v>535</v>
      </c>
      <c r="Z1104" s="8">
        <v>1</v>
      </c>
      <c r="AA1104" s="8">
        <v>0</v>
      </c>
      <c r="AB1104" s="8" t="s">
        <v>1438</v>
      </c>
      <c r="AC1104" s="8">
        <v>0</v>
      </c>
      <c r="AD1104" s="8" t="s">
        <v>1449</v>
      </c>
    </row>
    <row r="1105" spans="1:30" hidden="1" x14ac:dyDescent="0.25">
      <c r="A1105" s="8" t="s">
        <v>2811</v>
      </c>
      <c r="B1105" s="8">
        <v>1427</v>
      </c>
      <c r="C1105" s="8" t="s">
        <v>2334</v>
      </c>
      <c r="D1105" s="8" t="s">
        <v>2335</v>
      </c>
      <c r="E1105" s="8" t="s">
        <v>2336</v>
      </c>
      <c r="F1105" s="8">
        <v>1</v>
      </c>
      <c r="G1105" s="8" t="s">
        <v>2618</v>
      </c>
      <c r="H1105" s="8" t="s">
        <v>2619</v>
      </c>
      <c r="I1105" s="8" t="s">
        <v>2620</v>
      </c>
      <c r="J1105" s="8">
        <v>4</v>
      </c>
      <c r="K1105" s="8" t="s">
        <v>2806</v>
      </c>
      <c r="L1105" s="8" t="s">
        <v>2807</v>
      </c>
      <c r="M1105" s="8" t="s">
        <v>2808</v>
      </c>
      <c r="N1105" s="8">
        <v>23</v>
      </c>
      <c r="O1105" s="8" t="s">
        <v>2812</v>
      </c>
      <c r="P1105" s="8" t="s">
        <v>2810</v>
      </c>
      <c r="Q1105" s="8" t="s">
        <v>2811</v>
      </c>
      <c r="R1105" s="8" t="s">
        <v>2812</v>
      </c>
      <c r="S1105" s="8">
        <v>36.539248000000001</v>
      </c>
      <c r="T1105" s="8">
        <v>37.421168000000002</v>
      </c>
      <c r="U1105" s="8" t="s">
        <v>1448</v>
      </c>
      <c r="V1105" s="8" t="s">
        <v>1448</v>
      </c>
      <c r="W1105" s="8" t="s">
        <v>1449</v>
      </c>
      <c r="X1105" s="8" t="s">
        <v>1437</v>
      </c>
      <c r="Y1105" s="8">
        <v>2163</v>
      </c>
      <c r="Z1105" s="8">
        <v>1</v>
      </c>
      <c r="AA1105" s="8">
        <v>0</v>
      </c>
      <c r="AB1105" s="8" t="s">
        <v>1438</v>
      </c>
      <c r="AC1105" s="8">
        <v>0</v>
      </c>
      <c r="AD1105" s="8" t="s">
        <v>1449</v>
      </c>
    </row>
    <row r="1106" spans="1:30" hidden="1" x14ac:dyDescent="0.25">
      <c r="A1106" s="8" t="s">
        <v>4551</v>
      </c>
      <c r="B1106" s="8">
        <v>1428</v>
      </c>
      <c r="C1106" s="8" t="s">
        <v>1426</v>
      </c>
      <c r="D1106" s="8" t="s">
        <v>1427</v>
      </c>
      <c r="E1106" s="8" t="s">
        <v>1428</v>
      </c>
      <c r="F1106" s="8">
        <v>4</v>
      </c>
      <c r="G1106" s="8" t="s">
        <v>1427</v>
      </c>
      <c r="H1106" s="8" t="s">
        <v>1516</v>
      </c>
      <c r="I1106" s="8" t="s">
        <v>1517</v>
      </c>
      <c r="J1106" s="8">
        <v>18</v>
      </c>
      <c r="K1106" s="8" t="s">
        <v>1427</v>
      </c>
      <c r="L1106" s="8" t="s">
        <v>1516</v>
      </c>
      <c r="M1106" s="8" t="s">
        <v>1753</v>
      </c>
      <c r="N1106" s="8">
        <v>85</v>
      </c>
      <c r="O1106" s="8" t="s">
        <v>4552</v>
      </c>
      <c r="P1106" s="8" t="s">
        <v>1791</v>
      </c>
      <c r="Q1106" s="8" t="s">
        <v>1789</v>
      </c>
      <c r="R1106" s="8" t="s">
        <v>1790</v>
      </c>
      <c r="S1106" s="8">
        <v>35.933647999999998</v>
      </c>
      <c r="T1106" s="8">
        <v>36.547193</v>
      </c>
      <c r="U1106" s="8" t="s">
        <v>1448</v>
      </c>
      <c r="V1106" s="8" t="s">
        <v>1448</v>
      </c>
      <c r="W1106" s="8" t="s">
        <v>1449</v>
      </c>
      <c r="X1106" s="8" t="s">
        <v>1437</v>
      </c>
      <c r="Y1106" s="8">
        <v>4323</v>
      </c>
      <c r="Z1106" s="8">
        <v>1</v>
      </c>
      <c r="AA1106" s="8">
        <v>0</v>
      </c>
      <c r="AB1106" s="8" t="s">
        <v>1438</v>
      </c>
      <c r="AC1106" s="8">
        <v>0</v>
      </c>
      <c r="AD1106" s="8" t="s">
        <v>1449</v>
      </c>
    </row>
    <row r="1107" spans="1:30" hidden="1" x14ac:dyDescent="0.25">
      <c r="A1107" s="8" t="s">
        <v>4553</v>
      </c>
      <c r="B1107" s="8">
        <v>1429</v>
      </c>
      <c r="C1107" s="8" t="s">
        <v>2334</v>
      </c>
      <c r="D1107" s="8" t="s">
        <v>2335</v>
      </c>
      <c r="E1107" s="8" t="s">
        <v>2336</v>
      </c>
      <c r="F1107" s="8">
        <v>1</v>
      </c>
      <c r="G1107" s="8" t="s">
        <v>2618</v>
      </c>
      <c r="H1107" s="8" t="s">
        <v>2619</v>
      </c>
      <c r="I1107" s="8" t="s">
        <v>2620</v>
      </c>
      <c r="J1107" s="8">
        <v>4</v>
      </c>
      <c r="K1107" s="8" t="s">
        <v>2806</v>
      </c>
      <c r="L1107" s="8" t="s">
        <v>2807</v>
      </c>
      <c r="M1107" s="8" t="s">
        <v>2808</v>
      </c>
      <c r="N1107" s="8">
        <v>23</v>
      </c>
      <c r="O1107" s="8" t="s">
        <v>4554</v>
      </c>
      <c r="P1107" s="8" t="s">
        <v>4555</v>
      </c>
      <c r="Q1107" s="8" t="s">
        <v>4553</v>
      </c>
      <c r="R1107" s="8" t="s">
        <v>4556</v>
      </c>
      <c r="S1107" s="8">
        <v>36.433109000000002</v>
      </c>
      <c r="T1107" s="8">
        <v>37.355119999999999</v>
      </c>
      <c r="U1107" s="8" t="s">
        <v>1448</v>
      </c>
      <c r="V1107" s="8" t="s">
        <v>1448</v>
      </c>
      <c r="W1107" s="8" t="s">
        <v>1449</v>
      </c>
      <c r="X1107" s="8" t="s">
        <v>1449</v>
      </c>
      <c r="Y1107" s="8">
        <v>1147</v>
      </c>
      <c r="Z1107" s="8">
        <v>0</v>
      </c>
      <c r="AA1107" s="8">
        <v>1</v>
      </c>
      <c r="AB1107" s="8" t="s">
        <v>1438</v>
      </c>
      <c r="AC1107" s="8">
        <v>0</v>
      </c>
      <c r="AD1107" s="8" t="s">
        <v>1449</v>
      </c>
    </row>
    <row r="1108" spans="1:30" hidden="1" x14ac:dyDescent="0.25">
      <c r="A1108" s="8" t="s">
        <v>4557</v>
      </c>
      <c r="B1108" s="8">
        <v>1430</v>
      </c>
      <c r="C1108" s="8" t="s">
        <v>2334</v>
      </c>
      <c r="D1108" s="8" t="s">
        <v>2335</v>
      </c>
      <c r="E1108" s="8" t="s">
        <v>2336</v>
      </c>
      <c r="F1108" s="8">
        <v>1</v>
      </c>
      <c r="G1108" s="8" t="s">
        <v>2997</v>
      </c>
      <c r="H1108" s="8" t="s">
        <v>2998</v>
      </c>
      <c r="I1108" s="8" t="s">
        <v>2999</v>
      </c>
      <c r="J1108" s="8">
        <v>3</v>
      </c>
      <c r="K1108" s="8" t="s">
        <v>3649</v>
      </c>
      <c r="L1108" s="8" t="s">
        <v>3650</v>
      </c>
      <c r="M1108" s="8" t="s">
        <v>3651</v>
      </c>
      <c r="N1108" s="8">
        <v>16</v>
      </c>
      <c r="O1108" s="8" t="s">
        <v>4558</v>
      </c>
      <c r="P1108" s="8" t="s">
        <v>3652</v>
      </c>
      <c r="Q1108" s="8" t="s">
        <v>3649</v>
      </c>
      <c r="R1108" s="8" t="s">
        <v>3650</v>
      </c>
      <c r="S1108" s="8">
        <v>36.769655999999998</v>
      </c>
      <c r="T1108" s="8">
        <v>36.819347</v>
      </c>
      <c r="U1108" s="8" t="s">
        <v>1448</v>
      </c>
      <c r="V1108" s="8" t="s">
        <v>1448</v>
      </c>
      <c r="W1108" s="8" t="s">
        <v>1449</v>
      </c>
      <c r="X1108" s="8" t="s">
        <v>1449</v>
      </c>
      <c r="Y1108" s="8">
        <v>0</v>
      </c>
      <c r="Z1108" s="8">
        <v>0</v>
      </c>
      <c r="AA1108" s="8">
        <v>1</v>
      </c>
      <c r="AB1108" s="8" t="s">
        <v>1438</v>
      </c>
      <c r="AC1108" s="8">
        <v>0</v>
      </c>
      <c r="AD1108" s="8" t="s">
        <v>1449</v>
      </c>
    </row>
    <row r="1109" spans="1:30" hidden="1" x14ac:dyDescent="0.25">
      <c r="A1109" s="8" t="s">
        <v>4559</v>
      </c>
      <c r="B1109" s="8">
        <v>1431</v>
      </c>
      <c r="C1109" s="8" t="s">
        <v>2334</v>
      </c>
      <c r="D1109" s="8" t="s">
        <v>2335</v>
      </c>
      <c r="E1109" s="8" t="s">
        <v>2336</v>
      </c>
      <c r="F1109" s="8">
        <v>1</v>
      </c>
      <c r="G1109" s="8" t="s">
        <v>2997</v>
      </c>
      <c r="H1109" s="8" t="s">
        <v>2998</v>
      </c>
      <c r="I1109" s="8" t="s">
        <v>2999</v>
      </c>
      <c r="J1109" s="8">
        <v>3</v>
      </c>
      <c r="K1109" s="8" t="s">
        <v>3649</v>
      </c>
      <c r="L1109" s="8" t="s">
        <v>3650</v>
      </c>
      <c r="M1109" s="8" t="s">
        <v>3651</v>
      </c>
      <c r="N1109" s="8">
        <v>16</v>
      </c>
      <c r="O1109" s="8" t="s">
        <v>4560</v>
      </c>
      <c r="P1109" s="8" t="s">
        <v>3652</v>
      </c>
      <c r="Q1109" s="8" t="s">
        <v>3649</v>
      </c>
      <c r="R1109" s="8" t="s">
        <v>3650</v>
      </c>
      <c r="S1109" s="8">
        <v>36.769655999999998</v>
      </c>
      <c r="T1109" s="8">
        <v>36.819347</v>
      </c>
      <c r="U1109" s="8" t="s">
        <v>1448</v>
      </c>
      <c r="V1109" s="8" t="s">
        <v>1448</v>
      </c>
      <c r="W1109" s="8" t="s">
        <v>1449</v>
      </c>
      <c r="X1109" s="8" t="s">
        <v>1449</v>
      </c>
      <c r="Y1109" s="8">
        <v>0</v>
      </c>
      <c r="Z1109" s="8">
        <v>0</v>
      </c>
      <c r="AA1109" s="8">
        <v>1</v>
      </c>
      <c r="AB1109" s="8" t="s">
        <v>1438</v>
      </c>
      <c r="AC1109" s="8">
        <v>0</v>
      </c>
      <c r="AD1109" s="8" t="s">
        <v>1449</v>
      </c>
    </row>
    <row r="1110" spans="1:30" hidden="1" x14ac:dyDescent="0.25">
      <c r="A1110" s="8" t="s">
        <v>4561</v>
      </c>
      <c r="B1110" s="8">
        <v>1432</v>
      </c>
      <c r="C1110" s="8" t="s">
        <v>2334</v>
      </c>
      <c r="D1110" s="8" t="s">
        <v>2335</v>
      </c>
      <c r="E1110" s="8" t="s">
        <v>2336</v>
      </c>
      <c r="F1110" s="8">
        <v>1</v>
      </c>
      <c r="G1110" s="8" t="s">
        <v>2997</v>
      </c>
      <c r="H1110" s="8" t="s">
        <v>2998</v>
      </c>
      <c r="I1110" s="8" t="s">
        <v>2999</v>
      </c>
      <c r="J1110" s="8">
        <v>3</v>
      </c>
      <c r="K1110" s="8" t="s">
        <v>3649</v>
      </c>
      <c r="L1110" s="8" t="s">
        <v>3650</v>
      </c>
      <c r="M1110" s="8" t="s">
        <v>3651</v>
      </c>
      <c r="N1110" s="8">
        <v>16</v>
      </c>
      <c r="O1110" s="8" t="s">
        <v>4562</v>
      </c>
      <c r="P1110" s="8" t="s">
        <v>3652</v>
      </c>
      <c r="Q1110" s="8" t="s">
        <v>3649</v>
      </c>
      <c r="R1110" s="8" t="s">
        <v>3650</v>
      </c>
      <c r="S1110" s="8">
        <v>36.769655999999998</v>
      </c>
      <c r="T1110" s="8">
        <v>36.819347</v>
      </c>
      <c r="U1110" s="8" t="s">
        <v>1448</v>
      </c>
      <c r="V1110" s="8" t="s">
        <v>1448</v>
      </c>
      <c r="W1110" s="8" t="s">
        <v>1449</v>
      </c>
      <c r="X1110" s="8" t="s">
        <v>1449</v>
      </c>
      <c r="Y1110" s="8">
        <v>0</v>
      </c>
      <c r="Z1110" s="8">
        <v>0</v>
      </c>
      <c r="AA1110" s="8">
        <v>1</v>
      </c>
      <c r="AB1110" s="8" t="s">
        <v>1438</v>
      </c>
      <c r="AC1110" s="8">
        <v>0</v>
      </c>
      <c r="AD1110" s="8" t="s">
        <v>1449</v>
      </c>
    </row>
    <row r="1111" spans="1:30" hidden="1" x14ac:dyDescent="0.25">
      <c r="A1111" s="8" t="s">
        <v>4563</v>
      </c>
      <c r="B1111" s="8">
        <v>1433</v>
      </c>
      <c r="C1111" s="8" t="s">
        <v>2334</v>
      </c>
      <c r="D1111" s="8" t="s">
        <v>2335</v>
      </c>
      <c r="E1111" s="8" t="s">
        <v>2336</v>
      </c>
      <c r="F1111" s="8">
        <v>1</v>
      </c>
      <c r="G1111" s="8" t="s">
        <v>2997</v>
      </c>
      <c r="H1111" s="8" t="s">
        <v>2998</v>
      </c>
      <c r="I1111" s="8" t="s">
        <v>2999</v>
      </c>
      <c r="J1111" s="8">
        <v>3</v>
      </c>
      <c r="K1111" s="8" t="s">
        <v>3649</v>
      </c>
      <c r="L1111" s="8" t="s">
        <v>3650</v>
      </c>
      <c r="M1111" s="8" t="s">
        <v>3651</v>
      </c>
      <c r="N1111" s="8">
        <v>16</v>
      </c>
      <c r="O1111" s="8" t="s">
        <v>4564</v>
      </c>
      <c r="P1111" s="8" t="s">
        <v>3661</v>
      </c>
      <c r="Q1111" s="8" t="s">
        <v>3659</v>
      </c>
      <c r="R1111" s="8" t="s">
        <v>3660</v>
      </c>
      <c r="S1111" s="8">
        <v>36.746339999999996</v>
      </c>
      <c r="T1111" s="8">
        <v>36.794874</v>
      </c>
      <c r="U1111" s="8" t="s">
        <v>1448</v>
      </c>
      <c r="V1111" s="8" t="s">
        <v>1448</v>
      </c>
      <c r="W1111" s="8" t="s">
        <v>1449</v>
      </c>
      <c r="X1111" s="8" t="s">
        <v>1449</v>
      </c>
      <c r="Y1111" s="8">
        <v>0</v>
      </c>
      <c r="Z1111" s="8">
        <v>0</v>
      </c>
      <c r="AA1111" s="8">
        <v>1</v>
      </c>
      <c r="AB1111" s="8" t="s">
        <v>1438</v>
      </c>
      <c r="AC1111" s="8">
        <v>0</v>
      </c>
      <c r="AD1111" s="8" t="s">
        <v>1449</v>
      </c>
    </row>
    <row r="1112" spans="1:30" hidden="1" x14ac:dyDescent="0.25">
      <c r="A1112" s="8" t="s">
        <v>4565</v>
      </c>
      <c r="B1112" s="8">
        <v>1434</v>
      </c>
      <c r="C1112" s="8" t="s">
        <v>2334</v>
      </c>
      <c r="D1112" s="8" t="s">
        <v>2335</v>
      </c>
      <c r="E1112" s="8" t="s">
        <v>2336</v>
      </c>
      <c r="F1112" s="8">
        <v>1</v>
      </c>
      <c r="G1112" s="8" t="s">
        <v>2997</v>
      </c>
      <c r="H1112" s="8" t="s">
        <v>2998</v>
      </c>
      <c r="I1112" s="8" t="s">
        <v>2999</v>
      </c>
      <c r="J1112" s="8">
        <v>3</v>
      </c>
      <c r="K1112" s="8" t="s">
        <v>4025</v>
      </c>
      <c r="L1112" s="8" t="s">
        <v>4026</v>
      </c>
      <c r="M1112" s="8" t="s">
        <v>4027</v>
      </c>
      <c r="N1112" s="8">
        <v>18</v>
      </c>
      <c r="O1112" s="8" t="s">
        <v>4566</v>
      </c>
      <c r="P1112" s="8" t="s">
        <v>4567</v>
      </c>
      <c r="Q1112" s="8" t="s">
        <v>4568</v>
      </c>
      <c r="R1112" s="8" t="s">
        <v>4566</v>
      </c>
      <c r="S1112" s="8">
        <v>36.811602999999998</v>
      </c>
      <c r="T1112" s="8">
        <v>36.742322000000001</v>
      </c>
      <c r="U1112" s="8" t="s">
        <v>1448</v>
      </c>
      <c r="V1112" s="8" t="s">
        <v>1448</v>
      </c>
      <c r="W1112" s="8" t="s">
        <v>1449</v>
      </c>
      <c r="X1112" s="8" t="s">
        <v>1449</v>
      </c>
      <c r="Y1112" s="8">
        <v>773</v>
      </c>
      <c r="Z1112" s="8">
        <v>0</v>
      </c>
      <c r="AA1112" s="8">
        <v>1</v>
      </c>
      <c r="AB1112" s="8" t="s">
        <v>1438</v>
      </c>
      <c r="AC1112" s="8">
        <v>0</v>
      </c>
      <c r="AD1112" s="8" t="s">
        <v>1449</v>
      </c>
    </row>
    <row r="1113" spans="1:30" hidden="1" x14ac:dyDescent="0.25">
      <c r="A1113" s="8" t="s">
        <v>4569</v>
      </c>
      <c r="B1113" s="8">
        <v>1435</v>
      </c>
      <c r="C1113" s="8" t="s">
        <v>2334</v>
      </c>
      <c r="D1113" s="8" t="s">
        <v>2335</v>
      </c>
      <c r="E1113" s="8" t="s">
        <v>2336</v>
      </c>
      <c r="F1113" s="8">
        <v>1</v>
      </c>
      <c r="G1113" s="8" t="s">
        <v>2997</v>
      </c>
      <c r="H1113" s="8" t="s">
        <v>2998</v>
      </c>
      <c r="I1113" s="8" t="s">
        <v>2999</v>
      </c>
      <c r="J1113" s="8">
        <v>3</v>
      </c>
      <c r="K1113" s="8" t="s">
        <v>3649</v>
      </c>
      <c r="L1113" s="8" t="s">
        <v>3650</v>
      </c>
      <c r="M1113" s="8" t="s">
        <v>3651</v>
      </c>
      <c r="N1113" s="8">
        <v>16</v>
      </c>
      <c r="O1113" s="8" t="s">
        <v>4570</v>
      </c>
      <c r="P1113" s="8" t="s">
        <v>3652</v>
      </c>
      <c r="Q1113" s="8" t="s">
        <v>3649</v>
      </c>
      <c r="R1113" s="8" t="s">
        <v>3650</v>
      </c>
      <c r="S1113" s="8">
        <v>36.769655999999998</v>
      </c>
      <c r="T1113" s="8">
        <v>36.819347</v>
      </c>
      <c r="U1113" s="8" t="s">
        <v>1448</v>
      </c>
      <c r="V1113" s="8" t="s">
        <v>1448</v>
      </c>
      <c r="W1113" s="8" t="s">
        <v>1449</v>
      </c>
      <c r="X1113" s="8" t="s">
        <v>1449</v>
      </c>
      <c r="Y1113" s="8">
        <v>0</v>
      </c>
      <c r="Z1113" s="8">
        <v>0</v>
      </c>
      <c r="AA1113" s="8">
        <v>1</v>
      </c>
      <c r="AB1113" s="8" t="s">
        <v>1438</v>
      </c>
      <c r="AC1113" s="8">
        <v>0</v>
      </c>
      <c r="AD1113" s="8" t="s">
        <v>1449</v>
      </c>
    </row>
    <row r="1114" spans="1:30" hidden="1" x14ac:dyDescent="0.25">
      <c r="A1114" s="8" t="s">
        <v>4571</v>
      </c>
      <c r="B1114" s="8">
        <v>1436</v>
      </c>
      <c r="C1114" s="8" t="s">
        <v>2334</v>
      </c>
      <c r="D1114" s="8" t="s">
        <v>2335</v>
      </c>
      <c r="E1114" s="8" t="s">
        <v>2336</v>
      </c>
      <c r="F1114" s="8">
        <v>1</v>
      </c>
      <c r="G1114" s="8" t="s">
        <v>2997</v>
      </c>
      <c r="H1114" s="8" t="s">
        <v>2998</v>
      </c>
      <c r="I1114" s="8" t="s">
        <v>2999</v>
      </c>
      <c r="J1114" s="8">
        <v>3</v>
      </c>
      <c r="K1114" s="8" t="s">
        <v>3649</v>
      </c>
      <c r="L1114" s="8" t="s">
        <v>3650</v>
      </c>
      <c r="M1114" s="8" t="s">
        <v>3651</v>
      </c>
      <c r="N1114" s="8">
        <v>16</v>
      </c>
      <c r="O1114" s="8" t="s">
        <v>4572</v>
      </c>
      <c r="P1114" s="8" t="s">
        <v>3652</v>
      </c>
      <c r="Q1114" s="8" t="s">
        <v>3649</v>
      </c>
      <c r="R1114" s="8" t="s">
        <v>3650</v>
      </c>
      <c r="S1114" s="8">
        <v>36.769655999999998</v>
      </c>
      <c r="T1114" s="8">
        <v>36.819347</v>
      </c>
      <c r="U1114" s="8" t="s">
        <v>1448</v>
      </c>
      <c r="V1114" s="8" t="s">
        <v>1448</v>
      </c>
      <c r="W1114" s="8" t="s">
        <v>1449</v>
      </c>
      <c r="X1114" s="8" t="s">
        <v>1449</v>
      </c>
      <c r="Y1114" s="8">
        <v>0</v>
      </c>
      <c r="Z1114" s="8">
        <v>0</v>
      </c>
      <c r="AA1114" s="8">
        <v>1</v>
      </c>
      <c r="AB1114" s="8" t="s">
        <v>1438</v>
      </c>
      <c r="AC1114" s="8">
        <v>0</v>
      </c>
      <c r="AD1114" s="8" t="s">
        <v>1449</v>
      </c>
    </row>
    <row r="1115" spans="1:30" hidden="1" x14ac:dyDescent="0.25">
      <c r="A1115" s="8" t="s">
        <v>4573</v>
      </c>
      <c r="B1115" s="8">
        <v>1438</v>
      </c>
      <c r="C1115" s="8" t="s">
        <v>2334</v>
      </c>
      <c r="D1115" s="8" t="s">
        <v>2335</v>
      </c>
      <c r="E1115" s="8" t="s">
        <v>2336</v>
      </c>
      <c r="F1115" s="8">
        <v>1</v>
      </c>
      <c r="G1115" s="8" t="s">
        <v>2997</v>
      </c>
      <c r="H1115" s="8" t="s">
        <v>2998</v>
      </c>
      <c r="I1115" s="8" t="s">
        <v>2999</v>
      </c>
      <c r="J1115" s="8">
        <v>3</v>
      </c>
      <c r="K1115" s="8" t="s">
        <v>3775</v>
      </c>
      <c r="L1115" s="8" t="s">
        <v>3776</v>
      </c>
      <c r="M1115" s="8" t="s">
        <v>3777</v>
      </c>
      <c r="N1115" s="8">
        <v>19</v>
      </c>
      <c r="O1115" s="8" t="s">
        <v>4574</v>
      </c>
      <c r="P1115" s="8" t="s">
        <v>4575</v>
      </c>
      <c r="Q1115" s="8" t="s">
        <v>4573</v>
      </c>
      <c r="R1115" s="8" t="s">
        <v>4576</v>
      </c>
      <c r="S1115" s="8">
        <v>36.734014000000002</v>
      </c>
      <c r="T1115" s="8">
        <v>36.928646000000001</v>
      </c>
      <c r="U1115" s="8" t="s">
        <v>1448</v>
      </c>
      <c r="V1115" s="8" t="s">
        <v>1448</v>
      </c>
      <c r="W1115" s="8" t="s">
        <v>1449</v>
      </c>
      <c r="X1115" s="8" t="s">
        <v>1449</v>
      </c>
      <c r="Y1115" s="8">
        <v>515</v>
      </c>
      <c r="Z1115" s="8">
        <v>0</v>
      </c>
      <c r="AA1115" s="8">
        <v>1</v>
      </c>
      <c r="AB1115" s="8" t="s">
        <v>1438</v>
      </c>
      <c r="AC1115" s="8">
        <v>0</v>
      </c>
      <c r="AD1115" s="8" t="s">
        <v>1449</v>
      </c>
    </row>
    <row r="1116" spans="1:30" hidden="1" x14ac:dyDescent="0.25">
      <c r="A1116" s="8" t="s">
        <v>4577</v>
      </c>
      <c r="B1116" s="8">
        <v>1439</v>
      </c>
      <c r="C1116" s="8" t="s">
        <v>2334</v>
      </c>
      <c r="D1116" s="8" t="s">
        <v>2335</v>
      </c>
      <c r="E1116" s="8" t="s">
        <v>2336</v>
      </c>
      <c r="F1116" s="8">
        <v>1</v>
      </c>
      <c r="G1116" s="8" t="s">
        <v>2997</v>
      </c>
      <c r="H1116" s="8" t="s">
        <v>2998</v>
      </c>
      <c r="I1116" s="8" t="s">
        <v>2999</v>
      </c>
      <c r="J1116" s="8">
        <v>3</v>
      </c>
      <c r="K1116" s="8" t="s">
        <v>3775</v>
      </c>
      <c r="L1116" s="8" t="s">
        <v>3776</v>
      </c>
      <c r="M1116" s="8" t="s">
        <v>3777</v>
      </c>
      <c r="N1116" s="8">
        <v>19</v>
      </c>
      <c r="O1116" s="8" t="s">
        <v>4578</v>
      </c>
      <c r="P1116" s="8" t="s">
        <v>4579</v>
      </c>
      <c r="Q1116" s="8" t="s">
        <v>4577</v>
      </c>
      <c r="R1116" s="8" t="s">
        <v>4578</v>
      </c>
      <c r="S1116" s="8">
        <v>36.678069000000001</v>
      </c>
      <c r="T1116" s="8">
        <v>36.993715000000002</v>
      </c>
      <c r="U1116" s="8" t="s">
        <v>1448</v>
      </c>
      <c r="V1116" s="8" t="s">
        <v>1448</v>
      </c>
      <c r="W1116" s="8" t="s">
        <v>1449</v>
      </c>
      <c r="X1116" s="8" t="s">
        <v>1449</v>
      </c>
      <c r="Y1116" s="8">
        <v>698</v>
      </c>
      <c r="Z1116" s="8">
        <v>0</v>
      </c>
      <c r="AA1116" s="8">
        <v>1</v>
      </c>
      <c r="AB1116" s="8" t="s">
        <v>1438</v>
      </c>
      <c r="AC1116" s="8">
        <v>0</v>
      </c>
      <c r="AD1116" s="8" t="s">
        <v>1449</v>
      </c>
    </row>
    <row r="1117" spans="1:30" hidden="1" x14ac:dyDescent="0.25">
      <c r="A1117" s="8" t="s">
        <v>4580</v>
      </c>
      <c r="B1117" s="8">
        <v>1440</v>
      </c>
      <c r="C1117" s="8" t="s">
        <v>2334</v>
      </c>
      <c r="D1117" s="8" t="s">
        <v>2335</v>
      </c>
      <c r="E1117" s="8" t="s">
        <v>2336</v>
      </c>
      <c r="F1117" s="8">
        <v>1</v>
      </c>
      <c r="G1117" s="8" t="s">
        <v>2997</v>
      </c>
      <c r="H1117" s="8" t="s">
        <v>2998</v>
      </c>
      <c r="I1117" s="8" t="s">
        <v>2999</v>
      </c>
      <c r="J1117" s="8">
        <v>3</v>
      </c>
      <c r="K1117" s="8" t="s">
        <v>3775</v>
      </c>
      <c r="L1117" s="8" t="s">
        <v>3776</v>
      </c>
      <c r="M1117" s="8" t="s">
        <v>3777</v>
      </c>
      <c r="N1117" s="8">
        <v>19</v>
      </c>
      <c r="O1117" s="8" t="s">
        <v>4581</v>
      </c>
      <c r="P1117" s="8" t="s">
        <v>4582</v>
      </c>
      <c r="Q1117" s="8" t="s">
        <v>4583</v>
      </c>
      <c r="R1117" s="8" t="s">
        <v>4581</v>
      </c>
      <c r="S1117" s="8">
        <v>36.674031999999997</v>
      </c>
      <c r="T1117" s="8">
        <v>36.901308999999998</v>
      </c>
      <c r="U1117" s="8" t="s">
        <v>1448</v>
      </c>
      <c r="V1117" s="8" t="s">
        <v>1448</v>
      </c>
      <c r="W1117" s="8" t="s">
        <v>1449</v>
      </c>
      <c r="X1117" s="8" t="s">
        <v>1449</v>
      </c>
      <c r="Y1117" s="8">
        <v>856</v>
      </c>
      <c r="Z1117" s="8">
        <v>0</v>
      </c>
      <c r="AA1117" s="8">
        <v>1</v>
      </c>
      <c r="AB1117" s="8" t="s">
        <v>1438</v>
      </c>
      <c r="AC1117" s="8">
        <v>0</v>
      </c>
      <c r="AD1117" s="8" t="s">
        <v>1449</v>
      </c>
    </row>
    <row r="1118" spans="1:30" hidden="1" x14ac:dyDescent="0.25">
      <c r="A1118" s="8" t="s">
        <v>4584</v>
      </c>
      <c r="B1118" s="8">
        <v>1441</v>
      </c>
      <c r="C1118" s="8" t="s">
        <v>2334</v>
      </c>
      <c r="D1118" s="8" t="s">
        <v>2335</v>
      </c>
      <c r="E1118" s="8" t="s">
        <v>2336</v>
      </c>
      <c r="F1118" s="8">
        <v>1</v>
      </c>
      <c r="G1118" s="8" t="s">
        <v>2997</v>
      </c>
      <c r="H1118" s="8" t="s">
        <v>2998</v>
      </c>
      <c r="I1118" s="8" t="s">
        <v>2999</v>
      </c>
      <c r="J1118" s="8">
        <v>3</v>
      </c>
      <c r="K1118" s="8" t="s">
        <v>3775</v>
      </c>
      <c r="L1118" s="8" t="s">
        <v>3776</v>
      </c>
      <c r="M1118" s="8" t="s">
        <v>3777</v>
      </c>
      <c r="N1118" s="8">
        <v>19</v>
      </c>
      <c r="O1118" s="8" t="s">
        <v>4585</v>
      </c>
      <c r="P1118" s="8" t="s">
        <v>4586</v>
      </c>
      <c r="Q1118" s="8" t="s">
        <v>4584</v>
      </c>
      <c r="R1118" s="8" t="s">
        <v>4585</v>
      </c>
      <c r="S1118" s="8">
        <v>36.679729000000002</v>
      </c>
      <c r="T1118" s="8">
        <v>36.922615999999998</v>
      </c>
      <c r="U1118" s="8" t="s">
        <v>1448</v>
      </c>
      <c r="V1118" s="8" t="s">
        <v>1448</v>
      </c>
      <c r="W1118" s="8" t="s">
        <v>1449</v>
      </c>
      <c r="X1118" s="8" t="s">
        <v>1449</v>
      </c>
      <c r="Y1118" s="8">
        <v>571</v>
      </c>
      <c r="Z1118" s="8">
        <v>0</v>
      </c>
      <c r="AA1118" s="8">
        <v>1</v>
      </c>
      <c r="AB1118" s="8" t="s">
        <v>1438</v>
      </c>
      <c r="AC1118" s="8">
        <v>0</v>
      </c>
      <c r="AD1118" s="8" t="s">
        <v>1449</v>
      </c>
    </row>
    <row r="1119" spans="1:30" hidden="1" x14ac:dyDescent="0.25">
      <c r="A1119" s="8" t="s">
        <v>4587</v>
      </c>
      <c r="B1119" s="8">
        <v>1442</v>
      </c>
      <c r="C1119" s="8" t="s">
        <v>2334</v>
      </c>
      <c r="D1119" s="8" t="s">
        <v>2335</v>
      </c>
      <c r="E1119" s="8" t="s">
        <v>2336</v>
      </c>
      <c r="F1119" s="8">
        <v>1</v>
      </c>
      <c r="G1119" s="8" t="s">
        <v>2997</v>
      </c>
      <c r="H1119" s="8" t="s">
        <v>2998</v>
      </c>
      <c r="I1119" s="8" t="s">
        <v>2999</v>
      </c>
      <c r="J1119" s="8">
        <v>3</v>
      </c>
      <c r="K1119" s="8" t="s">
        <v>3775</v>
      </c>
      <c r="L1119" s="8" t="s">
        <v>3776</v>
      </c>
      <c r="M1119" s="8" t="s">
        <v>3777</v>
      </c>
      <c r="N1119" s="8">
        <v>19</v>
      </c>
      <c r="O1119" s="8" t="s">
        <v>4588</v>
      </c>
      <c r="P1119" s="8" t="s">
        <v>3779</v>
      </c>
      <c r="Q1119" s="8" t="s">
        <v>3780</v>
      </c>
      <c r="R1119" s="8" t="s">
        <v>3781</v>
      </c>
      <c r="S1119" s="8">
        <v>36.623204999999999</v>
      </c>
      <c r="T1119" s="8">
        <v>36.948385000000002</v>
      </c>
      <c r="U1119" s="8" t="s">
        <v>1448</v>
      </c>
      <c r="V1119" s="8" t="s">
        <v>1448</v>
      </c>
      <c r="W1119" s="8" t="s">
        <v>1449</v>
      </c>
      <c r="X1119" s="8" t="s">
        <v>1449</v>
      </c>
      <c r="Y1119" s="8">
        <v>5206</v>
      </c>
      <c r="Z1119" s="8">
        <v>0</v>
      </c>
      <c r="AA1119" s="8">
        <v>1</v>
      </c>
      <c r="AB1119" s="8" t="s">
        <v>1438</v>
      </c>
      <c r="AC1119" s="8">
        <v>0</v>
      </c>
      <c r="AD1119" s="8" t="s">
        <v>1449</v>
      </c>
    </row>
    <row r="1120" spans="1:30" hidden="1" x14ac:dyDescent="0.25">
      <c r="A1120" s="8" t="s">
        <v>4589</v>
      </c>
      <c r="B1120" s="8">
        <v>1443</v>
      </c>
      <c r="C1120" s="8" t="s">
        <v>2334</v>
      </c>
      <c r="D1120" s="8" t="s">
        <v>2335</v>
      </c>
      <c r="E1120" s="8" t="s">
        <v>2336</v>
      </c>
      <c r="F1120" s="8">
        <v>1</v>
      </c>
      <c r="G1120" s="8" t="s">
        <v>2997</v>
      </c>
      <c r="H1120" s="8" t="s">
        <v>2998</v>
      </c>
      <c r="I1120" s="8" t="s">
        <v>2999</v>
      </c>
      <c r="J1120" s="8">
        <v>3</v>
      </c>
      <c r="K1120" s="8" t="s">
        <v>3775</v>
      </c>
      <c r="L1120" s="8" t="s">
        <v>3776</v>
      </c>
      <c r="M1120" s="8" t="s">
        <v>3777</v>
      </c>
      <c r="N1120" s="8">
        <v>19</v>
      </c>
      <c r="O1120" s="8" t="s">
        <v>4590</v>
      </c>
      <c r="P1120" s="8" t="s">
        <v>4591</v>
      </c>
      <c r="Q1120" s="8" t="s">
        <v>4589</v>
      </c>
      <c r="R1120" s="8" t="s">
        <v>4590</v>
      </c>
      <c r="S1120" s="8">
        <v>36.714654000000003</v>
      </c>
      <c r="T1120" s="8">
        <v>36.995046000000002</v>
      </c>
      <c r="U1120" s="8" t="s">
        <v>1448</v>
      </c>
      <c r="V1120" s="8" t="s">
        <v>1448</v>
      </c>
      <c r="W1120" s="8" t="s">
        <v>1449</v>
      </c>
      <c r="X1120" s="8" t="s">
        <v>1449</v>
      </c>
      <c r="Y1120" s="8">
        <v>3471</v>
      </c>
      <c r="Z1120" s="8">
        <v>0</v>
      </c>
      <c r="AA1120" s="8">
        <v>1</v>
      </c>
      <c r="AB1120" s="8" t="s">
        <v>1438</v>
      </c>
      <c r="AC1120" s="8">
        <v>0</v>
      </c>
      <c r="AD1120" s="8" t="s">
        <v>1449</v>
      </c>
    </row>
    <row r="1121" spans="1:30" hidden="1" x14ac:dyDescent="0.25">
      <c r="A1121" s="8" t="s">
        <v>4592</v>
      </c>
      <c r="B1121" s="8">
        <v>1444</v>
      </c>
      <c r="C1121" s="8" t="s">
        <v>2334</v>
      </c>
      <c r="D1121" s="8" t="s">
        <v>2335</v>
      </c>
      <c r="E1121" s="8" t="s">
        <v>2336</v>
      </c>
      <c r="F1121" s="8">
        <v>1</v>
      </c>
      <c r="G1121" s="8" t="s">
        <v>2997</v>
      </c>
      <c r="H1121" s="8" t="s">
        <v>2998</v>
      </c>
      <c r="I1121" s="8" t="s">
        <v>2999</v>
      </c>
      <c r="J1121" s="8">
        <v>3</v>
      </c>
      <c r="K1121" s="8" t="s">
        <v>3775</v>
      </c>
      <c r="L1121" s="8" t="s">
        <v>3776</v>
      </c>
      <c r="M1121" s="8" t="s">
        <v>3777</v>
      </c>
      <c r="N1121" s="8">
        <v>19</v>
      </c>
      <c r="O1121" s="8" t="s">
        <v>4593</v>
      </c>
      <c r="P1121" s="8" t="s">
        <v>4594</v>
      </c>
      <c r="Q1121" s="8" t="s">
        <v>4592</v>
      </c>
      <c r="R1121" s="8" t="s">
        <v>4593</v>
      </c>
      <c r="S1121" s="8">
        <v>36.632044</v>
      </c>
      <c r="T1121" s="8">
        <v>37.017854</v>
      </c>
      <c r="U1121" s="8" t="s">
        <v>1448</v>
      </c>
      <c r="V1121" s="8" t="s">
        <v>1448</v>
      </c>
      <c r="W1121" s="8" t="s">
        <v>1449</v>
      </c>
      <c r="X1121" s="8" t="s">
        <v>1449</v>
      </c>
      <c r="Y1121" s="8">
        <v>2951</v>
      </c>
      <c r="Z1121" s="8">
        <v>0</v>
      </c>
      <c r="AA1121" s="8">
        <v>1</v>
      </c>
      <c r="AB1121" s="8" t="s">
        <v>1438</v>
      </c>
      <c r="AC1121" s="8">
        <v>0</v>
      </c>
      <c r="AD1121" s="8" t="s">
        <v>1449</v>
      </c>
    </row>
    <row r="1122" spans="1:30" hidden="1" x14ac:dyDescent="0.25">
      <c r="A1122" s="8" t="s">
        <v>4595</v>
      </c>
      <c r="B1122" s="8">
        <v>1445</v>
      </c>
      <c r="C1122" s="8" t="s">
        <v>2334</v>
      </c>
      <c r="D1122" s="8" t="s">
        <v>2335</v>
      </c>
      <c r="E1122" s="8" t="s">
        <v>2336</v>
      </c>
      <c r="F1122" s="8">
        <v>1</v>
      </c>
      <c r="G1122" s="8" t="s">
        <v>2618</v>
      </c>
      <c r="H1122" s="8" t="s">
        <v>2619</v>
      </c>
      <c r="I1122" s="8" t="s">
        <v>2620</v>
      </c>
      <c r="J1122" s="8">
        <v>4</v>
      </c>
      <c r="K1122" s="8" t="s">
        <v>2618</v>
      </c>
      <c r="L1122" s="8" t="s">
        <v>2780</v>
      </c>
      <c r="M1122" s="8" t="s">
        <v>2781</v>
      </c>
      <c r="N1122" s="8">
        <v>22</v>
      </c>
      <c r="O1122" s="8" t="s">
        <v>4596</v>
      </c>
      <c r="P1122" s="8" t="s">
        <v>3760</v>
      </c>
      <c r="Q1122" s="8" t="s">
        <v>2618</v>
      </c>
      <c r="R1122" s="8" t="s">
        <v>2619</v>
      </c>
      <c r="S1122" s="8">
        <v>36.584871999999997</v>
      </c>
      <c r="T1122" s="8">
        <v>37.04316</v>
      </c>
      <c r="U1122" s="8" t="s">
        <v>1448</v>
      </c>
      <c r="V1122" s="8" t="s">
        <v>1448</v>
      </c>
      <c r="W1122" s="8" t="s">
        <v>1449</v>
      </c>
      <c r="X1122" s="8" t="s">
        <v>1437</v>
      </c>
      <c r="Y1122" s="8">
        <v>11</v>
      </c>
      <c r="Z1122" s="8">
        <v>0</v>
      </c>
      <c r="AA1122" s="8">
        <v>0</v>
      </c>
      <c r="AB1122" s="8" t="s">
        <v>2786</v>
      </c>
      <c r="AC1122" s="8">
        <v>0</v>
      </c>
      <c r="AD1122" s="8" t="s">
        <v>1449</v>
      </c>
    </row>
    <row r="1123" spans="1:30" hidden="1" x14ac:dyDescent="0.25">
      <c r="A1123" s="8" t="s">
        <v>4597</v>
      </c>
      <c r="B1123" s="8">
        <v>1446</v>
      </c>
      <c r="C1123" s="8" t="s">
        <v>2334</v>
      </c>
      <c r="D1123" s="8" t="s">
        <v>2335</v>
      </c>
      <c r="E1123" s="8" t="s">
        <v>2336</v>
      </c>
      <c r="F1123" s="8">
        <v>1</v>
      </c>
      <c r="G1123" s="8" t="s">
        <v>2618</v>
      </c>
      <c r="H1123" s="8" t="s">
        <v>2619</v>
      </c>
      <c r="I1123" s="8" t="s">
        <v>2620</v>
      </c>
      <c r="J1123" s="8">
        <v>4</v>
      </c>
      <c r="K1123" s="8" t="s">
        <v>2618</v>
      </c>
      <c r="L1123" s="8" t="s">
        <v>2780</v>
      </c>
      <c r="M1123" s="8" t="s">
        <v>2781</v>
      </c>
      <c r="N1123" s="8">
        <v>22</v>
      </c>
      <c r="O1123" s="8" t="s">
        <v>4598</v>
      </c>
      <c r="P1123" s="8" t="s">
        <v>3760</v>
      </c>
      <c r="Q1123" s="8" t="s">
        <v>2618</v>
      </c>
      <c r="R1123" s="8" t="s">
        <v>2619</v>
      </c>
      <c r="S1123" s="8">
        <v>36.584871999999997</v>
      </c>
      <c r="T1123" s="8">
        <v>37.04316</v>
      </c>
      <c r="U1123" s="8" t="s">
        <v>1448</v>
      </c>
      <c r="V1123" s="8" t="s">
        <v>1448</v>
      </c>
      <c r="W1123" s="8" t="s">
        <v>1449</v>
      </c>
      <c r="X1123" s="8" t="s">
        <v>1437</v>
      </c>
      <c r="Y1123" s="8">
        <v>0</v>
      </c>
      <c r="Z1123" s="8">
        <v>0</v>
      </c>
      <c r="AA1123" s="8">
        <v>0</v>
      </c>
      <c r="AB1123" s="8" t="s">
        <v>2786</v>
      </c>
      <c r="AC1123" s="8">
        <v>0</v>
      </c>
      <c r="AD1123" s="8" t="s">
        <v>1449</v>
      </c>
    </row>
    <row r="1124" spans="1:30" hidden="1" x14ac:dyDescent="0.25">
      <c r="A1124" s="8" t="s">
        <v>4599</v>
      </c>
      <c r="B1124" s="8">
        <v>1447</v>
      </c>
      <c r="C1124" s="8" t="s">
        <v>2334</v>
      </c>
      <c r="D1124" s="8" t="s">
        <v>2335</v>
      </c>
      <c r="E1124" s="8" t="s">
        <v>2336</v>
      </c>
      <c r="F1124" s="8">
        <v>1</v>
      </c>
      <c r="G1124" s="8" t="s">
        <v>2618</v>
      </c>
      <c r="H1124" s="8" t="s">
        <v>2619</v>
      </c>
      <c r="I1124" s="8" t="s">
        <v>2620</v>
      </c>
      <c r="J1124" s="8">
        <v>4</v>
      </c>
      <c r="K1124" s="8" t="s">
        <v>2618</v>
      </c>
      <c r="L1124" s="8" t="s">
        <v>2780</v>
      </c>
      <c r="M1124" s="8" t="s">
        <v>2781</v>
      </c>
      <c r="N1124" s="8">
        <v>22</v>
      </c>
      <c r="O1124" s="8" t="s">
        <v>4600</v>
      </c>
      <c r="P1124" s="8" t="s">
        <v>3760</v>
      </c>
      <c r="Q1124" s="8" t="s">
        <v>2618</v>
      </c>
      <c r="R1124" s="8" t="s">
        <v>2619</v>
      </c>
      <c r="S1124" s="8">
        <v>36.584871999999997</v>
      </c>
      <c r="T1124" s="8">
        <v>37.04316</v>
      </c>
      <c r="U1124" s="8" t="s">
        <v>1448</v>
      </c>
      <c r="V1124" s="8" t="s">
        <v>1448</v>
      </c>
      <c r="W1124" s="8" t="s">
        <v>1449</v>
      </c>
      <c r="X1124" s="8" t="s">
        <v>1449</v>
      </c>
      <c r="Y1124" s="8">
        <v>0</v>
      </c>
      <c r="Z1124" s="8">
        <v>0</v>
      </c>
      <c r="AA1124" s="8">
        <v>0</v>
      </c>
      <c r="AB1124" s="8" t="s">
        <v>2786</v>
      </c>
      <c r="AC1124" s="8">
        <v>0</v>
      </c>
      <c r="AD1124" s="8" t="s">
        <v>1449</v>
      </c>
    </row>
    <row r="1125" spans="1:30" hidden="1" x14ac:dyDescent="0.25">
      <c r="A1125" s="8" t="s">
        <v>4601</v>
      </c>
      <c r="B1125" s="8">
        <v>1448</v>
      </c>
      <c r="C1125" s="8" t="s">
        <v>2334</v>
      </c>
      <c r="D1125" s="8" t="s">
        <v>2335</v>
      </c>
      <c r="E1125" s="8" t="s">
        <v>2336</v>
      </c>
      <c r="F1125" s="8">
        <v>1</v>
      </c>
      <c r="G1125" s="8" t="s">
        <v>2997</v>
      </c>
      <c r="H1125" s="8" t="s">
        <v>2998</v>
      </c>
      <c r="I1125" s="8" t="s">
        <v>2999</v>
      </c>
      <c r="J1125" s="8">
        <v>3</v>
      </c>
      <c r="K1125" s="8" t="s">
        <v>3649</v>
      </c>
      <c r="L1125" s="8" t="s">
        <v>3650</v>
      </c>
      <c r="M1125" s="8" t="s">
        <v>3651</v>
      </c>
      <c r="N1125" s="8">
        <v>16</v>
      </c>
      <c r="O1125" s="8" t="s">
        <v>4602</v>
      </c>
      <c r="P1125" s="8" t="s">
        <v>3661</v>
      </c>
      <c r="Q1125" s="8" t="s">
        <v>3659</v>
      </c>
      <c r="R1125" s="8" t="s">
        <v>3660</v>
      </c>
      <c r="S1125" s="8">
        <v>36.746339999999996</v>
      </c>
      <c r="T1125" s="8">
        <v>36.794874</v>
      </c>
      <c r="U1125" s="8" t="s">
        <v>1448</v>
      </c>
      <c r="V1125" s="8" t="s">
        <v>1448</v>
      </c>
      <c r="W1125" s="8" t="s">
        <v>1449</v>
      </c>
      <c r="X1125" s="8" t="s">
        <v>1449</v>
      </c>
      <c r="Y1125" s="8">
        <v>0</v>
      </c>
      <c r="Z1125" s="8">
        <v>0</v>
      </c>
      <c r="AA1125" s="8">
        <v>1</v>
      </c>
      <c r="AB1125" s="8" t="s">
        <v>1438</v>
      </c>
      <c r="AC1125" s="8">
        <v>0</v>
      </c>
      <c r="AD1125" s="8" t="s">
        <v>1449</v>
      </c>
    </row>
    <row r="1126" spans="1:30" hidden="1" x14ac:dyDescent="0.25">
      <c r="A1126" s="8" t="s">
        <v>4603</v>
      </c>
      <c r="B1126" s="8">
        <v>1449</v>
      </c>
      <c r="C1126" s="8" t="s">
        <v>1426</v>
      </c>
      <c r="D1126" s="8" t="s">
        <v>1427</v>
      </c>
      <c r="E1126" s="8" t="s">
        <v>1428</v>
      </c>
      <c r="F1126" s="8">
        <v>4</v>
      </c>
      <c r="G1126" s="8" t="s">
        <v>2179</v>
      </c>
      <c r="H1126" s="8" t="s">
        <v>2180</v>
      </c>
      <c r="I1126" s="8" t="s">
        <v>2181</v>
      </c>
      <c r="J1126" s="8">
        <v>22</v>
      </c>
      <c r="K1126" s="8" t="s">
        <v>2429</v>
      </c>
      <c r="L1126" s="8" t="s">
        <v>2430</v>
      </c>
      <c r="M1126" s="8" t="s">
        <v>2431</v>
      </c>
      <c r="N1126" s="8">
        <v>109</v>
      </c>
      <c r="O1126" s="8" t="s">
        <v>4604</v>
      </c>
      <c r="P1126" s="8" t="s">
        <v>4605</v>
      </c>
      <c r="S1126" s="8">
        <v>35.725212999999997</v>
      </c>
      <c r="T1126" s="8">
        <v>36.598840000000003</v>
      </c>
      <c r="U1126" s="8" t="s">
        <v>4152</v>
      </c>
      <c r="X1126" s="8" t="s">
        <v>1496</v>
      </c>
      <c r="Y1126" s="8">
        <v>87</v>
      </c>
      <c r="Z1126" s="8">
        <v>0</v>
      </c>
      <c r="AA1126" s="8">
        <v>0</v>
      </c>
      <c r="AB1126" s="8" t="s">
        <v>1449</v>
      </c>
      <c r="AC1126" s="8">
        <v>0</v>
      </c>
      <c r="AD1126" s="8" t="s">
        <v>1449</v>
      </c>
    </row>
    <row r="1127" spans="1:30" hidden="1" x14ac:dyDescent="0.25">
      <c r="A1127" s="8" t="s">
        <v>4606</v>
      </c>
      <c r="B1127" s="8">
        <v>1450</v>
      </c>
      <c r="C1127" s="8" t="s">
        <v>1426</v>
      </c>
      <c r="D1127" s="8" t="s">
        <v>1427</v>
      </c>
      <c r="E1127" s="8" t="s">
        <v>1428</v>
      </c>
      <c r="F1127" s="8">
        <v>4</v>
      </c>
      <c r="G1127" s="8" t="s">
        <v>2179</v>
      </c>
      <c r="H1127" s="8" t="s">
        <v>2180</v>
      </c>
      <c r="I1127" s="8" t="s">
        <v>2181</v>
      </c>
      <c r="J1127" s="8">
        <v>22</v>
      </c>
      <c r="K1127" s="8" t="s">
        <v>2429</v>
      </c>
      <c r="L1127" s="8" t="s">
        <v>2430</v>
      </c>
      <c r="M1127" s="8" t="s">
        <v>2431</v>
      </c>
      <c r="N1127" s="8">
        <v>109</v>
      </c>
      <c r="O1127" s="8" t="s">
        <v>2729</v>
      </c>
      <c r="P1127" s="8" t="s">
        <v>4607</v>
      </c>
      <c r="S1127" s="8">
        <v>35.737613000000003</v>
      </c>
      <c r="T1127" s="8">
        <v>36.578403999999999</v>
      </c>
      <c r="U1127" s="8" t="s">
        <v>4152</v>
      </c>
      <c r="X1127" s="8" t="s">
        <v>1496</v>
      </c>
      <c r="Y1127" s="8">
        <v>803</v>
      </c>
      <c r="Z1127" s="8">
        <v>0</v>
      </c>
      <c r="AA1127" s="8">
        <v>0</v>
      </c>
      <c r="AB1127" s="8" t="s">
        <v>1449</v>
      </c>
      <c r="AC1127" s="8">
        <v>0</v>
      </c>
      <c r="AD1127" s="8" t="s">
        <v>1449</v>
      </c>
    </row>
    <row r="1128" spans="1:30" hidden="1" x14ac:dyDescent="0.25">
      <c r="A1128" s="8" t="s">
        <v>4608</v>
      </c>
      <c r="B1128" s="8">
        <v>1451</v>
      </c>
      <c r="C1128" s="8" t="s">
        <v>2334</v>
      </c>
      <c r="D1128" s="8" t="s">
        <v>2335</v>
      </c>
      <c r="E1128" s="8" t="s">
        <v>2336</v>
      </c>
      <c r="F1128" s="8">
        <v>1</v>
      </c>
      <c r="G1128" s="8" t="s">
        <v>2997</v>
      </c>
      <c r="H1128" s="8" t="s">
        <v>2998</v>
      </c>
      <c r="I1128" s="8" t="s">
        <v>2999</v>
      </c>
      <c r="J1128" s="8">
        <v>3</v>
      </c>
      <c r="K1128" s="8" t="s">
        <v>3775</v>
      </c>
      <c r="L1128" s="8" t="s">
        <v>3776</v>
      </c>
      <c r="M1128" s="8" t="s">
        <v>3777</v>
      </c>
      <c r="N1128" s="8">
        <v>19</v>
      </c>
      <c r="O1128" s="8" t="s">
        <v>4371</v>
      </c>
      <c r="P1128" s="8" t="s">
        <v>3779</v>
      </c>
      <c r="Q1128" s="8" t="s">
        <v>3780</v>
      </c>
      <c r="R1128" s="8" t="s">
        <v>3781</v>
      </c>
      <c r="S1128" s="8">
        <v>36.621307999999999</v>
      </c>
      <c r="T1128" s="8">
        <v>36.941600000000001</v>
      </c>
      <c r="U1128" s="8" t="s">
        <v>1448</v>
      </c>
      <c r="V1128" s="8" t="s">
        <v>1448</v>
      </c>
      <c r="W1128" s="8" t="s">
        <v>1449</v>
      </c>
      <c r="X1128" s="8" t="s">
        <v>1437</v>
      </c>
      <c r="Y1128" s="8">
        <v>0</v>
      </c>
      <c r="Z1128" s="8">
        <v>0</v>
      </c>
      <c r="AA1128" s="8">
        <v>0</v>
      </c>
      <c r="AB1128" s="8" t="s">
        <v>2786</v>
      </c>
      <c r="AC1128" s="8">
        <v>0</v>
      </c>
      <c r="AD1128" s="8" t="s">
        <v>1449</v>
      </c>
    </row>
    <row r="1129" spans="1:30" hidden="1" x14ac:dyDescent="0.25">
      <c r="A1129" s="8" t="s">
        <v>4609</v>
      </c>
      <c r="B1129" s="8">
        <v>1452</v>
      </c>
      <c r="C1129" s="8" t="s">
        <v>2334</v>
      </c>
      <c r="D1129" s="8" t="s">
        <v>2335</v>
      </c>
      <c r="E1129" s="8" t="s">
        <v>2336</v>
      </c>
      <c r="F1129" s="8">
        <v>1</v>
      </c>
      <c r="G1129" s="8" t="s">
        <v>2997</v>
      </c>
      <c r="H1129" s="8" t="s">
        <v>2998</v>
      </c>
      <c r="I1129" s="8" t="s">
        <v>2999</v>
      </c>
      <c r="J1129" s="8">
        <v>3</v>
      </c>
      <c r="K1129" s="8" t="s">
        <v>3775</v>
      </c>
      <c r="L1129" s="8" t="s">
        <v>3776</v>
      </c>
      <c r="M1129" s="8" t="s">
        <v>3777</v>
      </c>
      <c r="N1129" s="8">
        <v>19</v>
      </c>
      <c r="O1129" s="8" t="s">
        <v>4610</v>
      </c>
      <c r="P1129" s="8" t="s">
        <v>3779</v>
      </c>
      <c r="Q1129" s="8" t="s">
        <v>3780</v>
      </c>
      <c r="R1129" s="8" t="s">
        <v>3781</v>
      </c>
      <c r="S1129" s="8">
        <v>36.621307999999999</v>
      </c>
      <c r="T1129" s="8">
        <v>36.941600000000001</v>
      </c>
      <c r="U1129" s="8" t="s">
        <v>1448</v>
      </c>
      <c r="V1129" s="8" t="s">
        <v>1448</v>
      </c>
      <c r="W1129" s="8" t="s">
        <v>1449</v>
      </c>
      <c r="X1129" s="8" t="s">
        <v>1437</v>
      </c>
      <c r="Y1129" s="8">
        <v>0</v>
      </c>
      <c r="Z1129" s="8">
        <v>0</v>
      </c>
      <c r="AA1129" s="8">
        <v>0</v>
      </c>
      <c r="AB1129" s="8" t="s">
        <v>2786</v>
      </c>
      <c r="AC1129" s="8">
        <v>0</v>
      </c>
      <c r="AD1129" s="8" t="s">
        <v>1449</v>
      </c>
    </row>
    <row r="1130" spans="1:30" hidden="1" x14ac:dyDescent="0.25">
      <c r="A1130" s="8" t="s">
        <v>4611</v>
      </c>
      <c r="B1130" s="8">
        <v>1453</v>
      </c>
      <c r="C1130" s="8" t="s">
        <v>1426</v>
      </c>
      <c r="D1130" s="8" t="s">
        <v>1427</v>
      </c>
      <c r="E1130" s="8" t="s">
        <v>1428</v>
      </c>
      <c r="F1130" s="8">
        <v>4</v>
      </c>
      <c r="G1130" s="8" t="s">
        <v>1427</v>
      </c>
      <c r="H1130" s="8" t="s">
        <v>1516</v>
      </c>
      <c r="I1130" s="8" t="s">
        <v>1517</v>
      </c>
      <c r="J1130" s="8">
        <v>18</v>
      </c>
      <c r="K1130" s="8" t="s">
        <v>1518</v>
      </c>
      <c r="L1130" s="8" t="s">
        <v>1519</v>
      </c>
      <c r="M1130" s="8" t="s">
        <v>1520</v>
      </c>
      <c r="N1130" s="8">
        <v>90</v>
      </c>
      <c r="O1130" s="8" t="s">
        <v>4612</v>
      </c>
      <c r="P1130" s="8" t="s">
        <v>1803</v>
      </c>
      <c r="Q1130" s="8" t="s">
        <v>1801</v>
      </c>
      <c r="R1130" s="8" t="s">
        <v>1802</v>
      </c>
      <c r="S1130" s="8">
        <v>36.089722000000002</v>
      </c>
      <c r="T1130" s="8">
        <v>36.712527999999999</v>
      </c>
      <c r="U1130" s="8" t="s">
        <v>1435</v>
      </c>
      <c r="V1130" s="8" t="s">
        <v>1448</v>
      </c>
      <c r="W1130" s="8" t="s">
        <v>1449</v>
      </c>
      <c r="X1130" s="8" t="s">
        <v>1437</v>
      </c>
      <c r="Y1130" s="8">
        <v>0</v>
      </c>
      <c r="Z1130" s="8">
        <v>0</v>
      </c>
      <c r="AA1130" s="8">
        <v>0</v>
      </c>
      <c r="AB1130" s="8" t="s">
        <v>2786</v>
      </c>
      <c r="AC1130" s="8">
        <v>0</v>
      </c>
      <c r="AD1130" s="8">
        <v>0</v>
      </c>
    </row>
    <row r="1131" spans="1:30" hidden="1" x14ac:dyDescent="0.25">
      <c r="A1131" s="8" t="s">
        <v>4613</v>
      </c>
      <c r="B1131" s="8">
        <v>1454</v>
      </c>
      <c r="C1131" s="8" t="s">
        <v>2334</v>
      </c>
      <c r="D1131" s="8" t="s">
        <v>2335</v>
      </c>
      <c r="E1131" s="8" t="s">
        <v>2336</v>
      </c>
      <c r="F1131" s="8">
        <v>1</v>
      </c>
      <c r="G1131" s="8" t="s">
        <v>2997</v>
      </c>
      <c r="H1131" s="8" t="s">
        <v>2998</v>
      </c>
      <c r="I1131" s="8" t="s">
        <v>2999</v>
      </c>
      <c r="J1131" s="8">
        <v>3</v>
      </c>
      <c r="K1131" s="8" t="s">
        <v>3775</v>
      </c>
      <c r="L1131" s="8" t="s">
        <v>3776</v>
      </c>
      <c r="M1131" s="8" t="s">
        <v>3777</v>
      </c>
      <c r="N1131" s="8">
        <v>19</v>
      </c>
      <c r="O1131" s="8" t="s">
        <v>4614</v>
      </c>
      <c r="P1131" s="8" t="s">
        <v>3779</v>
      </c>
      <c r="Q1131" s="8" t="s">
        <v>3780</v>
      </c>
      <c r="R1131" s="8" t="s">
        <v>3781</v>
      </c>
      <c r="S1131" s="8">
        <v>36.621307999999999</v>
      </c>
      <c r="T1131" s="8">
        <v>36.941600000000001</v>
      </c>
      <c r="U1131" s="8" t="s">
        <v>1448</v>
      </c>
      <c r="V1131" s="8" t="s">
        <v>1448</v>
      </c>
      <c r="W1131" s="8" t="s">
        <v>1449</v>
      </c>
      <c r="X1131" s="8" t="s">
        <v>1437</v>
      </c>
      <c r="Y1131" s="8">
        <v>0</v>
      </c>
      <c r="Z1131" s="8" t="s">
        <v>1449</v>
      </c>
      <c r="AA1131" s="8" t="s">
        <v>1449</v>
      </c>
      <c r="AB1131" s="8" t="s">
        <v>2786</v>
      </c>
      <c r="AC1131" s="8" t="s">
        <v>1449</v>
      </c>
      <c r="AD1131" s="8" t="s">
        <v>1449</v>
      </c>
    </row>
    <row r="1132" spans="1:30" hidden="1" x14ac:dyDescent="0.25">
      <c r="A1132" s="8" t="s">
        <v>4615</v>
      </c>
      <c r="B1132" s="8">
        <v>1455</v>
      </c>
      <c r="C1132" s="8" t="s">
        <v>2334</v>
      </c>
      <c r="D1132" s="8" t="s">
        <v>2335</v>
      </c>
      <c r="E1132" s="8" t="s">
        <v>2336</v>
      </c>
      <c r="F1132" s="8">
        <v>1</v>
      </c>
      <c r="G1132" s="8" t="s">
        <v>2997</v>
      </c>
      <c r="H1132" s="8" t="s">
        <v>2998</v>
      </c>
      <c r="I1132" s="8" t="s">
        <v>2999</v>
      </c>
      <c r="J1132" s="8">
        <v>3</v>
      </c>
      <c r="K1132" s="8" t="s">
        <v>3775</v>
      </c>
      <c r="L1132" s="8" t="s">
        <v>3776</v>
      </c>
      <c r="M1132" s="8" t="s">
        <v>3777</v>
      </c>
      <c r="N1132" s="8">
        <v>19</v>
      </c>
      <c r="O1132" s="8" t="s">
        <v>4616</v>
      </c>
      <c r="P1132" s="8" t="s">
        <v>3779</v>
      </c>
      <c r="Q1132" s="8" t="s">
        <v>3780</v>
      </c>
      <c r="R1132" s="8" t="s">
        <v>3781</v>
      </c>
      <c r="S1132" s="8">
        <v>36.621307999999999</v>
      </c>
      <c r="T1132" s="8">
        <v>36.941600000000001</v>
      </c>
      <c r="U1132" s="8" t="s">
        <v>1448</v>
      </c>
      <c r="V1132" s="8" t="s">
        <v>1448</v>
      </c>
      <c r="W1132" s="8" t="s">
        <v>1449</v>
      </c>
      <c r="X1132" s="8" t="s">
        <v>1437</v>
      </c>
      <c r="Y1132" s="8">
        <v>0</v>
      </c>
      <c r="Z1132" s="8" t="s">
        <v>1449</v>
      </c>
      <c r="AA1132" s="8" t="s">
        <v>1449</v>
      </c>
      <c r="AB1132" s="8" t="s">
        <v>2786</v>
      </c>
      <c r="AC1132" s="8" t="s">
        <v>1449</v>
      </c>
      <c r="AD1132" s="8" t="s">
        <v>1449</v>
      </c>
    </row>
    <row r="1133" spans="1:30" hidden="1" x14ac:dyDescent="0.25">
      <c r="A1133" s="8" t="s">
        <v>4617</v>
      </c>
      <c r="B1133" s="8">
        <v>1456</v>
      </c>
      <c r="C1133" s="8" t="s">
        <v>2334</v>
      </c>
      <c r="D1133" s="8" t="s">
        <v>2335</v>
      </c>
      <c r="E1133" s="8" t="s">
        <v>2336</v>
      </c>
      <c r="F1133" s="8">
        <v>1</v>
      </c>
      <c r="G1133" s="8" t="s">
        <v>2997</v>
      </c>
      <c r="H1133" s="8" t="s">
        <v>2998</v>
      </c>
      <c r="I1133" s="8" t="s">
        <v>2999</v>
      </c>
      <c r="J1133" s="8">
        <v>3</v>
      </c>
      <c r="K1133" s="8" t="s">
        <v>3775</v>
      </c>
      <c r="L1133" s="8" t="s">
        <v>3776</v>
      </c>
      <c r="M1133" s="8" t="s">
        <v>3777</v>
      </c>
      <c r="N1133" s="8">
        <v>19</v>
      </c>
      <c r="O1133" s="8" t="s">
        <v>4618</v>
      </c>
      <c r="P1133" s="8" t="s">
        <v>3779</v>
      </c>
      <c r="Q1133" s="8" t="s">
        <v>3780</v>
      </c>
      <c r="R1133" s="8" t="s">
        <v>3781</v>
      </c>
      <c r="S1133" s="8">
        <v>36.621307999999999</v>
      </c>
      <c r="T1133" s="8">
        <v>36.941600000000001</v>
      </c>
      <c r="U1133" s="8" t="s">
        <v>1448</v>
      </c>
      <c r="V1133" s="8" t="s">
        <v>1448</v>
      </c>
      <c r="W1133" s="8" t="s">
        <v>1449</v>
      </c>
      <c r="X1133" s="8" t="s">
        <v>1437</v>
      </c>
      <c r="Y1133" s="8">
        <v>0</v>
      </c>
      <c r="Z1133" s="8" t="s">
        <v>1449</v>
      </c>
      <c r="AA1133" s="8" t="s">
        <v>1449</v>
      </c>
      <c r="AB1133" s="8" t="s">
        <v>2786</v>
      </c>
      <c r="AC1133" s="8" t="s">
        <v>1449</v>
      </c>
      <c r="AD1133" s="8" t="s">
        <v>1449</v>
      </c>
    </row>
    <row r="1134" spans="1:30" hidden="1" x14ac:dyDescent="0.25">
      <c r="A1134" s="8" t="s">
        <v>4619</v>
      </c>
      <c r="B1134" s="8">
        <v>1457</v>
      </c>
      <c r="C1134" s="8" t="s">
        <v>2334</v>
      </c>
      <c r="D1134" s="8" t="s">
        <v>2335</v>
      </c>
      <c r="E1134" s="8" t="s">
        <v>2336</v>
      </c>
      <c r="F1134" s="8">
        <v>1</v>
      </c>
      <c r="G1134" s="8" t="s">
        <v>2997</v>
      </c>
      <c r="H1134" s="8" t="s">
        <v>2998</v>
      </c>
      <c r="I1134" s="8" t="s">
        <v>2999</v>
      </c>
      <c r="J1134" s="8">
        <v>3</v>
      </c>
      <c r="K1134" s="8" t="s">
        <v>3775</v>
      </c>
      <c r="L1134" s="8" t="s">
        <v>3776</v>
      </c>
      <c r="M1134" s="8" t="s">
        <v>3777</v>
      </c>
      <c r="N1134" s="8">
        <v>19</v>
      </c>
      <c r="O1134" s="8" t="s">
        <v>4620</v>
      </c>
      <c r="P1134" s="8" t="s">
        <v>3779</v>
      </c>
      <c r="Q1134" s="8" t="s">
        <v>3780</v>
      </c>
      <c r="R1134" s="8" t="s">
        <v>3781</v>
      </c>
      <c r="S1134" s="8">
        <v>36.621307999999999</v>
      </c>
      <c r="T1134" s="8">
        <v>36.941600000000001</v>
      </c>
      <c r="U1134" s="8" t="s">
        <v>1448</v>
      </c>
      <c r="V1134" s="8" t="s">
        <v>1448</v>
      </c>
      <c r="W1134" s="8" t="s">
        <v>1449</v>
      </c>
      <c r="X1134" s="8" t="s">
        <v>1437</v>
      </c>
      <c r="Y1134" s="8">
        <v>0</v>
      </c>
      <c r="Z1134" s="8" t="s">
        <v>1449</v>
      </c>
      <c r="AA1134" s="8" t="s">
        <v>1449</v>
      </c>
      <c r="AB1134" s="8" t="s">
        <v>2786</v>
      </c>
      <c r="AC1134" s="8" t="s">
        <v>1449</v>
      </c>
      <c r="AD1134" s="8" t="s">
        <v>1449</v>
      </c>
    </row>
    <row r="1135" spans="1:30" hidden="1" x14ac:dyDescent="0.25">
      <c r="A1135" s="8" t="s">
        <v>4621</v>
      </c>
      <c r="B1135" s="8">
        <v>1458</v>
      </c>
      <c r="C1135" s="8" t="s">
        <v>1426</v>
      </c>
      <c r="D1135" s="8" t="s">
        <v>1427</v>
      </c>
      <c r="E1135" s="8" t="s">
        <v>1428</v>
      </c>
      <c r="F1135" s="8">
        <v>4</v>
      </c>
      <c r="G1135" s="8" t="s">
        <v>1427</v>
      </c>
      <c r="H1135" s="8" t="s">
        <v>1516</v>
      </c>
      <c r="I1135" s="8" t="s">
        <v>1517</v>
      </c>
      <c r="J1135" s="8">
        <v>18</v>
      </c>
      <c r="K1135" s="8" t="s">
        <v>1518</v>
      </c>
      <c r="L1135" s="8" t="s">
        <v>1519</v>
      </c>
      <c r="M1135" s="8" t="s">
        <v>1520</v>
      </c>
      <c r="N1135" s="8">
        <v>90</v>
      </c>
      <c r="O1135" s="8" t="s">
        <v>4622</v>
      </c>
      <c r="P1135" s="8" t="s">
        <v>1839</v>
      </c>
      <c r="Q1135" s="8" t="s">
        <v>1837</v>
      </c>
      <c r="R1135" s="8" t="s">
        <v>1838</v>
      </c>
      <c r="S1135" s="8">
        <v>36.044676000000003</v>
      </c>
      <c r="T1135" s="8">
        <v>36.750484</v>
      </c>
      <c r="U1135" s="8" t="s">
        <v>1435</v>
      </c>
      <c r="V1135" s="8" t="s">
        <v>1448</v>
      </c>
      <c r="X1135" s="8" t="s">
        <v>1437</v>
      </c>
      <c r="Y1135" s="8">
        <v>0</v>
      </c>
      <c r="Z1135" s="8" t="s">
        <v>1449</v>
      </c>
      <c r="AA1135" s="8" t="s">
        <v>1449</v>
      </c>
      <c r="AB1135" s="8" t="s">
        <v>2786</v>
      </c>
      <c r="AC1135" s="8" t="s">
        <v>1449</v>
      </c>
      <c r="AD1135" s="8">
        <v>0</v>
      </c>
    </row>
    <row r="1136" spans="1:30" hidden="1" x14ac:dyDescent="0.25">
      <c r="A1136" s="8" t="s">
        <v>4623</v>
      </c>
      <c r="B1136" s="8">
        <v>1459</v>
      </c>
      <c r="C1136" s="8" t="s">
        <v>1426</v>
      </c>
      <c r="D1136" s="8" t="s">
        <v>1427</v>
      </c>
      <c r="E1136" s="8" t="s">
        <v>1428</v>
      </c>
      <c r="F1136" s="8">
        <v>4</v>
      </c>
      <c r="G1136" s="8" t="s">
        <v>1427</v>
      </c>
      <c r="H1136" s="8" t="s">
        <v>1516</v>
      </c>
      <c r="I1136" s="8" t="s">
        <v>1517</v>
      </c>
      <c r="J1136" s="8">
        <v>18</v>
      </c>
      <c r="K1136" s="8" t="s">
        <v>1518</v>
      </c>
      <c r="L1136" s="8" t="s">
        <v>1519</v>
      </c>
      <c r="M1136" s="8" t="s">
        <v>1520</v>
      </c>
      <c r="N1136" s="8">
        <v>90</v>
      </c>
      <c r="O1136" s="8" t="s">
        <v>4624</v>
      </c>
      <c r="P1136" s="8" t="s">
        <v>1819</v>
      </c>
      <c r="Q1136" s="8" t="s">
        <v>1817</v>
      </c>
      <c r="R1136" s="8" t="s">
        <v>1818</v>
      </c>
      <c r="S1136" s="8">
        <v>36.110446000000003</v>
      </c>
      <c r="T1136" s="8">
        <v>36.693612000000002</v>
      </c>
      <c r="U1136" s="8" t="s">
        <v>1435</v>
      </c>
      <c r="V1136" s="8" t="s">
        <v>1448</v>
      </c>
      <c r="X1136" s="8" t="s">
        <v>1437</v>
      </c>
      <c r="Y1136" s="8">
        <v>0</v>
      </c>
      <c r="Z1136" s="8" t="s">
        <v>1449</v>
      </c>
      <c r="AA1136" s="8" t="s">
        <v>1449</v>
      </c>
      <c r="AB1136" s="8" t="s">
        <v>2786</v>
      </c>
      <c r="AC1136" s="8" t="s">
        <v>1449</v>
      </c>
      <c r="AD1136" s="8" t="s">
        <v>1449</v>
      </c>
    </row>
    <row r="1137" spans="1:30" hidden="1" x14ac:dyDescent="0.25">
      <c r="A1137" s="8" t="s">
        <v>4625</v>
      </c>
      <c r="B1137" s="8">
        <v>1460</v>
      </c>
      <c r="C1137" s="8" t="s">
        <v>1426</v>
      </c>
      <c r="D1137" s="8" t="s">
        <v>1427</v>
      </c>
      <c r="E1137" s="8" t="s">
        <v>1428</v>
      </c>
      <c r="F1137" s="8">
        <v>4</v>
      </c>
      <c r="G1137" s="8" t="s">
        <v>1427</v>
      </c>
      <c r="H1137" s="8" t="s">
        <v>1516</v>
      </c>
      <c r="I1137" s="8" t="s">
        <v>1517</v>
      </c>
      <c r="J1137" s="8">
        <v>18</v>
      </c>
      <c r="K1137" s="8" t="s">
        <v>1518</v>
      </c>
      <c r="L1137" s="8" t="s">
        <v>1519</v>
      </c>
      <c r="M1137" s="8" t="s">
        <v>1520</v>
      </c>
      <c r="N1137" s="8">
        <v>90</v>
      </c>
      <c r="O1137" s="8" t="s">
        <v>4626</v>
      </c>
      <c r="P1137" s="8" t="s">
        <v>1819</v>
      </c>
      <c r="Q1137" s="8" t="s">
        <v>1817</v>
      </c>
      <c r="R1137" s="8" t="s">
        <v>1818</v>
      </c>
      <c r="S1137" s="8">
        <v>36.110446000000003</v>
      </c>
      <c r="T1137" s="8">
        <v>36.693612000000002</v>
      </c>
      <c r="U1137" s="8" t="s">
        <v>1435</v>
      </c>
      <c r="V1137" s="8" t="s">
        <v>1448</v>
      </c>
      <c r="X1137" s="8" t="s">
        <v>1437</v>
      </c>
      <c r="Y1137" s="8">
        <v>0</v>
      </c>
      <c r="Z1137" s="8" t="s">
        <v>1449</v>
      </c>
      <c r="AA1137" s="8" t="s">
        <v>1449</v>
      </c>
      <c r="AB1137" s="8" t="s">
        <v>2786</v>
      </c>
      <c r="AC1137" s="8" t="s">
        <v>1449</v>
      </c>
      <c r="AD1137" s="8" t="s">
        <v>1449</v>
      </c>
    </row>
    <row r="1138" spans="1:30" hidden="1" x14ac:dyDescent="0.25">
      <c r="A1138" s="8" t="s">
        <v>4627</v>
      </c>
      <c r="B1138" s="8">
        <v>1461</v>
      </c>
      <c r="C1138" s="8" t="s">
        <v>1426</v>
      </c>
      <c r="D1138" s="8" t="s">
        <v>1427</v>
      </c>
      <c r="E1138" s="8" t="s">
        <v>1428</v>
      </c>
      <c r="F1138" s="8">
        <v>4</v>
      </c>
      <c r="G1138" s="8" t="s">
        <v>1427</v>
      </c>
      <c r="H1138" s="8" t="s">
        <v>1516</v>
      </c>
      <c r="I1138" s="8" t="s">
        <v>1517</v>
      </c>
      <c r="J1138" s="8">
        <v>18</v>
      </c>
      <c r="K1138" s="8" t="s">
        <v>1518</v>
      </c>
      <c r="L1138" s="8" t="s">
        <v>1519</v>
      </c>
      <c r="M1138" s="8" t="s">
        <v>1520</v>
      </c>
      <c r="N1138" s="8">
        <v>90</v>
      </c>
      <c r="O1138" s="8" t="s">
        <v>4628</v>
      </c>
      <c r="P1138" s="8" t="s">
        <v>1819</v>
      </c>
      <c r="Q1138" s="8" t="s">
        <v>1817</v>
      </c>
      <c r="R1138" s="8" t="s">
        <v>1818</v>
      </c>
      <c r="S1138" s="8">
        <v>36.110446000000003</v>
      </c>
      <c r="T1138" s="8">
        <v>36.693612000000002</v>
      </c>
      <c r="U1138" s="8" t="s">
        <v>1435</v>
      </c>
      <c r="V1138" s="8" t="s">
        <v>1448</v>
      </c>
      <c r="X1138" s="8" t="s">
        <v>1437</v>
      </c>
      <c r="Y1138" s="8">
        <v>0</v>
      </c>
      <c r="Z1138" s="8" t="s">
        <v>1449</v>
      </c>
      <c r="AA1138" s="8" t="s">
        <v>1449</v>
      </c>
      <c r="AB1138" s="8" t="s">
        <v>2786</v>
      </c>
      <c r="AC1138" s="8" t="s">
        <v>1449</v>
      </c>
      <c r="AD1138" s="8">
        <v>0</v>
      </c>
    </row>
    <row r="1139" spans="1:30" hidden="1" x14ac:dyDescent="0.25">
      <c r="A1139" s="8" t="s">
        <v>4629</v>
      </c>
      <c r="B1139" s="8">
        <v>1463</v>
      </c>
      <c r="C1139" s="8" t="s">
        <v>1426</v>
      </c>
      <c r="D1139" s="8" t="s">
        <v>1427</v>
      </c>
      <c r="E1139" s="8" t="s">
        <v>1428</v>
      </c>
      <c r="F1139" s="8">
        <v>4</v>
      </c>
      <c r="G1139" s="8" t="s">
        <v>1427</v>
      </c>
      <c r="H1139" s="8" t="s">
        <v>1516</v>
      </c>
      <c r="I1139" s="8" t="s">
        <v>1517</v>
      </c>
      <c r="J1139" s="8">
        <v>18</v>
      </c>
      <c r="K1139" s="8" t="s">
        <v>1518</v>
      </c>
      <c r="L1139" s="8" t="s">
        <v>1519</v>
      </c>
      <c r="M1139" s="8" t="s">
        <v>1520</v>
      </c>
      <c r="N1139" s="8">
        <v>90</v>
      </c>
      <c r="O1139" s="8" t="s">
        <v>4630</v>
      </c>
      <c r="P1139" s="8" t="s">
        <v>1806</v>
      </c>
      <c r="Q1139" s="8" t="s">
        <v>1804</v>
      </c>
      <c r="R1139" s="8" t="s">
        <v>1805</v>
      </c>
      <c r="S1139" s="8">
        <v>36.060228000000002</v>
      </c>
      <c r="T1139" s="8">
        <v>36.695355999999997</v>
      </c>
      <c r="U1139" s="8" t="s">
        <v>1435</v>
      </c>
      <c r="V1139" s="8" t="s">
        <v>1448</v>
      </c>
      <c r="W1139" s="8" t="s">
        <v>1449</v>
      </c>
      <c r="X1139" s="8" t="s">
        <v>1437</v>
      </c>
      <c r="Y1139" s="8">
        <v>0</v>
      </c>
      <c r="Z1139" s="8" t="s">
        <v>1449</v>
      </c>
      <c r="AA1139" s="8" t="s">
        <v>1449</v>
      </c>
      <c r="AB1139" s="8" t="s">
        <v>2786</v>
      </c>
      <c r="AC1139" s="8" t="s">
        <v>1449</v>
      </c>
      <c r="AD1139" s="8">
        <v>0</v>
      </c>
    </row>
    <row r="1140" spans="1:30" hidden="1" x14ac:dyDescent="0.25">
      <c r="A1140" s="8" t="s">
        <v>4631</v>
      </c>
      <c r="B1140" s="8">
        <v>1464</v>
      </c>
      <c r="C1140" s="8" t="s">
        <v>1426</v>
      </c>
      <c r="D1140" s="8" t="s">
        <v>1427</v>
      </c>
      <c r="E1140" s="8" t="s">
        <v>1428</v>
      </c>
      <c r="F1140" s="8">
        <v>4</v>
      </c>
      <c r="G1140" s="8" t="s">
        <v>1427</v>
      </c>
      <c r="H1140" s="8" t="s">
        <v>1516</v>
      </c>
      <c r="I1140" s="8" t="s">
        <v>1517</v>
      </c>
      <c r="J1140" s="8">
        <v>18</v>
      </c>
      <c r="K1140" s="8" t="s">
        <v>1518</v>
      </c>
      <c r="L1140" s="8" t="s">
        <v>1519</v>
      </c>
      <c r="M1140" s="8" t="s">
        <v>1520</v>
      </c>
      <c r="N1140" s="8">
        <v>90</v>
      </c>
      <c r="O1140" s="8" t="s">
        <v>4632</v>
      </c>
      <c r="P1140" s="8" t="s">
        <v>1819</v>
      </c>
      <c r="Q1140" s="8" t="s">
        <v>1817</v>
      </c>
      <c r="R1140" s="8" t="s">
        <v>1818</v>
      </c>
      <c r="S1140" s="8">
        <v>36.110446000000003</v>
      </c>
      <c r="T1140" s="8">
        <v>36.693612000000002</v>
      </c>
      <c r="U1140" s="8" t="s">
        <v>1435</v>
      </c>
      <c r="V1140" s="8" t="s">
        <v>1448</v>
      </c>
      <c r="X1140" s="8" t="s">
        <v>1437</v>
      </c>
      <c r="Y1140" s="8">
        <v>0</v>
      </c>
      <c r="Z1140" s="8" t="s">
        <v>1449</v>
      </c>
      <c r="AA1140" s="8" t="s">
        <v>1449</v>
      </c>
      <c r="AB1140" s="8" t="s">
        <v>2786</v>
      </c>
      <c r="AC1140" s="8" t="s">
        <v>1449</v>
      </c>
      <c r="AD1140" s="8" t="s">
        <v>1449</v>
      </c>
    </row>
    <row r="1141" spans="1:30" hidden="1" x14ac:dyDescent="0.25">
      <c r="A1141" s="8" t="s">
        <v>4633</v>
      </c>
      <c r="B1141" s="8">
        <v>1465</v>
      </c>
      <c r="C1141" s="8" t="s">
        <v>1426</v>
      </c>
      <c r="D1141" s="8" t="s">
        <v>1427</v>
      </c>
      <c r="E1141" s="8" t="s">
        <v>1428</v>
      </c>
      <c r="F1141" s="8">
        <v>4</v>
      </c>
      <c r="G1141" s="8" t="s">
        <v>1427</v>
      </c>
      <c r="H1141" s="8" t="s">
        <v>1516</v>
      </c>
      <c r="I1141" s="8" t="s">
        <v>1517</v>
      </c>
      <c r="J1141" s="8">
        <v>18</v>
      </c>
      <c r="K1141" s="8" t="s">
        <v>1518</v>
      </c>
      <c r="L1141" s="8" t="s">
        <v>1519</v>
      </c>
      <c r="M1141" s="8" t="s">
        <v>1520</v>
      </c>
      <c r="N1141" s="8">
        <v>90</v>
      </c>
      <c r="O1141" s="8" t="s">
        <v>4634</v>
      </c>
      <c r="P1141" s="8" t="s">
        <v>1819</v>
      </c>
      <c r="Q1141" s="8" t="s">
        <v>1817</v>
      </c>
      <c r="R1141" s="8" t="s">
        <v>1818</v>
      </c>
      <c r="S1141" s="8">
        <v>36.110446000000003</v>
      </c>
      <c r="T1141" s="8">
        <v>36.693612000000002</v>
      </c>
      <c r="U1141" s="8" t="s">
        <v>1435</v>
      </c>
      <c r="V1141" s="8" t="s">
        <v>1448</v>
      </c>
      <c r="X1141" s="8" t="s">
        <v>1437</v>
      </c>
      <c r="Y1141" s="8">
        <v>0</v>
      </c>
      <c r="Z1141" s="8" t="s">
        <v>1449</v>
      </c>
      <c r="AA1141" s="8" t="s">
        <v>1449</v>
      </c>
      <c r="AB1141" s="8" t="s">
        <v>2786</v>
      </c>
      <c r="AC1141" s="8" t="s">
        <v>1449</v>
      </c>
      <c r="AD1141" s="8">
        <v>0</v>
      </c>
    </row>
    <row r="1142" spans="1:30" hidden="1" x14ac:dyDescent="0.25">
      <c r="A1142" s="8" t="s">
        <v>4635</v>
      </c>
      <c r="B1142" s="8">
        <v>1466</v>
      </c>
      <c r="C1142" s="8" t="s">
        <v>2334</v>
      </c>
      <c r="D1142" s="8" t="s">
        <v>2335</v>
      </c>
      <c r="E1142" s="8" t="s">
        <v>2336</v>
      </c>
      <c r="F1142" s="8">
        <v>1</v>
      </c>
      <c r="G1142" s="8" t="s">
        <v>2997</v>
      </c>
      <c r="H1142" s="8" t="s">
        <v>2998</v>
      </c>
      <c r="I1142" s="8" t="s">
        <v>2999</v>
      </c>
      <c r="J1142" s="8">
        <v>3</v>
      </c>
      <c r="K1142" s="8" t="s">
        <v>3775</v>
      </c>
      <c r="L1142" s="8" t="s">
        <v>3776</v>
      </c>
      <c r="M1142" s="8" t="s">
        <v>3777</v>
      </c>
      <c r="N1142" s="8">
        <v>19</v>
      </c>
      <c r="O1142" s="8" t="s">
        <v>4636</v>
      </c>
      <c r="P1142" s="8" t="s">
        <v>3779</v>
      </c>
      <c r="Q1142" s="8" t="s">
        <v>3780</v>
      </c>
      <c r="R1142" s="8" t="s">
        <v>3781</v>
      </c>
      <c r="S1142" s="8">
        <v>36.621307999999999</v>
      </c>
      <c r="T1142" s="8">
        <v>36.941600000000001</v>
      </c>
      <c r="U1142" s="8" t="s">
        <v>1448</v>
      </c>
      <c r="V1142" s="8" t="s">
        <v>1448</v>
      </c>
      <c r="W1142" s="8" t="s">
        <v>1449</v>
      </c>
      <c r="X1142" s="8" t="s">
        <v>1437</v>
      </c>
      <c r="Y1142" s="8">
        <v>0</v>
      </c>
      <c r="Z1142" s="8" t="s">
        <v>1449</v>
      </c>
      <c r="AA1142" s="8" t="s">
        <v>1449</v>
      </c>
      <c r="AB1142" s="8" t="s">
        <v>2786</v>
      </c>
      <c r="AC1142" s="8" t="s">
        <v>1449</v>
      </c>
      <c r="AD1142" s="8" t="s">
        <v>1449</v>
      </c>
    </row>
    <row r="1143" spans="1:30" hidden="1" x14ac:dyDescent="0.25">
      <c r="A1143" s="8" t="s">
        <v>4637</v>
      </c>
      <c r="B1143" s="8">
        <v>1467</v>
      </c>
      <c r="C1143" s="8" t="s">
        <v>2334</v>
      </c>
      <c r="D1143" s="8" t="s">
        <v>2335</v>
      </c>
      <c r="E1143" s="8" t="s">
        <v>2336</v>
      </c>
      <c r="F1143" s="8">
        <v>1</v>
      </c>
      <c r="G1143" s="8" t="s">
        <v>2997</v>
      </c>
      <c r="H1143" s="8" t="s">
        <v>2998</v>
      </c>
      <c r="I1143" s="8" t="s">
        <v>2999</v>
      </c>
      <c r="J1143" s="8">
        <v>3</v>
      </c>
      <c r="K1143" s="8" t="s">
        <v>3775</v>
      </c>
      <c r="L1143" s="8" t="s">
        <v>3776</v>
      </c>
      <c r="M1143" s="8" t="s">
        <v>3777</v>
      </c>
      <c r="N1143" s="8">
        <v>19</v>
      </c>
      <c r="O1143" s="8" t="s">
        <v>4638</v>
      </c>
      <c r="P1143" s="8" t="s">
        <v>3779</v>
      </c>
      <c r="Q1143" s="8" t="s">
        <v>3780</v>
      </c>
      <c r="R1143" s="8" t="s">
        <v>3781</v>
      </c>
      <c r="S1143" s="8">
        <v>36.621307999999999</v>
      </c>
      <c r="T1143" s="8">
        <v>36.941600000000001</v>
      </c>
      <c r="U1143" s="8" t="s">
        <v>1448</v>
      </c>
      <c r="V1143" s="8" t="s">
        <v>1448</v>
      </c>
      <c r="W1143" s="8" t="s">
        <v>1449</v>
      </c>
      <c r="X1143" s="8" t="s">
        <v>1437</v>
      </c>
      <c r="Y1143" s="8">
        <v>0</v>
      </c>
      <c r="Z1143" s="8" t="s">
        <v>1449</v>
      </c>
      <c r="AA1143" s="8" t="s">
        <v>1449</v>
      </c>
      <c r="AB1143" s="8" t="s">
        <v>2786</v>
      </c>
      <c r="AC1143" s="8" t="s">
        <v>1449</v>
      </c>
      <c r="AD1143" s="8" t="s">
        <v>1449</v>
      </c>
    </row>
    <row r="1144" spans="1:30" hidden="1" x14ac:dyDescent="0.25">
      <c r="A1144" s="8" t="s">
        <v>4639</v>
      </c>
      <c r="B1144" s="8">
        <v>1468</v>
      </c>
      <c r="C1144" s="8" t="s">
        <v>2334</v>
      </c>
      <c r="D1144" s="8" t="s">
        <v>2335</v>
      </c>
      <c r="E1144" s="8" t="s">
        <v>2336</v>
      </c>
      <c r="F1144" s="8">
        <v>1</v>
      </c>
      <c r="G1144" s="8" t="s">
        <v>2997</v>
      </c>
      <c r="H1144" s="8" t="s">
        <v>2998</v>
      </c>
      <c r="I1144" s="8" t="s">
        <v>2999</v>
      </c>
      <c r="J1144" s="8">
        <v>3</v>
      </c>
      <c r="K1144" s="8" t="s">
        <v>3775</v>
      </c>
      <c r="L1144" s="8" t="s">
        <v>3776</v>
      </c>
      <c r="M1144" s="8" t="s">
        <v>3777</v>
      </c>
      <c r="N1144" s="8">
        <v>19</v>
      </c>
      <c r="O1144" s="8" t="s">
        <v>4640</v>
      </c>
      <c r="P1144" s="8" t="s">
        <v>3779</v>
      </c>
      <c r="Q1144" s="8" t="s">
        <v>3780</v>
      </c>
      <c r="R1144" s="8" t="s">
        <v>3781</v>
      </c>
      <c r="S1144" s="8">
        <v>36.621307999999999</v>
      </c>
      <c r="T1144" s="8">
        <v>36.941600000000001</v>
      </c>
      <c r="U1144" s="8" t="s">
        <v>1448</v>
      </c>
      <c r="V1144" s="8" t="s">
        <v>1448</v>
      </c>
      <c r="W1144" s="8" t="s">
        <v>1449</v>
      </c>
      <c r="X1144" s="8" t="s">
        <v>1437</v>
      </c>
      <c r="Y1144" s="8">
        <v>0</v>
      </c>
      <c r="Z1144" s="8" t="s">
        <v>1449</v>
      </c>
      <c r="AA1144" s="8" t="s">
        <v>1449</v>
      </c>
      <c r="AB1144" s="8" t="s">
        <v>2786</v>
      </c>
      <c r="AC1144" s="8" t="s">
        <v>1449</v>
      </c>
      <c r="AD1144" s="8" t="s">
        <v>1449</v>
      </c>
    </row>
    <row r="1145" spans="1:30" hidden="1" x14ac:dyDescent="0.25">
      <c r="A1145" s="8" t="s">
        <v>4641</v>
      </c>
      <c r="B1145" s="8">
        <v>1469</v>
      </c>
      <c r="C1145" s="8" t="s">
        <v>2334</v>
      </c>
      <c r="D1145" s="8" t="s">
        <v>2335</v>
      </c>
      <c r="E1145" s="8" t="s">
        <v>2336</v>
      </c>
      <c r="F1145" s="8">
        <v>1</v>
      </c>
      <c r="G1145" s="8" t="s">
        <v>2997</v>
      </c>
      <c r="H1145" s="8" t="s">
        <v>2998</v>
      </c>
      <c r="I1145" s="8" t="s">
        <v>2999</v>
      </c>
      <c r="J1145" s="8">
        <v>3</v>
      </c>
      <c r="K1145" s="8" t="s">
        <v>3775</v>
      </c>
      <c r="L1145" s="8" t="s">
        <v>3776</v>
      </c>
      <c r="M1145" s="8" t="s">
        <v>3777</v>
      </c>
      <c r="N1145" s="8">
        <v>19</v>
      </c>
      <c r="O1145" s="8" t="s">
        <v>4642</v>
      </c>
      <c r="P1145" s="8" t="s">
        <v>3779</v>
      </c>
      <c r="Q1145" s="8" t="s">
        <v>3780</v>
      </c>
      <c r="R1145" s="8" t="s">
        <v>3781</v>
      </c>
      <c r="S1145" s="8">
        <v>36.621307999999999</v>
      </c>
      <c r="T1145" s="8">
        <v>36.941600000000001</v>
      </c>
      <c r="U1145" s="8" t="s">
        <v>1448</v>
      </c>
      <c r="V1145" s="8" t="s">
        <v>1448</v>
      </c>
      <c r="W1145" s="8" t="s">
        <v>1449</v>
      </c>
      <c r="X1145" s="8" t="s">
        <v>1437</v>
      </c>
      <c r="Y1145" s="8">
        <v>0</v>
      </c>
      <c r="Z1145" s="8" t="s">
        <v>1449</v>
      </c>
      <c r="AA1145" s="8" t="s">
        <v>1449</v>
      </c>
      <c r="AB1145" s="8" t="s">
        <v>2786</v>
      </c>
      <c r="AC1145" s="8" t="s">
        <v>1449</v>
      </c>
      <c r="AD1145" s="8" t="s">
        <v>1449</v>
      </c>
    </row>
    <row r="1146" spans="1:30" hidden="1" x14ac:dyDescent="0.25">
      <c r="A1146" s="8" t="s">
        <v>4643</v>
      </c>
      <c r="B1146" s="8">
        <v>1470</v>
      </c>
      <c r="C1146" s="8" t="s">
        <v>2334</v>
      </c>
      <c r="D1146" s="8" t="s">
        <v>2335</v>
      </c>
      <c r="E1146" s="8" t="s">
        <v>2336</v>
      </c>
      <c r="F1146" s="8">
        <v>1</v>
      </c>
      <c r="G1146" s="8" t="s">
        <v>2997</v>
      </c>
      <c r="H1146" s="8" t="s">
        <v>2998</v>
      </c>
      <c r="I1146" s="8" t="s">
        <v>2999</v>
      </c>
      <c r="J1146" s="8">
        <v>3</v>
      </c>
      <c r="K1146" s="8" t="s">
        <v>3775</v>
      </c>
      <c r="L1146" s="8" t="s">
        <v>3776</v>
      </c>
      <c r="M1146" s="8" t="s">
        <v>3777</v>
      </c>
      <c r="N1146" s="8">
        <v>19</v>
      </c>
      <c r="O1146" s="8" t="s">
        <v>4644</v>
      </c>
      <c r="P1146" s="8" t="s">
        <v>3779</v>
      </c>
      <c r="Q1146" s="8" t="s">
        <v>3780</v>
      </c>
      <c r="R1146" s="8" t="s">
        <v>3781</v>
      </c>
      <c r="S1146" s="8">
        <v>36.621307999999999</v>
      </c>
      <c r="T1146" s="8">
        <v>36.941600000000001</v>
      </c>
      <c r="U1146" s="8" t="s">
        <v>1448</v>
      </c>
      <c r="V1146" s="8" t="s">
        <v>1448</v>
      </c>
      <c r="W1146" s="8" t="s">
        <v>1449</v>
      </c>
      <c r="X1146" s="8" t="s">
        <v>1437</v>
      </c>
      <c r="Y1146" s="8">
        <v>0</v>
      </c>
      <c r="Z1146" s="8" t="s">
        <v>1449</v>
      </c>
      <c r="AA1146" s="8" t="s">
        <v>1449</v>
      </c>
      <c r="AB1146" s="8" t="s">
        <v>2786</v>
      </c>
      <c r="AC1146" s="8" t="s">
        <v>1449</v>
      </c>
      <c r="AD1146" s="8" t="s">
        <v>1449</v>
      </c>
    </row>
    <row r="1147" spans="1:30" hidden="1" x14ac:dyDescent="0.25">
      <c r="A1147" s="8" t="s">
        <v>4645</v>
      </c>
      <c r="B1147" s="8">
        <v>1471</v>
      </c>
      <c r="C1147" s="8" t="s">
        <v>2334</v>
      </c>
      <c r="D1147" s="8" t="s">
        <v>2335</v>
      </c>
      <c r="E1147" s="8" t="s">
        <v>2336</v>
      </c>
      <c r="F1147" s="8">
        <v>1</v>
      </c>
      <c r="G1147" s="8" t="s">
        <v>2997</v>
      </c>
      <c r="H1147" s="8" t="s">
        <v>2998</v>
      </c>
      <c r="I1147" s="8" t="s">
        <v>2999</v>
      </c>
      <c r="J1147" s="8">
        <v>3</v>
      </c>
      <c r="K1147" s="8" t="s">
        <v>3775</v>
      </c>
      <c r="L1147" s="8" t="s">
        <v>3776</v>
      </c>
      <c r="M1147" s="8" t="s">
        <v>3777</v>
      </c>
      <c r="N1147" s="8">
        <v>19</v>
      </c>
      <c r="O1147" s="8" t="s">
        <v>4646</v>
      </c>
      <c r="P1147" s="8" t="s">
        <v>3779</v>
      </c>
      <c r="Q1147" s="8" t="s">
        <v>3780</v>
      </c>
      <c r="R1147" s="8" t="s">
        <v>3781</v>
      </c>
      <c r="S1147" s="8">
        <v>36.621307999999999</v>
      </c>
      <c r="T1147" s="8">
        <v>36.941600000000001</v>
      </c>
      <c r="U1147" s="8" t="s">
        <v>1448</v>
      </c>
      <c r="V1147" s="8" t="s">
        <v>1448</v>
      </c>
      <c r="W1147" s="8" t="s">
        <v>1449</v>
      </c>
      <c r="X1147" s="8" t="s">
        <v>1437</v>
      </c>
      <c r="Y1147" s="8">
        <v>0</v>
      </c>
      <c r="Z1147" s="8" t="s">
        <v>1449</v>
      </c>
      <c r="AA1147" s="8" t="s">
        <v>1449</v>
      </c>
      <c r="AB1147" s="8" t="s">
        <v>2786</v>
      </c>
      <c r="AC1147" s="8" t="s">
        <v>1449</v>
      </c>
      <c r="AD1147" s="8" t="s">
        <v>1449</v>
      </c>
    </row>
    <row r="1148" spans="1:30" hidden="1" x14ac:dyDescent="0.25">
      <c r="A1148" s="8" t="s">
        <v>4647</v>
      </c>
      <c r="B1148" s="8">
        <v>1472</v>
      </c>
      <c r="C1148" s="8" t="s">
        <v>2334</v>
      </c>
      <c r="D1148" s="8" t="s">
        <v>2335</v>
      </c>
      <c r="E1148" s="8" t="s">
        <v>2336</v>
      </c>
      <c r="F1148" s="8">
        <v>1</v>
      </c>
      <c r="G1148" s="8" t="s">
        <v>2997</v>
      </c>
      <c r="H1148" s="8" t="s">
        <v>2998</v>
      </c>
      <c r="I1148" s="8" t="s">
        <v>2999</v>
      </c>
      <c r="J1148" s="8">
        <v>3</v>
      </c>
      <c r="K1148" s="8" t="s">
        <v>3775</v>
      </c>
      <c r="L1148" s="8" t="s">
        <v>3776</v>
      </c>
      <c r="M1148" s="8" t="s">
        <v>3777</v>
      </c>
      <c r="N1148" s="8">
        <v>19</v>
      </c>
      <c r="O1148" s="8" t="s">
        <v>4648</v>
      </c>
      <c r="P1148" s="8" t="s">
        <v>3779</v>
      </c>
      <c r="Q1148" s="8" t="s">
        <v>3780</v>
      </c>
      <c r="R1148" s="8" t="s">
        <v>3781</v>
      </c>
      <c r="S1148" s="8">
        <v>36.621307999999999</v>
      </c>
      <c r="T1148" s="8">
        <v>36.941600000000001</v>
      </c>
      <c r="U1148" s="8" t="s">
        <v>1448</v>
      </c>
      <c r="V1148" s="8" t="s">
        <v>1448</v>
      </c>
      <c r="W1148" s="8" t="s">
        <v>1449</v>
      </c>
      <c r="X1148" s="8" t="s">
        <v>1437</v>
      </c>
      <c r="Y1148" s="8">
        <v>0</v>
      </c>
      <c r="Z1148" s="8" t="s">
        <v>1449</v>
      </c>
      <c r="AA1148" s="8" t="s">
        <v>1449</v>
      </c>
      <c r="AB1148" s="8" t="s">
        <v>2786</v>
      </c>
      <c r="AC1148" s="8" t="s">
        <v>1449</v>
      </c>
      <c r="AD1148" s="8" t="s">
        <v>1449</v>
      </c>
    </row>
    <row r="1149" spans="1:30" hidden="1" x14ac:dyDescent="0.25">
      <c r="A1149" s="8" t="s">
        <v>4649</v>
      </c>
      <c r="B1149" s="8">
        <v>1473</v>
      </c>
      <c r="C1149" s="8" t="s">
        <v>2334</v>
      </c>
      <c r="D1149" s="8" t="s">
        <v>2335</v>
      </c>
      <c r="E1149" s="8" t="s">
        <v>2336</v>
      </c>
      <c r="F1149" s="8">
        <v>1</v>
      </c>
      <c r="G1149" s="8" t="s">
        <v>2997</v>
      </c>
      <c r="H1149" s="8" t="s">
        <v>2998</v>
      </c>
      <c r="I1149" s="8" t="s">
        <v>2999</v>
      </c>
      <c r="J1149" s="8">
        <v>3</v>
      </c>
      <c r="K1149" s="8" t="s">
        <v>3775</v>
      </c>
      <c r="L1149" s="8" t="s">
        <v>3776</v>
      </c>
      <c r="M1149" s="8" t="s">
        <v>3777</v>
      </c>
      <c r="N1149" s="8">
        <v>19</v>
      </c>
      <c r="O1149" s="8" t="s">
        <v>4650</v>
      </c>
      <c r="P1149" s="8" t="s">
        <v>3779</v>
      </c>
      <c r="Q1149" s="8" t="s">
        <v>3780</v>
      </c>
      <c r="R1149" s="8" t="s">
        <v>3781</v>
      </c>
      <c r="S1149" s="8">
        <v>36.621307999999999</v>
      </c>
      <c r="T1149" s="8">
        <v>36.941600000000001</v>
      </c>
      <c r="U1149" s="8" t="s">
        <v>1448</v>
      </c>
      <c r="V1149" s="8" t="s">
        <v>1448</v>
      </c>
      <c r="W1149" s="8" t="s">
        <v>1449</v>
      </c>
      <c r="X1149" s="8" t="s">
        <v>1437</v>
      </c>
      <c r="Y1149" s="8">
        <v>0</v>
      </c>
      <c r="Z1149" s="8" t="s">
        <v>1449</v>
      </c>
      <c r="AA1149" s="8" t="s">
        <v>1449</v>
      </c>
      <c r="AB1149" s="8" t="s">
        <v>2786</v>
      </c>
      <c r="AC1149" s="8" t="s">
        <v>1449</v>
      </c>
      <c r="AD1149" s="8" t="s">
        <v>1449</v>
      </c>
    </row>
    <row r="1150" spans="1:30" hidden="1" x14ac:dyDescent="0.25">
      <c r="A1150" s="8" t="s">
        <v>4651</v>
      </c>
      <c r="B1150" s="8">
        <v>1474</v>
      </c>
      <c r="C1150" s="8" t="s">
        <v>1426</v>
      </c>
      <c r="D1150" s="8" t="s">
        <v>1427</v>
      </c>
      <c r="E1150" s="8" t="s">
        <v>1428</v>
      </c>
      <c r="F1150" s="8">
        <v>4</v>
      </c>
      <c r="G1150" s="8" t="s">
        <v>1427</v>
      </c>
      <c r="H1150" s="8" t="s">
        <v>1516</v>
      </c>
      <c r="I1150" s="8" t="s">
        <v>1517</v>
      </c>
      <c r="J1150" s="8">
        <v>18</v>
      </c>
      <c r="K1150" s="8" t="s">
        <v>1518</v>
      </c>
      <c r="L1150" s="8" t="s">
        <v>1519</v>
      </c>
      <c r="M1150" s="8" t="s">
        <v>1520</v>
      </c>
      <c r="N1150" s="8">
        <v>90</v>
      </c>
      <c r="O1150" s="8" t="s">
        <v>4652</v>
      </c>
      <c r="P1150" s="8" t="s">
        <v>1819</v>
      </c>
      <c r="Q1150" s="8" t="s">
        <v>1817</v>
      </c>
      <c r="R1150" s="8" t="s">
        <v>1818</v>
      </c>
      <c r="S1150" s="8">
        <v>36.110446000000003</v>
      </c>
      <c r="T1150" s="8">
        <v>36.693612000000002</v>
      </c>
      <c r="U1150" s="8" t="s">
        <v>1435</v>
      </c>
      <c r="V1150" s="8" t="s">
        <v>1448</v>
      </c>
      <c r="X1150" s="8" t="s">
        <v>1437</v>
      </c>
      <c r="Y1150" s="8">
        <v>0</v>
      </c>
      <c r="Z1150" s="8" t="s">
        <v>1449</v>
      </c>
      <c r="AA1150" s="8" t="s">
        <v>1449</v>
      </c>
      <c r="AB1150" s="8" t="s">
        <v>2786</v>
      </c>
      <c r="AC1150" s="8" t="s">
        <v>1449</v>
      </c>
      <c r="AD1150" s="8">
        <v>0</v>
      </c>
    </row>
    <row r="1151" spans="1:30" hidden="1" x14ac:dyDescent="0.25">
      <c r="A1151" s="8" t="s">
        <v>4653</v>
      </c>
      <c r="B1151" s="8">
        <v>1475</v>
      </c>
      <c r="C1151" s="8" t="s">
        <v>1426</v>
      </c>
      <c r="D1151" s="8" t="s">
        <v>1427</v>
      </c>
      <c r="E1151" s="8" t="s">
        <v>1428</v>
      </c>
      <c r="F1151" s="8">
        <v>4</v>
      </c>
      <c r="G1151" s="8" t="s">
        <v>1427</v>
      </c>
      <c r="H1151" s="8" t="s">
        <v>1516</v>
      </c>
      <c r="I1151" s="8" t="s">
        <v>1517</v>
      </c>
      <c r="J1151" s="8">
        <v>18</v>
      </c>
      <c r="K1151" s="8" t="s">
        <v>1518</v>
      </c>
      <c r="L1151" s="8" t="s">
        <v>1519</v>
      </c>
      <c r="M1151" s="8" t="s">
        <v>1520</v>
      </c>
      <c r="N1151" s="8">
        <v>90</v>
      </c>
      <c r="O1151" s="8" t="s">
        <v>4654</v>
      </c>
      <c r="P1151" s="8" t="s">
        <v>1819</v>
      </c>
      <c r="Q1151" s="8" t="s">
        <v>1817</v>
      </c>
      <c r="R1151" s="8" t="s">
        <v>1818</v>
      </c>
      <c r="S1151" s="8">
        <v>36.110446000000003</v>
      </c>
      <c r="T1151" s="8">
        <v>36.693612000000002</v>
      </c>
      <c r="U1151" s="8" t="s">
        <v>1435</v>
      </c>
      <c r="V1151" s="8" t="s">
        <v>1448</v>
      </c>
      <c r="X1151" s="8" t="s">
        <v>1437</v>
      </c>
      <c r="Y1151" s="8">
        <v>0</v>
      </c>
      <c r="Z1151" s="8" t="s">
        <v>1449</v>
      </c>
      <c r="AA1151" s="8" t="s">
        <v>1449</v>
      </c>
      <c r="AB1151" s="8" t="s">
        <v>2786</v>
      </c>
      <c r="AC1151" s="8" t="s">
        <v>1449</v>
      </c>
      <c r="AD1151" s="8" t="s">
        <v>1449</v>
      </c>
    </row>
    <row r="1152" spans="1:30" hidden="1" x14ac:dyDescent="0.25">
      <c r="A1152" s="8" t="s">
        <v>4655</v>
      </c>
      <c r="B1152" s="8">
        <v>1476</v>
      </c>
      <c r="C1152" s="8" t="s">
        <v>1426</v>
      </c>
      <c r="D1152" s="8" t="s">
        <v>1427</v>
      </c>
      <c r="E1152" s="8" t="s">
        <v>1428</v>
      </c>
      <c r="F1152" s="8">
        <v>4</v>
      </c>
      <c r="G1152" s="8" t="s">
        <v>1427</v>
      </c>
      <c r="H1152" s="8" t="s">
        <v>1516</v>
      </c>
      <c r="I1152" s="8" t="s">
        <v>1517</v>
      </c>
      <c r="J1152" s="8">
        <v>18</v>
      </c>
      <c r="K1152" s="8" t="s">
        <v>1518</v>
      </c>
      <c r="L1152" s="8" t="s">
        <v>1519</v>
      </c>
      <c r="M1152" s="8" t="s">
        <v>1520</v>
      </c>
      <c r="N1152" s="8">
        <v>90</v>
      </c>
      <c r="O1152" s="8" t="s">
        <v>4656</v>
      </c>
      <c r="P1152" s="8" t="s">
        <v>1819</v>
      </c>
      <c r="Q1152" s="8" t="s">
        <v>1817</v>
      </c>
      <c r="R1152" s="8" t="s">
        <v>1818</v>
      </c>
      <c r="S1152" s="8">
        <v>36.110446000000003</v>
      </c>
      <c r="T1152" s="8">
        <v>36.693612000000002</v>
      </c>
      <c r="U1152" s="8" t="s">
        <v>1435</v>
      </c>
      <c r="V1152" s="8" t="s">
        <v>1448</v>
      </c>
      <c r="X1152" s="8" t="s">
        <v>1437</v>
      </c>
      <c r="Y1152" s="8">
        <v>0</v>
      </c>
      <c r="Z1152" s="8" t="s">
        <v>1449</v>
      </c>
      <c r="AA1152" s="8" t="s">
        <v>1449</v>
      </c>
      <c r="AB1152" s="8" t="s">
        <v>2786</v>
      </c>
      <c r="AC1152" s="8" t="s">
        <v>1449</v>
      </c>
      <c r="AD1152" s="8">
        <v>0</v>
      </c>
    </row>
    <row r="1153" spans="1:30" hidden="1" x14ac:dyDescent="0.25">
      <c r="A1153" s="8" t="s">
        <v>3804</v>
      </c>
      <c r="B1153" s="8">
        <v>1477</v>
      </c>
      <c r="C1153" s="8" t="s">
        <v>2334</v>
      </c>
      <c r="D1153" s="8" t="s">
        <v>2335</v>
      </c>
      <c r="E1153" s="8" t="s">
        <v>2336</v>
      </c>
      <c r="F1153" s="8">
        <v>1</v>
      </c>
      <c r="G1153" s="8" t="s">
        <v>2997</v>
      </c>
      <c r="H1153" s="8" t="s">
        <v>2998</v>
      </c>
      <c r="I1153" s="8" t="s">
        <v>2999</v>
      </c>
      <c r="J1153" s="8">
        <v>3</v>
      </c>
      <c r="K1153" s="8" t="s">
        <v>3775</v>
      </c>
      <c r="L1153" s="8" t="s">
        <v>3776</v>
      </c>
      <c r="M1153" s="8" t="s">
        <v>3777</v>
      </c>
      <c r="N1153" s="8">
        <v>19</v>
      </c>
      <c r="O1153" s="8" t="s">
        <v>3805</v>
      </c>
      <c r="P1153" s="8" t="s">
        <v>3779</v>
      </c>
      <c r="Q1153" s="8" t="s">
        <v>3780</v>
      </c>
      <c r="R1153" s="8" t="s">
        <v>3781</v>
      </c>
      <c r="S1153" s="8">
        <v>36.621307999999999</v>
      </c>
      <c r="T1153" s="8">
        <v>36.941600000000001</v>
      </c>
      <c r="U1153" s="8" t="s">
        <v>1448</v>
      </c>
      <c r="V1153" s="8" t="s">
        <v>1448</v>
      </c>
      <c r="W1153" s="8">
        <v>1107</v>
      </c>
      <c r="X1153" s="8" t="s">
        <v>1437</v>
      </c>
      <c r="Y1153" s="8">
        <v>1107</v>
      </c>
      <c r="Z1153" s="8">
        <v>0</v>
      </c>
      <c r="AA1153" s="8">
        <v>1</v>
      </c>
      <c r="AB1153" s="8" t="s">
        <v>1438</v>
      </c>
      <c r="AC1153" s="8">
        <v>0</v>
      </c>
      <c r="AD1153" s="8" t="s">
        <v>1449</v>
      </c>
    </row>
    <row r="1154" spans="1:30" hidden="1" x14ac:dyDescent="0.25">
      <c r="A1154" s="8" t="s">
        <v>3795</v>
      </c>
      <c r="B1154" s="8">
        <v>1478</v>
      </c>
      <c r="C1154" s="8" t="s">
        <v>2334</v>
      </c>
      <c r="D1154" s="8" t="s">
        <v>2335</v>
      </c>
      <c r="E1154" s="8" t="s">
        <v>2336</v>
      </c>
      <c r="F1154" s="8">
        <v>1</v>
      </c>
      <c r="G1154" s="8" t="s">
        <v>2997</v>
      </c>
      <c r="H1154" s="8" t="s">
        <v>2998</v>
      </c>
      <c r="I1154" s="8" t="s">
        <v>2999</v>
      </c>
      <c r="J1154" s="8">
        <v>3</v>
      </c>
      <c r="K1154" s="8" t="s">
        <v>3775</v>
      </c>
      <c r="L1154" s="8" t="s">
        <v>3776</v>
      </c>
      <c r="M1154" s="8" t="s">
        <v>3777</v>
      </c>
      <c r="N1154" s="8">
        <v>19</v>
      </c>
      <c r="O1154" s="8" t="s">
        <v>3796</v>
      </c>
      <c r="P1154" s="8" t="s">
        <v>3779</v>
      </c>
      <c r="Q1154" s="8" t="s">
        <v>3780</v>
      </c>
      <c r="R1154" s="8" t="s">
        <v>3781</v>
      </c>
      <c r="S1154" s="8">
        <v>36.621307999999999</v>
      </c>
      <c r="T1154" s="8">
        <v>36.941600000000001</v>
      </c>
      <c r="U1154" s="8" t="s">
        <v>1448</v>
      </c>
      <c r="V1154" s="8" t="s">
        <v>1448</v>
      </c>
      <c r="W1154" s="8">
        <v>1048</v>
      </c>
      <c r="X1154" s="8" t="s">
        <v>1437</v>
      </c>
      <c r="Y1154" s="8">
        <v>1048</v>
      </c>
      <c r="Z1154" s="8">
        <v>0</v>
      </c>
      <c r="AA1154" s="8">
        <v>1</v>
      </c>
      <c r="AB1154" s="8" t="s">
        <v>1438</v>
      </c>
      <c r="AC1154" s="8">
        <v>0</v>
      </c>
      <c r="AD1154" s="8" t="s">
        <v>1449</v>
      </c>
    </row>
    <row r="1155" spans="1:30" hidden="1" x14ac:dyDescent="0.25">
      <c r="A1155" s="8" t="s">
        <v>4657</v>
      </c>
      <c r="B1155" s="8">
        <v>1479</v>
      </c>
      <c r="C1155" s="8" t="s">
        <v>1426</v>
      </c>
      <c r="D1155" s="8" t="s">
        <v>1427</v>
      </c>
      <c r="E1155" s="8" t="s">
        <v>1428</v>
      </c>
      <c r="F1155" s="8">
        <v>4</v>
      </c>
      <c r="G1155" s="8" t="s">
        <v>1934</v>
      </c>
      <c r="H1155" s="8" t="s">
        <v>1935</v>
      </c>
      <c r="I1155" s="8" t="s">
        <v>1936</v>
      </c>
      <c r="J1155" s="8">
        <v>21</v>
      </c>
      <c r="K1155" s="8" t="s">
        <v>1979</v>
      </c>
      <c r="L1155" s="8" t="s">
        <v>1980</v>
      </c>
      <c r="M1155" s="8" t="s">
        <v>1981</v>
      </c>
      <c r="N1155" s="8">
        <v>106</v>
      </c>
      <c r="O1155" s="8" t="s">
        <v>4658</v>
      </c>
      <c r="P1155" s="8" t="s">
        <v>2032</v>
      </c>
      <c r="Q1155" s="8" t="s">
        <v>2030</v>
      </c>
      <c r="R1155" s="8" t="s">
        <v>2031</v>
      </c>
      <c r="S1155" s="8">
        <v>35.955292</v>
      </c>
      <c r="T1155" s="8">
        <v>36.338616999999999</v>
      </c>
      <c r="U1155" s="8" t="s">
        <v>1448</v>
      </c>
      <c r="V1155" s="8" t="s">
        <v>1448</v>
      </c>
      <c r="X1155" s="8" t="s">
        <v>1437</v>
      </c>
      <c r="Y1155" s="8">
        <v>0</v>
      </c>
      <c r="Z1155" s="8">
        <v>0</v>
      </c>
      <c r="AA1155" s="8">
        <v>1</v>
      </c>
      <c r="AB1155" s="8" t="s">
        <v>1438</v>
      </c>
      <c r="AC1155" s="8">
        <v>0</v>
      </c>
      <c r="AD1155" s="8" t="s">
        <v>1449</v>
      </c>
    </row>
    <row r="1156" spans="1:30" hidden="1" x14ac:dyDescent="0.25">
      <c r="A1156" s="8" t="s">
        <v>4659</v>
      </c>
      <c r="B1156" s="8">
        <v>1480</v>
      </c>
      <c r="C1156" s="8" t="s">
        <v>1426</v>
      </c>
      <c r="D1156" s="8" t="s">
        <v>1427</v>
      </c>
      <c r="E1156" s="8" t="s">
        <v>1428</v>
      </c>
      <c r="F1156" s="8">
        <v>4</v>
      </c>
      <c r="G1156" s="8" t="s">
        <v>1427</v>
      </c>
      <c r="H1156" s="8" t="s">
        <v>1516</v>
      </c>
      <c r="I1156" s="8" t="s">
        <v>1517</v>
      </c>
      <c r="J1156" s="8">
        <v>18</v>
      </c>
      <c r="K1156" s="8" t="s">
        <v>1518</v>
      </c>
      <c r="L1156" s="8" t="s">
        <v>1519</v>
      </c>
      <c r="M1156" s="8" t="s">
        <v>1520</v>
      </c>
      <c r="N1156" s="8">
        <v>90</v>
      </c>
      <c r="O1156" s="8" t="s">
        <v>4660</v>
      </c>
      <c r="P1156" s="8" t="s">
        <v>1819</v>
      </c>
      <c r="Q1156" s="8" t="s">
        <v>1817</v>
      </c>
      <c r="R1156" s="8" t="s">
        <v>1818</v>
      </c>
      <c r="S1156" s="8">
        <v>36.110446000000003</v>
      </c>
      <c r="T1156" s="8">
        <v>36.693612000000002</v>
      </c>
      <c r="U1156" s="8" t="s">
        <v>1435</v>
      </c>
      <c r="V1156" s="8" t="s">
        <v>1448</v>
      </c>
      <c r="X1156" s="8" t="s">
        <v>1437</v>
      </c>
      <c r="Y1156" s="8">
        <v>0</v>
      </c>
      <c r="Z1156" s="8" t="s">
        <v>1449</v>
      </c>
      <c r="AA1156" s="8" t="s">
        <v>1449</v>
      </c>
      <c r="AB1156" s="8" t="s">
        <v>2786</v>
      </c>
      <c r="AC1156" s="8" t="s">
        <v>1449</v>
      </c>
      <c r="AD1156" s="8">
        <v>0</v>
      </c>
    </row>
    <row r="1157" spans="1:30" hidden="1" x14ac:dyDescent="0.25">
      <c r="A1157" s="8" t="s">
        <v>4661</v>
      </c>
      <c r="B1157" s="8">
        <v>1481</v>
      </c>
      <c r="C1157" s="8" t="s">
        <v>1426</v>
      </c>
      <c r="D1157" s="8" t="s">
        <v>1427</v>
      </c>
      <c r="E1157" s="8" t="s">
        <v>1428</v>
      </c>
      <c r="F1157" s="8">
        <v>4</v>
      </c>
      <c r="G1157" s="8" t="s">
        <v>1427</v>
      </c>
      <c r="H1157" s="8" t="s">
        <v>1516</v>
      </c>
      <c r="I1157" s="8" t="s">
        <v>1517</v>
      </c>
      <c r="J1157" s="8">
        <v>18</v>
      </c>
      <c r="K1157" s="8" t="s">
        <v>1518</v>
      </c>
      <c r="L1157" s="8" t="s">
        <v>1519</v>
      </c>
      <c r="M1157" s="8" t="s">
        <v>1520</v>
      </c>
      <c r="N1157" s="8">
        <v>90</v>
      </c>
      <c r="O1157" s="8" t="s">
        <v>4662</v>
      </c>
      <c r="P1157" s="8" t="s">
        <v>1819</v>
      </c>
      <c r="Q1157" s="8" t="s">
        <v>1817</v>
      </c>
      <c r="R1157" s="8" t="s">
        <v>1818</v>
      </c>
      <c r="S1157" s="8">
        <v>36.110446000000003</v>
      </c>
      <c r="T1157" s="8">
        <v>36.693612000000002</v>
      </c>
      <c r="U1157" s="8" t="s">
        <v>1435</v>
      </c>
      <c r="V1157" s="8" t="s">
        <v>1448</v>
      </c>
      <c r="X1157" s="8" t="s">
        <v>1437</v>
      </c>
      <c r="Y1157" s="8">
        <v>0</v>
      </c>
      <c r="Z1157" s="8" t="s">
        <v>1449</v>
      </c>
      <c r="AA1157" s="8" t="s">
        <v>1449</v>
      </c>
      <c r="AB1157" s="8" t="s">
        <v>2786</v>
      </c>
      <c r="AC1157" s="8" t="s">
        <v>1449</v>
      </c>
      <c r="AD1157" s="8">
        <v>0</v>
      </c>
    </row>
    <row r="1158" spans="1:30" hidden="1" x14ac:dyDescent="0.25">
      <c r="A1158" s="8" t="s">
        <v>4663</v>
      </c>
      <c r="B1158" s="8">
        <v>1482</v>
      </c>
      <c r="C1158" s="8" t="s">
        <v>1426</v>
      </c>
      <c r="D1158" s="8" t="s">
        <v>1427</v>
      </c>
      <c r="E1158" s="8" t="s">
        <v>1428</v>
      </c>
      <c r="F1158" s="8">
        <v>4</v>
      </c>
      <c r="G1158" s="8" t="s">
        <v>1427</v>
      </c>
      <c r="H1158" s="8" t="s">
        <v>1516</v>
      </c>
      <c r="I1158" s="8" t="s">
        <v>1517</v>
      </c>
      <c r="J1158" s="8">
        <v>18</v>
      </c>
      <c r="K1158" s="8" t="s">
        <v>1518</v>
      </c>
      <c r="L1158" s="8" t="s">
        <v>1519</v>
      </c>
      <c r="M1158" s="8" t="s">
        <v>1520</v>
      </c>
      <c r="N1158" s="8">
        <v>90</v>
      </c>
      <c r="O1158" s="8" t="s">
        <v>4664</v>
      </c>
      <c r="P1158" s="8" t="s">
        <v>1819</v>
      </c>
      <c r="Q1158" s="8" t="s">
        <v>1817</v>
      </c>
      <c r="R1158" s="8" t="s">
        <v>1818</v>
      </c>
      <c r="S1158" s="8">
        <v>36.110446000000003</v>
      </c>
      <c r="T1158" s="8">
        <v>36.693612000000002</v>
      </c>
      <c r="U1158" s="8" t="s">
        <v>1435</v>
      </c>
      <c r="V1158" s="8" t="s">
        <v>1448</v>
      </c>
      <c r="X1158" s="8" t="s">
        <v>1437</v>
      </c>
      <c r="Y1158" s="8">
        <v>0</v>
      </c>
      <c r="Z1158" s="8" t="s">
        <v>1449</v>
      </c>
      <c r="AA1158" s="8" t="s">
        <v>1449</v>
      </c>
      <c r="AB1158" s="8" t="s">
        <v>2786</v>
      </c>
      <c r="AC1158" s="8" t="s">
        <v>1449</v>
      </c>
      <c r="AD1158" s="8">
        <v>0</v>
      </c>
    </row>
    <row r="1159" spans="1:30" hidden="1" x14ac:dyDescent="0.25">
      <c r="A1159" s="8" t="s">
        <v>4665</v>
      </c>
      <c r="B1159" s="8">
        <v>1483</v>
      </c>
      <c r="C1159" s="8" t="s">
        <v>1426</v>
      </c>
      <c r="D1159" s="8" t="s">
        <v>1427</v>
      </c>
      <c r="E1159" s="8" t="s">
        <v>1428</v>
      </c>
      <c r="F1159" s="8">
        <v>4</v>
      </c>
      <c r="G1159" s="8" t="s">
        <v>1427</v>
      </c>
      <c r="H1159" s="8" t="s">
        <v>1516</v>
      </c>
      <c r="I1159" s="8" t="s">
        <v>1517</v>
      </c>
      <c r="J1159" s="8">
        <v>18</v>
      </c>
      <c r="K1159" s="8" t="s">
        <v>1518</v>
      </c>
      <c r="L1159" s="8" t="s">
        <v>1519</v>
      </c>
      <c r="M1159" s="8" t="s">
        <v>1520</v>
      </c>
      <c r="N1159" s="8">
        <v>90</v>
      </c>
      <c r="O1159" s="8" t="s">
        <v>4666</v>
      </c>
      <c r="P1159" s="8" t="s">
        <v>1819</v>
      </c>
      <c r="Q1159" s="8" t="s">
        <v>1817</v>
      </c>
      <c r="R1159" s="8" t="s">
        <v>1818</v>
      </c>
      <c r="S1159" s="8">
        <v>36.110446000000003</v>
      </c>
      <c r="T1159" s="8">
        <v>36.693612000000002</v>
      </c>
      <c r="U1159" s="8" t="s">
        <v>1435</v>
      </c>
      <c r="V1159" s="8" t="s">
        <v>1448</v>
      </c>
      <c r="X1159" s="8" t="s">
        <v>1437</v>
      </c>
      <c r="Y1159" s="8">
        <v>0</v>
      </c>
      <c r="Z1159" s="8" t="s">
        <v>1449</v>
      </c>
      <c r="AA1159" s="8" t="s">
        <v>1449</v>
      </c>
      <c r="AB1159" s="8" t="s">
        <v>2786</v>
      </c>
      <c r="AC1159" s="8" t="s">
        <v>1449</v>
      </c>
      <c r="AD1159" s="8">
        <v>0</v>
      </c>
    </row>
    <row r="1160" spans="1:30" hidden="1" x14ac:dyDescent="0.25">
      <c r="A1160" s="8" t="s">
        <v>4667</v>
      </c>
      <c r="B1160" s="8">
        <v>1484</v>
      </c>
      <c r="C1160" s="8" t="s">
        <v>1426</v>
      </c>
      <c r="D1160" s="8" t="s">
        <v>1427</v>
      </c>
      <c r="E1160" s="8" t="s">
        <v>1428</v>
      </c>
      <c r="F1160" s="8">
        <v>4</v>
      </c>
      <c r="G1160" s="8" t="s">
        <v>1427</v>
      </c>
      <c r="H1160" s="8" t="s">
        <v>1516</v>
      </c>
      <c r="I1160" s="8" t="s">
        <v>1517</v>
      </c>
      <c r="J1160" s="8">
        <v>18</v>
      </c>
      <c r="K1160" s="8" t="s">
        <v>1518</v>
      </c>
      <c r="L1160" s="8" t="s">
        <v>1519</v>
      </c>
      <c r="M1160" s="8" t="s">
        <v>1520</v>
      </c>
      <c r="N1160" s="8">
        <v>90</v>
      </c>
      <c r="O1160" s="8" t="s">
        <v>4668</v>
      </c>
      <c r="P1160" s="8" t="s">
        <v>1819</v>
      </c>
      <c r="Q1160" s="8" t="s">
        <v>1817</v>
      </c>
      <c r="R1160" s="8" t="s">
        <v>1818</v>
      </c>
      <c r="S1160" s="8">
        <v>36.110446000000003</v>
      </c>
      <c r="T1160" s="8">
        <v>36.693612000000002</v>
      </c>
      <c r="U1160" s="8" t="s">
        <v>1435</v>
      </c>
      <c r="V1160" s="8" t="s">
        <v>1448</v>
      </c>
      <c r="X1160" s="8" t="s">
        <v>1437</v>
      </c>
      <c r="Y1160" s="8">
        <v>0</v>
      </c>
      <c r="Z1160" s="8" t="s">
        <v>1449</v>
      </c>
      <c r="AA1160" s="8" t="s">
        <v>1449</v>
      </c>
      <c r="AB1160" s="8" t="s">
        <v>2786</v>
      </c>
      <c r="AC1160" s="8" t="s">
        <v>1449</v>
      </c>
      <c r="AD1160" s="8" t="s">
        <v>1449</v>
      </c>
    </row>
    <row r="1161" spans="1:30" hidden="1" x14ac:dyDescent="0.25">
      <c r="A1161" s="8" t="s">
        <v>4669</v>
      </c>
      <c r="B1161" s="8">
        <v>1485</v>
      </c>
      <c r="C1161" s="8" t="s">
        <v>1426</v>
      </c>
      <c r="D1161" s="8" t="s">
        <v>1427</v>
      </c>
      <c r="E1161" s="8" t="s">
        <v>1428</v>
      </c>
      <c r="F1161" s="8">
        <v>4</v>
      </c>
      <c r="G1161" s="8" t="s">
        <v>1427</v>
      </c>
      <c r="H1161" s="8" t="s">
        <v>1516</v>
      </c>
      <c r="I1161" s="8" t="s">
        <v>1517</v>
      </c>
      <c r="J1161" s="8">
        <v>18</v>
      </c>
      <c r="K1161" s="8" t="s">
        <v>1518</v>
      </c>
      <c r="L1161" s="8" t="s">
        <v>1519</v>
      </c>
      <c r="M1161" s="8" t="s">
        <v>1520</v>
      </c>
      <c r="N1161" s="8">
        <v>90</v>
      </c>
      <c r="O1161" s="8" t="s">
        <v>4670</v>
      </c>
      <c r="P1161" s="8" t="s">
        <v>1819</v>
      </c>
      <c r="Q1161" s="8" t="s">
        <v>1817</v>
      </c>
      <c r="R1161" s="8" t="s">
        <v>1818</v>
      </c>
      <c r="S1161" s="8">
        <v>36.110446000000003</v>
      </c>
      <c r="T1161" s="8">
        <v>36.693612000000002</v>
      </c>
      <c r="U1161" s="8" t="s">
        <v>1435</v>
      </c>
      <c r="V1161" s="8" t="s">
        <v>1448</v>
      </c>
      <c r="X1161" s="8" t="s">
        <v>1437</v>
      </c>
      <c r="Y1161" s="8">
        <v>0</v>
      </c>
      <c r="Z1161" s="8" t="s">
        <v>1449</v>
      </c>
      <c r="AA1161" s="8" t="s">
        <v>1449</v>
      </c>
      <c r="AB1161" s="8" t="s">
        <v>2786</v>
      </c>
      <c r="AC1161" s="8" t="s">
        <v>1449</v>
      </c>
      <c r="AD1161" s="8">
        <v>0</v>
      </c>
    </row>
    <row r="1162" spans="1:30" hidden="1" x14ac:dyDescent="0.25">
      <c r="A1162" s="8" t="s">
        <v>4671</v>
      </c>
      <c r="B1162" s="8">
        <v>1486</v>
      </c>
      <c r="C1162" s="8" t="s">
        <v>1426</v>
      </c>
      <c r="D1162" s="8" t="s">
        <v>1427</v>
      </c>
      <c r="E1162" s="8" t="s">
        <v>1428</v>
      </c>
      <c r="F1162" s="8">
        <v>4</v>
      </c>
      <c r="G1162" s="8" t="s">
        <v>1427</v>
      </c>
      <c r="H1162" s="8" t="s">
        <v>1516</v>
      </c>
      <c r="I1162" s="8" t="s">
        <v>1517</v>
      </c>
      <c r="J1162" s="8">
        <v>18</v>
      </c>
      <c r="K1162" s="8" t="s">
        <v>1518</v>
      </c>
      <c r="L1162" s="8" t="s">
        <v>1519</v>
      </c>
      <c r="M1162" s="8" t="s">
        <v>1520</v>
      </c>
      <c r="N1162" s="8">
        <v>90</v>
      </c>
      <c r="O1162" s="8" t="s">
        <v>4672</v>
      </c>
      <c r="P1162" s="8" t="s">
        <v>1819</v>
      </c>
      <c r="Q1162" s="8" t="s">
        <v>1817</v>
      </c>
      <c r="R1162" s="8" t="s">
        <v>1818</v>
      </c>
      <c r="S1162" s="8">
        <v>36.110446000000003</v>
      </c>
      <c r="T1162" s="8">
        <v>36.693612000000002</v>
      </c>
      <c r="U1162" s="8" t="s">
        <v>1435</v>
      </c>
      <c r="V1162" s="8" t="s">
        <v>1448</v>
      </c>
      <c r="X1162" s="8" t="s">
        <v>1437</v>
      </c>
      <c r="Y1162" s="8">
        <v>0</v>
      </c>
      <c r="Z1162" s="8" t="s">
        <v>1449</v>
      </c>
      <c r="AA1162" s="8" t="s">
        <v>1449</v>
      </c>
      <c r="AB1162" s="8" t="s">
        <v>2786</v>
      </c>
      <c r="AC1162" s="8" t="s">
        <v>1449</v>
      </c>
      <c r="AD1162" s="8">
        <v>0</v>
      </c>
    </row>
    <row r="1163" spans="1:30" hidden="1" x14ac:dyDescent="0.25">
      <c r="A1163" s="8" t="s">
        <v>4673</v>
      </c>
      <c r="B1163" s="8">
        <v>1487</v>
      </c>
      <c r="C1163" s="8" t="s">
        <v>1426</v>
      </c>
      <c r="D1163" s="8" t="s">
        <v>1427</v>
      </c>
      <c r="E1163" s="8" t="s">
        <v>1428</v>
      </c>
      <c r="F1163" s="8">
        <v>4</v>
      </c>
      <c r="G1163" s="8" t="s">
        <v>1427</v>
      </c>
      <c r="H1163" s="8" t="s">
        <v>1516</v>
      </c>
      <c r="I1163" s="8" t="s">
        <v>1517</v>
      </c>
      <c r="J1163" s="8">
        <v>18</v>
      </c>
      <c r="K1163" s="8" t="s">
        <v>1518</v>
      </c>
      <c r="L1163" s="8" t="s">
        <v>1519</v>
      </c>
      <c r="M1163" s="8" t="s">
        <v>1520</v>
      </c>
      <c r="N1163" s="8">
        <v>90</v>
      </c>
      <c r="O1163" s="8" t="s">
        <v>4674</v>
      </c>
      <c r="P1163" s="8" t="s">
        <v>1819</v>
      </c>
      <c r="Q1163" s="8" t="s">
        <v>1817</v>
      </c>
      <c r="R1163" s="8" t="s">
        <v>1818</v>
      </c>
      <c r="S1163" s="8">
        <v>36.110446000000003</v>
      </c>
      <c r="T1163" s="8">
        <v>36.693612000000002</v>
      </c>
      <c r="U1163" s="8" t="s">
        <v>1435</v>
      </c>
      <c r="V1163" s="8" t="s">
        <v>1448</v>
      </c>
      <c r="X1163" s="8" t="s">
        <v>1437</v>
      </c>
      <c r="Y1163" s="8">
        <v>0</v>
      </c>
      <c r="Z1163" s="8" t="s">
        <v>1449</v>
      </c>
      <c r="AA1163" s="8" t="s">
        <v>1449</v>
      </c>
      <c r="AB1163" s="8" t="s">
        <v>2786</v>
      </c>
      <c r="AC1163" s="8" t="s">
        <v>1449</v>
      </c>
      <c r="AD1163" s="8">
        <v>0</v>
      </c>
    </row>
    <row r="1164" spans="1:30" hidden="1" x14ac:dyDescent="0.25">
      <c r="A1164" s="8" t="s">
        <v>4675</v>
      </c>
      <c r="B1164" s="8">
        <v>1488</v>
      </c>
      <c r="C1164" s="8" t="s">
        <v>1426</v>
      </c>
      <c r="D1164" s="8" t="s">
        <v>1427</v>
      </c>
      <c r="E1164" s="8" t="s">
        <v>1428</v>
      </c>
      <c r="F1164" s="8">
        <v>4</v>
      </c>
      <c r="G1164" s="8" t="s">
        <v>1427</v>
      </c>
      <c r="H1164" s="8" t="s">
        <v>1516</v>
      </c>
      <c r="I1164" s="8" t="s">
        <v>1517</v>
      </c>
      <c r="J1164" s="8">
        <v>18</v>
      </c>
      <c r="K1164" s="8" t="s">
        <v>1518</v>
      </c>
      <c r="L1164" s="8" t="s">
        <v>1519</v>
      </c>
      <c r="M1164" s="8" t="s">
        <v>1520</v>
      </c>
      <c r="N1164" s="8">
        <v>90</v>
      </c>
      <c r="O1164" s="8" t="s">
        <v>4676</v>
      </c>
      <c r="P1164" s="8" t="s">
        <v>1819</v>
      </c>
      <c r="Q1164" s="8" t="s">
        <v>1817</v>
      </c>
      <c r="R1164" s="8" t="s">
        <v>1818</v>
      </c>
      <c r="S1164" s="8">
        <v>36.110446000000003</v>
      </c>
      <c r="T1164" s="8">
        <v>36.693612000000002</v>
      </c>
      <c r="U1164" s="8" t="s">
        <v>1435</v>
      </c>
      <c r="V1164" s="8" t="s">
        <v>1448</v>
      </c>
      <c r="X1164" s="8" t="s">
        <v>1437</v>
      </c>
      <c r="Y1164" s="8">
        <v>0</v>
      </c>
      <c r="Z1164" s="8" t="s">
        <v>1449</v>
      </c>
      <c r="AA1164" s="8" t="s">
        <v>1449</v>
      </c>
      <c r="AB1164" s="8" t="s">
        <v>2786</v>
      </c>
      <c r="AC1164" s="8" t="s">
        <v>1449</v>
      </c>
      <c r="AD1164" s="8">
        <v>0</v>
      </c>
    </row>
    <row r="1165" spans="1:30" hidden="1" x14ac:dyDescent="0.25">
      <c r="A1165" s="8" t="s">
        <v>4677</v>
      </c>
      <c r="B1165" s="8">
        <v>1489</v>
      </c>
      <c r="C1165" s="8" t="s">
        <v>2334</v>
      </c>
      <c r="D1165" s="8" t="s">
        <v>2335</v>
      </c>
      <c r="E1165" s="8" t="s">
        <v>2336</v>
      </c>
      <c r="F1165" s="8">
        <v>1</v>
      </c>
      <c r="G1165" s="8" t="s">
        <v>2618</v>
      </c>
      <c r="H1165" s="8" t="s">
        <v>2619</v>
      </c>
      <c r="I1165" s="8" t="s">
        <v>2620</v>
      </c>
      <c r="J1165" s="8">
        <v>4</v>
      </c>
      <c r="K1165" s="8" t="s">
        <v>2798</v>
      </c>
      <c r="L1165" s="8" t="s">
        <v>2799</v>
      </c>
      <c r="M1165" s="8" t="s">
        <v>2800</v>
      </c>
      <c r="N1165" s="8">
        <v>27</v>
      </c>
      <c r="O1165" s="8" t="s">
        <v>4678</v>
      </c>
      <c r="P1165" s="8" t="s">
        <v>4679</v>
      </c>
      <c r="Q1165" s="8" t="s">
        <v>4677</v>
      </c>
      <c r="R1165" s="8" t="s">
        <v>4678</v>
      </c>
      <c r="S1165" s="8">
        <v>36.567579000000002</v>
      </c>
      <c r="T1165" s="8">
        <v>37.162379999999999</v>
      </c>
      <c r="U1165" s="8" t="s">
        <v>1448</v>
      </c>
      <c r="V1165" s="8" t="s">
        <v>1448</v>
      </c>
      <c r="W1165" s="8" t="s">
        <v>1449</v>
      </c>
      <c r="Y1165" s="8">
        <v>0</v>
      </c>
      <c r="Z1165" s="8">
        <v>0</v>
      </c>
      <c r="AA1165" s="8">
        <v>0</v>
      </c>
      <c r="AB1165" s="8" t="s">
        <v>1438</v>
      </c>
      <c r="AC1165" s="8">
        <v>0</v>
      </c>
      <c r="AD1165" s="8" t="s">
        <v>1449</v>
      </c>
    </row>
    <row r="1166" spans="1:30" hidden="1" x14ac:dyDescent="0.25">
      <c r="A1166" s="8" t="s">
        <v>4680</v>
      </c>
      <c r="B1166" s="8">
        <v>1490</v>
      </c>
      <c r="C1166" s="8" t="s">
        <v>2334</v>
      </c>
      <c r="D1166" s="8" t="s">
        <v>2335</v>
      </c>
      <c r="E1166" s="8" t="s">
        <v>2336</v>
      </c>
      <c r="F1166" s="8">
        <v>1</v>
      </c>
      <c r="G1166" s="8" t="s">
        <v>2618</v>
      </c>
      <c r="H1166" s="8" t="s">
        <v>2619</v>
      </c>
      <c r="I1166" s="8" t="s">
        <v>2620</v>
      </c>
      <c r="J1166" s="8">
        <v>4</v>
      </c>
      <c r="K1166" s="8" t="s">
        <v>2806</v>
      </c>
      <c r="L1166" s="8" t="s">
        <v>2807</v>
      </c>
      <c r="M1166" s="8" t="s">
        <v>2808</v>
      </c>
      <c r="N1166" s="8">
        <v>23</v>
      </c>
      <c r="O1166" s="8" t="s">
        <v>4681</v>
      </c>
      <c r="P1166" s="8" t="s">
        <v>4682</v>
      </c>
      <c r="Q1166" s="8" t="s">
        <v>4680</v>
      </c>
      <c r="R1166" s="8" t="s">
        <v>4681</v>
      </c>
      <c r="S1166" s="8">
        <v>36.541746000000003</v>
      </c>
      <c r="T1166" s="8">
        <v>37.320981000000003</v>
      </c>
      <c r="U1166" s="8" t="s">
        <v>1448</v>
      </c>
      <c r="V1166" s="8" t="s">
        <v>1448</v>
      </c>
      <c r="W1166" s="8" t="s">
        <v>1449</v>
      </c>
      <c r="X1166" s="8" t="s">
        <v>1449</v>
      </c>
      <c r="Y1166" s="8" t="s">
        <v>1449</v>
      </c>
      <c r="Z1166" s="8" t="s">
        <v>1449</v>
      </c>
      <c r="AA1166" s="8" t="s">
        <v>1449</v>
      </c>
      <c r="AB1166" s="8" t="s">
        <v>1438</v>
      </c>
      <c r="AC1166" s="8" t="s">
        <v>1449</v>
      </c>
      <c r="AD1166" s="8" t="s">
        <v>1449</v>
      </c>
    </row>
    <row r="1167" spans="1:30" hidden="1" x14ac:dyDescent="0.25">
      <c r="A1167" s="8" t="s">
        <v>4683</v>
      </c>
      <c r="B1167" s="8">
        <v>1491</v>
      </c>
      <c r="C1167" s="8" t="s">
        <v>2334</v>
      </c>
      <c r="D1167" s="8" t="s">
        <v>2335</v>
      </c>
      <c r="E1167" s="8" t="s">
        <v>2336</v>
      </c>
      <c r="F1167" s="8">
        <v>1</v>
      </c>
      <c r="G1167" s="8" t="s">
        <v>2618</v>
      </c>
      <c r="H1167" s="8" t="s">
        <v>2619</v>
      </c>
      <c r="I1167" s="8" t="s">
        <v>2620</v>
      </c>
      <c r="J1167" s="8">
        <v>4</v>
      </c>
      <c r="K1167" s="8" t="s">
        <v>2806</v>
      </c>
      <c r="L1167" s="8" t="s">
        <v>2807</v>
      </c>
      <c r="M1167" s="8" t="s">
        <v>2808</v>
      </c>
      <c r="N1167" s="8">
        <v>23</v>
      </c>
      <c r="O1167" s="8" t="s">
        <v>4684</v>
      </c>
      <c r="P1167" s="8" t="s">
        <v>4685</v>
      </c>
      <c r="Q1167" s="8" t="s">
        <v>4683</v>
      </c>
      <c r="R1167" s="8" t="s">
        <v>4684</v>
      </c>
      <c r="S1167" s="8">
        <v>36.509566</v>
      </c>
      <c r="T1167" s="8">
        <v>37.335908000000003</v>
      </c>
      <c r="U1167" s="8" t="s">
        <v>1448</v>
      </c>
      <c r="V1167" s="8" t="s">
        <v>1448</v>
      </c>
      <c r="W1167" s="8" t="s">
        <v>1449</v>
      </c>
      <c r="X1167" s="8" t="s">
        <v>1449</v>
      </c>
      <c r="Y1167" s="8" t="s">
        <v>1449</v>
      </c>
      <c r="Z1167" s="8" t="s">
        <v>1449</v>
      </c>
      <c r="AA1167" s="8" t="s">
        <v>1449</v>
      </c>
      <c r="AB1167" s="8" t="s">
        <v>1438</v>
      </c>
      <c r="AC1167" s="8" t="s">
        <v>1449</v>
      </c>
      <c r="AD1167" s="8" t="s">
        <v>1449</v>
      </c>
    </row>
    <row r="1168" spans="1:30" hidden="1" x14ac:dyDescent="0.25">
      <c r="A1168" s="8" t="s">
        <v>3711</v>
      </c>
      <c r="B1168" s="8">
        <v>1492</v>
      </c>
      <c r="C1168" s="8" t="s">
        <v>2334</v>
      </c>
      <c r="D1168" s="8" t="s">
        <v>2335</v>
      </c>
      <c r="E1168" s="8" t="s">
        <v>2336</v>
      </c>
      <c r="F1168" s="8">
        <v>1</v>
      </c>
      <c r="G1168" s="8" t="s">
        <v>2997</v>
      </c>
      <c r="H1168" s="8" t="s">
        <v>2998</v>
      </c>
      <c r="I1168" s="8" t="s">
        <v>2999</v>
      </c>
      <c r="J1168" s="8">
        <v>3</v>
      </c>
      <c r="K1168" s="8" t="s">
        <v>3649</v>
      </c>
      <c r="L1168" s="8" t="s">
        <v>3650</v>
      </c>
      <c r="M1168" s="8" t="s">
        <v>3651</v>
      </c>
      <c r="N1168" s="8">
        <v>16</v>
      </c>
      <c r="O1168" s="8" t="s">
        <v>3712</v>
      </c>
      <c r="P1168" s="8" t="s">
        <v>3713</v>
      </c>
      <c r="Q1168" s="8" t="s">
        <v>3711</v>
      </c>
      <c r="R1168" s="8" t="s">
        <v>3712</v>
      </c>
      <c r="S1168" s="8">
        <v>36.695954</v>
      </c>
      <c r="T1168" s="8">
        <v>36.784258000000001</v>
      </c>
      <c r="U1168" s="8" t="s">
        <v>1763</v>
      </c>
      <c r="V1168" s="8" t="s">
        <v>1436</v>
      </c>
      <c r="W1168" s="8" t="s">
        <v>1449</v>
      </c>
      <c r="X1168" s="8" t="s">
        <v>1437</v>
      </c>
      <c r="Y1168" s="8" t="s">
        <v>1449</v>
      </c>
      <c r="Z1168" s="8" t="s">
        <v>1449</v>
      </c>
      <c r="AA1168" s="8" t="s">
        <v>1449</v>
      </c>
      <c r="AB1168" s="8" t="s">
        <v>1438</v>
      </c>
      <c r="AC1168" s="8" t="s">
        <v>1449</v>
      </c>
      <c r="AD1168" s="8" t="s">
        <v>1449</v>
      </c>
    </row>
    <row r="1169" spans="1:30" hidden="1" x14ac:dyDescent="0.25">
      <c r="A1169" s="8" t="s">
        <v>4686</v>
      </c>
      <c r="B1169" s="8">
        <v>1493</v>
      </c>
      <c r="C1169" s="8" t="s">
        <v>2334</v>
      </c>
      <c r="D1169" s="8" t="s">
        <v>2335</v>
      </c>
      <c r="E1169" s="8" t="s">
        <v>2336</v>
      </c>
      <c r="F1169" s="8">
        <v>1</v>
      </c>
      <c r="G1169" s="8" t="s">
        <v>2997</v>
      </c>
      <c r="H1169" s="8" t="s">
        <v>2998</v>
      </c>
      <c r="I1169" s="8" t="s">
        <v>2999</v>
      </c>
      <c r="J1169" s="8">
        <v>3</v>
      </c>
      <c r="K1169" s="8" t="s">
        <v>3649</v>
      </c>
      <c r="L1169" s="8" t="s">
        <v>3650</v>
      </c>
      <c r="M1169" s="8" t="s">
        <v>3651</v>
      </c>
      <c r="N1169" s="8">
        <v>16</v>
      </c>
      <c r="O1169" s="8" t="s">
        <v>4560</v>
      </c>
      <c r="P1169" s="8" t="s">
        <v>4687</v>
      </c>
      <c r="Q1169" s="8" t="s">
        <v>4686</v>
      </c>
      <c r="R1169" s="8" t="s">
        <v>4560</v>
      </c>
      <c r="S1169" s="8">
        <v>36.761904999999999</v>
      </c>
      <c r="T1169" s="8">
        <v>36.770124000000003</v>
      </c>
      <c r="U1169" s="8" t="s">
        <v>1763</v>
      </c>
      <c r="V1169" s="8" t="s">
        <v>1436</v>
      </c>
      <c r="W1169" s="8" t="s">
        <v>1449</v>
      </c>
      <c r="X1169" s="8" t="s">
        <v>1437</v>
      </c>
      <c r="Y1169" s="8" t="s">
        <v>1449</v>
      </c>
      <c r="Z1169" s="8" t="s">
        <v>1449</v>
      </c>
      <c r="AA1169" s="8" t="s">
        <v>1449</v>
      </c>
      <c r="AB1169" s="8" t="s">
        <v>1438</v>
      </c>
      <c r="AC1169" s="8" t="s">
        <v>1449</v>
      </c>
      <c r="AD1169" s="8" t="s">
        <v>1449</v>
      </c>
    </row>
    <row r="1170" spans="1:30" hidden="1" x14ac:dyDescent="0.25">
      <c r="A1170" s="8" t="s">
        <v>4688</v>
      </c>
      <c r="B1170" s="8">
        <v>1494</v>
      </c>
      <c r="C1170" s="8" t="s">
        <v>2334</v>
      </c>
      <c r="D1170" s="8" t="s">
        <v>2335</v>
      </c>
      <c r="E1170" s="8" t="s">
        <v>2336</v>
      </c>
      <c r="F1170" s="8">
        <v>1</v>
      </c>
      <c r="G1170" s="8" t="s">
        <v>2997</v>
      </c>
      <c r="H1170" s="8" t="s">
        <v>2998</v>
      </c>
      <c r="I1170" s="8" t="s">
        <v>2999</v>
      </c>
      <c r="J1170" s="8">
        <v>3</v>
      </c>
      <c r="K1170" s="8" t="s">
        <v>3649</v>
      </c>
      <c r="L1170" s="8" t="s">
        <v>3650</v>
      </c>
      <c r="M1170" s="8" t="s">
        <v>3651</v>
      </c>
      <c r="N1170" s="8">
        <v>16</v>
      </c>
      <c r="O1170" s="8" t="s">
        <v>4602</v>
      </c>
      <c r="P1170" s="8" t="s">
        <v>3652</v>
      </c>
      <c r="Q1170" s="8" t="s">
        <v>3649</v>
      </c>
      <c r="R1170" s="8" t="s">
        <v>3650</v>
      </c>
      <c r="S1170" s="8">
        <v>36.769655999999998</v>
      </c>
      <c r="T1170" s="8">
        <v>36.819347</v>
      </c>
      <c r="U1170" s="8" t="s">
        <v>1448</v>
      </c>
      <c r="V1170" s="8" t="s">
        <v>1448</v>
      </c>
      <c r="W1170" s="8" t="s">
        <v>1449</v>
      </c>
      <c r="X1170" s="8" t="s">
        <v>1449</v>
      </c>
      <c r="Y1170" s="8" t="s">
        <v>1449</v>
      </c>
      <c r="Z1170" s="8" t="s">
        <v>1449</v>
      </c>
      <c r="AA1170" s="8" t="s">
        <v>1449</v>
      </c>
      <c r="AB1170" s="8" t="s">
        <v>1438</v>
      </c>
      <c r="AC1170" s="8" t="s">
        <v>1449</v>
      </c>
      <c r="AD1170" s="8" t="s">
        <v>1449</v>
      </c>
    </row>
    <row r="1171" spans="1:30" hidden="1" x14ac:dyDescent="0.25">
      <c r="A1171" s="8" t="s">
        <v>4689</v>
      </c>
      <c r="B1171" s="8">
        <v>1495</v>
      </c>
      <c r="C1171" s="8" t="s">
        <v>2334</v>
      </c>
      <c r="D1171" s="8" t="s">
        <v>2335</v>
      </c>
      <c r="E1171" s="8" t="s">
        <v>2336</v>
      </c>
      <c r="F1171" s="8">
        <v>1</v>
      </c>
      <c r="G1171" s="8" t="s">
        <v>2997</v>
      </c>
      <c r="H1171" s="8" t="s">
        <v>2998</v>
      </c>
      <c r="I1171" s="8" t="s">
        <v>2999</v>
      </c>
      <c r="J1171" s="8">
        <v>3</v>
      </c>
      <c r="K1171" s="8" t="s">
        <v>3649</v>
      </c>
      <c r="L1171" s="8" t="s">
        <v>3650</v>
      </c>
      <c r="M1171" s="8" t="s">
        <v>3651</v>
      </c>
      <c r="N1171" s="8">
        <v>16</v>
      </c>
      <c r="O1171" s="8" t="s">
        <v>4690</v>
      </c>
      <c r="P1171" s="8" t="s">
        <v>3652</v>
      </c>
      <c r="Q1171" s="8" t="s">
        <v>3649</v>
      </c>
      <c r="R1171" s="8" t="s">
        <v>3650</v>
      </c>
      <c r="S1171" s="8">
        <v>36.769655999999998</v>
      </c>
      <c r="T1171" s="8">
        <v>36.819347</v>
      </c>
      <c r="U1171" s="8" t="s">
        <v>1763</v>
      </c>
      <c r="V1171" s="8" t="s">
        <v>1436</v>
      </c>
      <c r="W1171" s="8" t="s">
        <v>1449</v>
      </c>
      <c r="X1171" s="8" t="s">
        <v>1437</v>
      </c>
      <c r="Y1171" s="8" t="s">
        <v>1449</v>
      </c>
      <c r="Z1171" s="8" t="s">
        <v>1449</v>
      </c>
      <c r="AA1171" s="8" t="s">
        <v>1449</v>
      </c>
      <c r="AB1171" s="8" t="s">
        <v>1438</v>
      </c>
      <c r="AC1171" s="8" t="s">
        <v>1449</v>
      </c>
      <c r="AD1171" s="8" t="s">
        <v>1449</v>
      </c>
    </row>
    <row r="1172" spans="1:30" hidden="1" x14ac:dyDescent="0.25">
      <c r="A1172" s="8" t="s">
        <v>4691</v>
      </c>
      <c r="B1172" s="8">
        <v>1496</v>
      </c>
      <c r="C1172" s="8" t="s">
        <v>2334</v>
      </c>
      <c r="D1172" s="8" t="s">
        <v>2335</v>
      </c>
      <c r="E1172" s="8" t="s">
        <v>2336</v>
      </c>
      <c r="F1172" s="8">
        <v>1</v>
      </c>
      <c r="G1172" s="8" t="s">
        <v>2997</v>
      </c>
      <c r="H1172" s="8" t="s">
        <v>2998</v>
      </c>
      <c r="I1172" s="8" t="s">
        <v>2999</v>
      </c>
      <c r="J1172" s="8">
        <v>3</v>
      </c>
      <c r="K1172" s="8" t="s">
        <v>3649</v>
      </c>
      <c r="L1172" s="8" t="s">
        <v>3650</v>
      </c>
      <c r="M1172" s="8" t="s">
        <v>3651</v>
      </c>
      <c r="N1172" s="8">
        <v>16</v>
      </c>
      <c r="O1172" s="8" t="s">
        <v>4570</v>
      </c>
      <c r="P1172" s="8" t="s">
        <v>3652</v>
      </c>
      <c r="Q1172" s="8" t="s">
        <v>3649</v>
      </c>
      <c r="R1172" s="8" t="s">
        <v>3650</v>
      </c>
      <c r="S1172" s="8">
        <v>36.769655999999998</v>
      </c>
      <c r="T1172" s="8">
        <v>36.819347</v>
      </c>
      <c r="U1172" s="8" t="s">
        <v>1763</v>
      </c>
      <c r="V1172" s="8" t="s">
        <v>1436</v>
      </c>
      <c r="W1172" s="8" t="s">
        <v>1449</v>
      </c>
      <c r="X1172" s="8" t="s">
        <v>1437</v>
      </c>
      <c r="Y1172" s="8" t="s">
        <v>1449</v>
      </c>
      <c r="Z1172" s="8" t="s">
        <v>1449</v>
      </c>
      <c r="AA1172" s="8" t="s">
        <v>1449</v>
      </c>
      <c r="AB1172" s="8" t="s">
        <v>1438</v>
      </c>
      <c r="AC1172" s="8" t="s">
        <v>1449</v>
      </c>
      <c r="AD1172" s="8" t="s">
        <v>1449</v>
      </c>
    </row>
    <row r="1173" spans="1:30" hidden="1" x14ac:dyDescent="0.25">
      <c r="A1173" s="8" t="s">
        <v>4568</v>
      </c>
      <c r="B1173" s="8">
        <v>1497</v>
      </c>
      <c r="C1173" s="8" t="s">
        <v>2334</v>
      </c>
      <c r="D1173" s="8" t="s">
        <v>2335</v>
      </c>
      <c r="E1173" s="8" t="s">
        <v>2336</v>
      </c>
      <c r="F1173" s="8">
        <v>1</v>
      </c>
      <c r="G1173" s="8" t="s">
        <v>2997</v>
      </c>
      <c r="H1173" s="8" t="s">
        <v>2998</v>
      </c>
      <c r="I1173" s="8" t="s">
        <v>2999</v>
      </c>
      <c r="J1173" s="8">
        <v>3</v>
      </c>
      <c r="K1173" s="8" t="s">
        <v>3649</v>
      </c>
      <c r="L1173" s="8" t="s">
        <v>3650</v>
      </c>
      <c r="M1173" s="8" t="s">
        <v>3651</v>
      </c>
      <c r="N1173" s="8">
        <v>16</v>
      </c>
      <c r="O1173" s="8" t="s">
        <v>4566</v>
      </c>
      <c r="P1173" s="8" t="s">
        <v>4567</v>
      </c>
      <c r="Q1173" s="8" t="s">
        <v>4568</v>
      </c>
      <c r="R1173" s="8" t="s">
        <v>4566</v>
      </c>
      <c r="S1173" s="8">
        <v>36.811602999999998</v>
      </c>
      <c r="T1173" s="8">
        <v>36.742322000000001</v>
      </c>
      <c r="U1173" s="8" t="s">
        <v>1763</v>
      </c>
      <c r="V1173" s="8" t="s">
        <v>1436</v>
      </c>
      <c r="W1173" s="8" t="s">
        <v>1449</v>
      </c>
      <c r="X1173" s="8" t="s">
        <v>1437</v>
      </c>
      <c r="Y1173" s="8" t="s">
        <v>1449</v>
      </c>
      <c r="Z1173" s="8" t="s">
        <v>1449</v>
      </c>
      <c r="AA1173" s="8" t="s">
        <v>1449</v>
      </c>
      <c r="AB1173" s="8" t="s">
        <v>1438</v>
      </c>
      <c r="AC1173" s="8" t="s">
        <v>1449</v>
      </c>
      <c r="AD1173" s="8" t="s">
        <v>1449</v>
      </c>
    </row>
    <row r="1174" spans="1:30" hidden="1" x14ac:dyDescent="0.25">
      <c r="A1174" s="8" t="s">
        <v>4692</v>
      </c>
      <c r="B1174" s="8">
        <v>1498</v>
      </c>
      <c r="C1174" s="8" t="s">
        <v>2334</v>
      </c>
      <c r="D1174" s="8" t="s">
        <v>2335</v>
      </c>
      <c r="E1174" s="8" t="s">
        <v>2336</v>
      </c>
      <c r="F1174" s="8">
        <v>1</v>
      </c>
      <c r="G1174" s="8" t="s">
        <v>2618</v>
      </c>
      <c r="H1174" s="8" t="s">
        <v>2619</v>
      </c>
      <c r="I1174" s="8" t="s">
        <v>2620</v>
      </c>
      <c r="J1174" s="8">
        <v>4</v>
      </c>
      <c r="K1174" s="8" t="s">
        <v>2798</v>
      </c>
      <c r="L1174" s="8" t="s">
        <v>2799</v>
      </c>
      <c r="M1174" s="8" t="s">
        <v>2800</v>
      </c>
      <c r="N1174" s="8">
        <v>27</v>
      </c>
      <c r="O1174" s="8" t="s">
        <v>4693</v>
      </c>
      <c r="P1174" s="8" t="s">
        <v>4694</v>
      </c>
      <c r="Q1174" s="8" t="s">
        <v>2798</v>
      </c>
      <c r="R1174" s="8" t="s">
        <v>2799</v>
      </c>
      <c r="S1174" s="8">
        <v>36.634365000000003</v>
      </c>
      <c r="T1174" s="8">
        <v>37.166978</v>
      </c>
      <c r="U1174" s="8" t="s">
        <v>1763</v>
      </c>
      <c r="V1174" s="8" t="s">
        <v>1436</v>
      </c>
      <c r="W1174" s="8" t="s">
        <v>1449</v>
      </c>
      <c r="X1174" s="8" t="s">
        <v>1437</v>
      </c>
      <c r="Y1174" s="8">
        <v>15</v>
      </c>
      <c r="Z1174" s="8" t="s">
        <v>1449</v>
      </c>
      <c r="AA1174" s="8">
        <v>0</v>
      </c>
      <c r="AB1174" s="8" t="s">
        <v>1438</v>
      </c>
      <c r="AC1174" s="8">
        <v>0</v>
      </c>
      <c r="AD1174" s="8">
        <v>0</v>
      </c>
    </row>
    <row r="1175" spans="1:30" hidden="1" x14ac:dyDescent="0.25">
      <c r="A1175" s="8" t="s">
        <v>4695</v>
      </c>
      <c r="B1175" s="8">
        <v>1499</v>
      </c>
      <c r="C1175" s="8" t="s">
        <v>2334</v>
      </c>
      <c r="D1175" s="8" t="s">
        <v>2335</v>
      </c>
      <c r="E1175" s="8" t="s">
        <v>2336</v>
      </c>
      <c r="F1175" s="8">
        <v>1</v>
      </c>
      <c r="G1175" s="8" t="s">
        <v>2618</v>
      </c>
      <c r="H1175" s="8" t="s">
        <v>2619</v>
      </c>
      <c r="I1175" s="8" t="s">
        <v>2620</v>
      </c>
      <c r="J1175" s="8">
        <v>4</v>
      </c>
      <c r="K1175" s="8" t="s">
        <v>2798</v>
      </c>
      <c r="L1175" s="8" t="s">
        <v>2799</v>
      </c>
      <c r="M1175" s="8" t="s">
        <v>2800</v>
      </c>
      <c r="N1175" s="8">
        <v>27</v>
      </c>
      <c r="O1175" s="8" t="s">
        <v>4696</v>
      </c>
      <c r="P1175" s="8" t="s">
        <v>4697</v>
      </c>
      <c r="Q1175" s="8" t="s">
        <v>4695</v>
      </c>
      <c r="R1175" s="8" t="s">
        <v>4696</v>
      </c>
      <c r="S1175" s="8">
        <v>36.615506000000003</v>
      </c>
      <c r="T1175" s="8">
        <v>37.160238</v>
      </c>
      <c r="U1175" s="8" t="s">
        <v>1763</v>
      </c>
      <c r="V1175" s="8" t="s">
        <v>1436</v>
      </c>
      <c r="W1175" s="8" t="s">
        <v>1449</v>
      </c>
      <c r="X1175" s="8" t="s">
        <v>1437</v>
      </c>
      <c r="Y1175" s="8">
        <v>126</v>
      </c>
      <c r="Z1175" s="8" t="s">
        <v>1449</v>
      </c>
      <c r="AA1175" s="8">
        <v>0</v>
      </c>
      <c r="AB1175" s="8" t="s">
        <v>1438</v>
      </c>
      <c r="AC1175" s="8">
        <v>0</v>
      </c>
      <c r="AD1175" s="8">
        <v>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08B2A-057D-49B6-A78C-2715F3BC5438}">
  <sheetPr>
    <tabColor rgb="FF00B050"/>
  </sheetPr>
  <dimension ref="A1:H129"/>
  <sheetViews>
    <sheetView topLeftCell="A31" workbookViewId="0">
      <selection activeCell="C38" sqref="C38"/>
    </sheetView>
  </sheetViews>
  <sheetFormatPr defaultRowHeight="13.8" x14ac:dyDescent="0.25"/>
  <cols>
    <col min="3" max="3" width="12.5" customWidth="1"/>
    <col min="5" max="5" width="67.09765625" bestFit="1" customWidth="1"/>
    <col min="6" max="6" width="20" customWidth="1"/>
    <col min="7" max="7" width="31.09765625" customWidth="1"/>
  </cols>
  <sheetData>
    <row r="1" spans="1:8" x14ac:dyDescent="0.25">
      <c r="A1" t="s">
        <v>4698</v>
      </c>
      <c r="B1" t="s">
        <v>140</v>
      </c>
      <c r="C1" t="s">
        <v>4699</v>
      </c>
      <c r="D1" t="s">
        <v>4700</v>
      </c>
      <c r="E1" s="2" t="s">
        <v>4701</v>
      </c>
      <c r="F1" s="2" t="s">
        <v>4702</v>
      </c>
      <c r="G1" s="2" t="s">
        <v>4703</v>
      </c>
      <c r="H1" t="s">
        <v>4704</v>
      </c>
    </row>
    <row r="2" spans="1:8" ht="96" x14ac:dyDescent="0.25">
      <c r="A2">
        <v>1</v>
      </c>
      <c r="B2" t="s">
        <v>141</v>
      </c>
      <c r="C2" s="5">
        <v>9</v>
      </c>
      <c r="D2" t="s">
        <v>4705</v>
      </c>
      <c r="E2" t="s">
        <v>4706</v>
      </c>
      <c r="F2" s="38" t="s">
        <v>4707</v>
      </c>
      <c r="G2" s="36" t="s">
        <v>0</v>
      </c>
    </row>
    <row r="3" spans="1:8" ht="96" x14ac:dyDescent="0.25">
      <c r="A3">
        <v>2</v>
      </c>
      <c r="B3" t="s">
        <v>142</v>
      </c>
      <c r="C3" s="5">
        <v>3</v>
      </c>
      <c r="D3" t="s">
        <v>4705</v>
      </c>
      <c r="E3" t="s">
        <v>4708</v>
      </c>
      <c r="F3" s="38" t="s">
        <v>4709</v>
      </c>
      <c r="G3" s="36" t="s">
        <v>1</v>
      </c>
    </row>
    <row r="4" spans="1:8" ht="60" x14ac:dyDescent="0.25">
      <c r="A4">
        <v>3</v>
      </c>
      <c r="B4" t="s">
        <v>143</v>
      </c>
      <c r="C4" s="5">
        <v>7</v>
      </c>
      <c r="D4" t="s">
        <v>4705</v>
      </c>
      <c r="E4" t="s">
        <v>4710</v>
      </c>
      <c r="F4" s="38" t="s">
        <v>4711</v>
      </c>
      <c r="G4" s="36" t="s">
        <v>2</v>
      </c>
    </row>
    <row r="5" spans="1:8" ht="144" x14ac:dyDescent="0.25">
      <c r="A5">
        <v>4</v>
      </c>
      <c r="B5" t="s">
        <v>144</v>
      </c>
      <c r="C5" s="5">
        <v>5</v>
      </c>
      <c r="D5" t="s">
        <v>4705</v>
      </c>
      <c r="E5" t="s">
        <v>4712</v>
      </c>
      <c r="F5" s="38" t="s">
        <v>4713</v>
      </c>
      <c r="G5" s="36" t="s">
        <v>3</v>
      </c>
    </row>
    <row r="6" spans="1:8" ht="48" x14ac:dyDescent="0.25">
      <c r="A6">
        <v>5</v>
      </c>
      <c r="B6" t="s">
        <v>145</v>
      </c>
      <c r="C6" s="5">
        <v>3</v>
      </c>
      <c r="D6">
        <v>0</v>
      </c>
      <c r="E6" t="s">
        <v>4714</v>
      </c>
      <c r="F6" s="38" t="s">
        <v>4715</v>
      </c>
      <c r="G6" s="36" t="s">
        <v>4</v>
      </c>
    </row>
    <row r="7" spans="1:8" ht="72" x14ac:dyDescent="0.25">
      <c r="A7" s="20">
        <v>6</v>
      </c>
      <c r="B7" t="s">
        <v>146</v>
      </c>
      <c r="C7" s="21">
        <v>40</v>
      </c>
      <c r="D7" t="s">
        <v>4705</v>
      </c>
      <c r="E7" t="s">
        <v>4716</v>
      </c>
      <c r="F7" s="38" t="s">
        <v>4717</v>
      </c>
      <c r="G7" s="36" t="s">
        <v>5</v>
      </c>
    </row>
    <row r="8" spans="1:8" ht="72" x14ac:dyDescent="0.25">
      <c r="A8">
        <v>7</v>
      </c>
      <c r="B8" t="s">
        <v>147</v>
      </c>
      <c r="C8" s="5">
        <v>30</v>
      </c>
      <c r="D8" t="s">
        <v>4705</v>
      </c>
      <c r="E8" t="s">
        <v>4718</v>
      </c>
      <c r="F8" s="38" t="s">
        <v>4719</v>
      </c>
      <c r="G8" s="36" t="s">
        <v>6</v>
      </c>
    </row>
    <row r="9" spans="1:8" ht="60" x14ac:dyDescent="0.25">
      <c r="A9">
        <v>8</v>
      </c>
      <c r="B9" t="s">
        <v>148</v>
      </c>
      <c r="C9" s="5">
        <v>18</v>
      </c>
      <c r="D9" t="s">
        <v>4705</v>
      </c>
      <c r="E9" t="s">
        <v>4720</v>
      </c>
      <c r="F9" s="38" t="s">
        <v>4721</v>
      </c>
      <c r="G9" s="36" t="s">
        <v>7</v>
      </c>
    </row>
    <row r="10" spans="1:8" ht="72" x14ac:dyDescent="0.25">
      <c r="A10">
        <v>9</v>
      </c>
      <c r="B10" t="s">
        <v>149</v>
      </c>
      <c r="C10" s="5">
        <v>90</v>
      </c>
      <c r="D10" t="s">
        <v>4705</v>
      </c>
      <c r="E10" t="s">
        <v>4722</v>
      </c>
      <c r="F10" s="38" t="s">
        <v>4723</v>
      </c>
      <c r="G10" s="36" t="s">
        <v>8</v>
      </c>
    </row>
    <row r="11" spans="1:8" ht="72" x14ac:dyDescent="0.25">
      <c r="A11">
        <v>10</v>
      </c>
      <c r="B11" t="s">
        <v>150</v>
      </c>
      <c r="C11" s="5">
        <v>100</v>
      </c>
      <c r="D11" t="s">
        <v>4705</v>
      </c>
      <c r="E11" t="s">
        <v>4724</v>
      </c>
      <c r="F11" s="38" t="s">
        <v>4725</v>
      </c>
      <c r="G11" s="36" t="s">
        <v>9</v>
      </c>
    </row>
    <row r="12" spans="1:8" ht="48" x14ac:dyDescent="0.25">
      <c r="A12">
        <v>11</v>
      </c>
      <c r="B12" t="s">
        <v>151</v>
      </c>
      <c r="C12" s="5">
        <v>140</v>
      </c>
      <c r="D12" t="s">
        <v>4726</v>
      </c>
      <c r="E12" t="s">
        <v>4727</v>
      </c>
      <c r="F12" s="38" t="s">
        <v>4728</v>
      </c>
      <c r="G12" s="36" t="s">
        <v>10</v>
      </c>
    </row>
    <row r="13" spans="1:8" ht="36" x14ac:dyDescent="0.25">
      <c r="A13">
        <v>12</v>
      </c>
      <c r="B13" t="s">
        <v>152</v>
      </c>
      <c r="C13" s="5">
        <v>20</v>
      </c>
      <c r="D13" t="s">
        <v>4705</v>
      </c>
      <c r="E13" t="s">
        <v>4729</v>
      </c>
      <c r="F13" s="38" t="s">
        <v>4730</v>
      </c>
      <c r="G13" s="36" t="s">
        <v>11</v>
      </c>
    </row>
    <row r="14" spans="1:8" ht="96" x14ac:dyDescent="0.25">
      <c r="A14">
        <v>13</v>
      </c>
      <c r="B14" t="s">
        <v>153</v>
      </c>
      <c r="C14" s="5">
        <v>0.47</v>
      </c>
      <c r="D14" t="s">
        <v>4731</v>
      </c>
      <c r="E14" t="s">
        <v>4732</v>
      </c>
      <c r="F14" s="38" t="s">
        <v>4733</v>
      </c>
      <c r="G14" s="36" t="s">
        <v>12</v>
      </c>
    </row>
    <row r="15" spans="1:8" ht="96" x14ac:dyDescent="0.25">
      <c r="A15">
        <v>14</v>
      </c>
      <c r="B15" t="s">
        <v>154</v>
      </c>
      <c r="C15" s="5">
        <v>0.42</v>
      </c>
      <c r="D15" t="s">
        <v>4731</v>
      </c>
      <c r="E15" t="s">
        <v>4734</v>
      </c>
      <c r="F15" s="38" t="s">
        <v>4735</v>
      </c>
      <c r="G15" s="36" t="s">
        <v>13</v>
      </c>
    </row>
    <row r="16" spans="1:8" ht="96" x14ac:dyDescent="0.25">
      <c r="A16">
        <v>15</v>
      </c>
      <c r="B16" t="s">
        <v>155</v>
      </c>
      <c r="C16" s="5">
        <v>0.33</v>
      </c>
      <c r="D16" t="s">
        <v>4731</v>
      </c>
      <c r="E16" t="s">
        <v>4736</v>
      </c>
      <c r="F16" s="38" t="s">
        <v>4737</v>
      </c>
      <c r="G16" s="36" t="s">
        <v>14</v>
      </c>
    </row>
    <row r="17" spans="1:7" ht="84" x14ac:dyDescent="0.25">
      <c r="A17">
        <v>16</v>
      </c>
      <c r="B17" t="s">
        <v>156</v>
      </c>
      <c r="C17" s="5">
        <v>5</v>
      </c>
      <c r="D17" t="s">
        <v>4738</v>
      </c>
      <c r="E17" t="s">
        <v>4739</v>
      </c>
      <c r="F17" s="38" t="s">
        <v>4740</v>
      </c>
      <c r="G17" s="36" t="s">
        <v>15</v>
      </c>
    </row>
    <row r="18" spans="1:7" ht="60" x14ac:dyDescent="0.25">
      <c r="A18">
        <v>17</v>
      </c>
      <c r="B18" t="s">
        <v>157</v>
      </c>
      <c r="C18" s="5">
        <v>4</v>
      </c>
      <c r="D18" t="s">
        <v>4738</v>
      </c>
      <c r="E18" t="s">
        <v>4741</v>
      </c>
      <c r="F18" s="38" t="s">
        <v>4742</v>
      </c>
      <c r="G18" s="36" t="s">
        <v>16</v>
      </c>
    </row>
    <row r="19" spans="1:7" ht="24" x14ac:dyDescent="0.25">
      <c r="A19">
        <v>18</v>
      </c>
      <c r="B19" t="s">
        <v>158</v>
      </c>
      <c r="C19" s="5">
        <v>3</v>
      </c>
      <c r="D19" t="s">
        <v>4743</v>
      </c>
      <c r="E19" t="s">
        <v>4744</v>
      </c>
      <c r="F19" s="38" t="s">
        <v>4745</v>
      </c>
      <c r="G19" s="36" t="s">
        <v>17</v>
      </c>
    </row>
    <row r="20" spans="1:7" ht="84" x14ac:dyDescent="0.25">
      <c r="A20">
        <v>19</v>
      </c>
      <c r="B20" t="s">
        <v>159</v>
      </c>
      <c r="C20" s="5">
        <v>2.2999999999999998</v>
      </c>
      <c r="D20" t="s">
        <v>4738</v>
      </c>
      <c r="E20" t="s">
        <v>4746</v>
      </c>
      <c r="F20" s="38" t="s">
        <v>4747</v>
      </c>
      <c r="G20" s="36" t="s">
        <v>18</v>
      </c>
    </row>
    <row r="21" spans="1:7" ht="96" x14ac:dyDescent="0.25">
      <c r="A21">
        <v>20</v>
      </c>
      <c r="B21" t="s">
        <v>160</v>
      </c>
      <c r="C21" s="5">
        <v>1.5</v>
      </c>
      <c r="D21" t="s">
        <v>4738</v>
      </c>
      <c r="E21" t="s">
        <v>4748</v>
      </c>
      <c r="F21" s="38" t="s">
        <v>4749</v>
      </c>
      <c r="G21" s="36" t="s">
        <v>19</v>
      </c>
    </row>
    <row r="22" spans="1:7" x14ac:dyDescent="0.25">
      <c r="A22">
        <v>21</v>
      </c>
      <c r="B22" t="s">
        <v>161</v>
      </c>
      <c r="C22" s="5">
        <v>0.4</v>
      </c>
      <c r="D22" t="s">
        <v>4738</v>
      </c>
      <c r="E22" t="s">
        <v>4750</v>
      </c>
      <c r="F22" s="38" t="s">
        <v>4751</v>
      </c>
      <c r="G22" s="36" t="s">
        <v>20</v>
      </c>
    </row>
    <row r="23" spans="1:7" ht="24" x14ac:dyDescent="0.25">
      <c r="A23">
        <v>22</v>
      </c>
      <c r="B23" t="s">
        <v>162</v>
      </c>
      <c r="C23" s="5">
        <v>0.8</v>
      </c>
      <c r="D23" t="s">
        <v>4743</v>
      </c>
      <c r="E23" t="s">
        <v>4752</v>
      </c>
      <c r="F23" s="38" t="s">
        <v>4753</v>
      </c>
      <c r="G23" s="36" t="s">
        <v>21</v>
      </c>
    </row>
    <row r="24" spans="1:7" ht="24" x14ac:dyDescent="0.25">
      <c r="A24">
        <v>23</v>
      </c>
      <c r="B24" t="s">
        <v>163</v>
      </c>
      <c r="C24" s="5">
        <v>2</v>
      </c>
      <c r="D24" t="s">
        <v>4726</v>
      </c>
      <c r="E24" t="s">
        <v>4754</v>
      </c>
      <c r="F24" s="38" t="s">
        <v>4755</v>
      </c>
      <c r="G24" s="36" t="s">
        <v>22</v>
      </c>
    </row>
    <row r="25" spans="1:7" ht="36" x14ac:dyDescent="0.25">
      <c r="A25">
        <v>24</v>
      </c>
      <c r="B25" t="s">
        <v>164</v>
      </c>
      <c r="C25" s="5">
        <v>8</v>
      </c>
      <c r="D25" t="s">
        <v>4726</v>
      </c>
      <c r="E25" t="s">
        <v>4756</v>
      </c>
      <c r="F25" s="38" t="s">
        <v>4757</v>
      </c>
      <c r="G25" s="36" t="s">
        <v>23</v>
      </c>
    </row>
    <row r="26" spans="1:7" ht="36" x14ac:dyDescent="0.25">
      <c r="A26">
        <v>25</v>
      </c>
      <c r="B26" t="s">
        <v>165</v>
      </c>
      <c r="C26" s="5">
        <v>10</v>
      </c>
      <c r="D26" t="s">
        <v>4726</v>
      </c>
      <c r="E26" t="s">
        <v>4758</v>
      </c>
      <c r="F26" s="38" t="s">
        <v>4759</v>
      </c>
      <c r="G26" s="36" t="s">
        <v>24</v>
      </c>
    </row>
    <row r="27" spans="1:7" ht="144" x14ac:dyDescent="0.25">
      <c r="A27">
        <v>26</v>
      </c>
      <c r="B27" t="s">
        <v>166</v>
      </c>
      <c r="C27" s="5">
        <v>5</v>
      </c>
      <c r="D27" t="s">
        <v>4738</v>
      </c>
      <c r="E27" t="s">
        <v>4760</v>
      </c>
      <c r="F27" s="38" t="s">
        <v>4761</v>
      </c>
      <c r="G27" s="36" t="s">
        <v>25</v>
      </c>
    </row>
    <row r="28" spans="1:7" ht="120" x14ac:dyDescent="0.25">
      <c r="A28">
        <v>27</v>
      </c>
      <c r="B28" t="s">
        <v>167</v>
      </c>
      <c r="C28" s="5">
        <v>4</v>
      </c>
      <c r="D28" t="s">
        <v>4738</v>
      </c>
      <c r="E28" t="s">
        <v>4762</v>
      </c>
      <c r="F28" s="38" t="s">
        <v>4763</v>
      </c>
      <c r="G28" s="36" t="s">
        <v>26</v>
      </c>
    </row>
    <row r="29" spans="1:7" ht="84" x14ac:dyDescent="0.25">
      <c r="A29">
        <v>28</v>
      </c>
      <c r="B29" t="s">
        <v>168</v>
      </c>
      <c r="C29" s="5">
        <v>2</v>
      </c>
      <c r="D29" t="s">
        <v>4738</v>
      </c>
      <c r="E29" t="s">
        <v>4764</v>
      </c>
      <c r="F29" s="38" t="s">
        <v>4765</v>
      </c>
      <c r="G29" s="36" t="s">
        <v>27</v>
      </c>
    </row>
    <row r="30" spans="1:7" ht="36" x14ac:dyDescent="0.25">
      <c r="A30">
        <v>29</v>
      </c>
      <c r="B30" t="s">
        <v>169</v>
      </c>
      <c r="C30" s="5">
        <v>8</v>
      </c>
      <c r="D30" t="s">
        <v>4738</v>
      </c>
      <c r="E30" t="s">
        <v>4766</v>
      </c>
      <c r="F30" s="38" t="s">
        <v>4767</v>
      </c>
      <c r="G30" s="36" t="s">
        <v>28</v>
      </c>
    </row>
    <row r="31" spans="1:7" ht="36" x14ac:dyDescent="0.25">
      <c r="A31">
        <v>30</v>
      </c>
      <c r="B31" t="s">
        <v>170</v>
      </c>
      <c r="C31" s="5">
        <v>5</v>
      </c>
      <c r="D31" t="s">
        <v>4738</v>
      </c>
      <c r="E31" t="s">
        <v>4768</v>
      </c>
      <c r="F31" s="38" t="s">
        <v>4769</v>
      </c>
      <c r="G31" s="36" t="s">
        <v>29</v>
      </c>
    </row>
    <row r="32" spans="1:7" ht="24" x14ac:dyDescent="0.25">
      <c r="A32">
        <v>31</v>
      </c>
      <c r="B32" t="s">
        <v>171</v>
      </c>
      <c r="C32" s="5">
        <v>8</v>
      </c>
      <c r="D32" t="s">
        <v>4738</v>
      </c>
      <c r="E32" t="s">
        <v>4770</v>
      </c>
      <c r="F32" s="38" t="s">
        <v>4771</v>
      </c>
      <c r="G32" s="36" t="s">
        <v>30</v>
      </c>
    </row>
    <row r="33" spans="1:7" ht="84" x14ac:dyDescent="0.25">
      <c r="A33">
        <v>32</v>
      </c>
      <c r="B33" t="s">
        <v>172</v>
      </c>
      <c r="C33" s="5">
        <v>1</v>
      </c>
      <c r="D33" t="s">
        <v>4738</v>
      </c>
      <c r="E33" t="s">
        <v>4772</v>
      </c>
      <c r="F33" s="38" t="s">
        <v>4773</v>
      </c>
      <c r="G33" s="36" t="s">
        <v>31</v>
      </c>
    </row>
    <row r="34" spans="1:7" ht="84" x14ac:dyDescent="0.25">
      <c r="A34">
        <v>33</v>
      </c>
      <c r="B34" t="s">
        <v>173</v>
      </c>
      <c r="C34" s="5">
        <v>1.2</v>
      </c>
      <c r="D34" t="s">
        <v>4738</v>
      </c>
      <c r="E34" t="s">
        <v>4774</v>
      </c>
      <c r="F34" s="38" t="s">
        <v>4775</v>
      </c>
      <c r="G34" s="36" t="s">
        <v>32</v>
      </c>
    </row>
    <row r="35" spans="1:7" ht="60" x14ac:dyDescent="0.25">
      <c r="A35">
        <v>34</v>
      </c>
      <c r="B35" t="s">
        <v>174</v>
      </c>
      <c r="C35" s="5">
        <v>3</v>
      </c>
      <c r="D35" t="s">
        <v>4731</v>
      </c>
      <c r="E35" t="s">
        <v>4776</v>
      </c>
      <c r="F35" s="38" t="s">
        <v>4777</v>
      </c>
      <c r="G35" s="36" t="s">
        <v>33</v>
      </c>
    </row>
    <row r="36" spans="1:7" s="31" customFormat="1" ht="24" x14ac:dyDescent="0.25">
      <c r="A36" s="31">
        <v>35</v>
      </c>
      <c r="B36" s="31" t="s">
        <v>175</v>
      </c>
      <c r="C36" s="34">
        <v>40</v>
      </c>
      <c r="D36" s="31" t="s">
        <v>4705</v>
      </c>
      <c r="E36" s="35" t="s">
        <v>4778</v>
      </c>
      <c r="F36" s="35" t="s">
        <v>4779</v>
      </c>
      <c r="G36" s="36" t="s">
        <v>34</v>
      </c>
    </row>
    <row r="37" spans="1:7" s="31" customFormat="1" ht="36" x14ac:dyDescent="0.25">
      <c r="A37" s="31">
        <v>36</v>
      </c>
      <c r="B37" s="31" t="s">
        <v>176</v>
      </c>
      <c r="C37" s="34">
        <v>2.5</v>
      </c>
      <c r="D37" s="31" t="s">
        <v>4738</v>
      </c>
      <c r="E37" s="31" t="s">
        <v>4780</v>
      </c>
      <c r="F37" s="35" t="s">
        <v>4781</v>
      </c>
      <c r="G37" s="36" t="s">
        <v>35</v>
      </c>
    </row>
    <row r="38" spans="1:7" ht="84" x14ac:dyDescent="0.25">
      <c r="A38">
        <v>37</v>
      </c>
      <c r="B38" t="s">
        <v>177</v>
      </c>
      <c r="C38" s="5">
        <v>40</v>
      </c>
      <c r="D38" t="s">
        <v>4738</v>
      </c>
      <c r="E38" t="s">
        <v>4782</v>
      </c>
      <c r="F38" s="38" t="s">
        <v>4783</v>
      </c>
      <c r="G38" s="36" t="s">
        <v>36</v>
      </c>
    </row>
    <row r="39" spans="1:7" ht="48" x14ac:dyDescent="0.25">
      <c r="A39">
        <v>38</v>
      </c>
      <c r="B39" t="s">
        <v>178</v>
      </c>
      <c r="C39" s="5">
        <v>0.6</v>
      </c>
      <c r="D39" t="s">
        <v>4743</v>
      </c>
      <c r="E39" t="s">
        <v>4784</v>
      </c>
      <c r="F39" s="38" t="s">
        <v>4785</v>
      </c>
      <c r="G39" s="36" t="s">
        <v>37</v>
      </c>
    </row>
    <row r="40" spans="1:7" ht="72" x14ac:dyDescent="0.25">
      <c r="A40">
        <v>39</v>
      </c>
      <c r="B40" t="s">
        <v>179</v>
      </c>
      <c r="C40" s="5">
        <v>43</v>
      </c>
      <c r="D40" t="s">
        <v>4738</v>
      </c>
      <c r="E40" t="s">
        <v>4786</v>
      </c>
      <c r="F40" s="38" t="s">
        <v>4787</v>
      </c>
      <c r="G40" s="36" t="s">
        <v>38</v>
      </c>
    </row>
    <row r="41" spans="1:7" ht="84" x14ac:dyDescent="0.25">
      <c r="A41">
        <v>40</v>
      </c>
      <c r="B41" t="s">
        <v>180</v>
      </c>
      <c r="C41" s="5">
        <v>45</v>
      </c>
      <c r="D41" t="s">
        <v>4738</v>
      </c>
      <c r="E41" t="s">
        <v>4788</v>
      </c>
      <c r="F41" s="38" t="s">
        <v>4789</v>
      </c>
      <c r="G41" s="36" t="s">
        <v>39</v>
      </c>
    </row>
    <row r="42" spans="1:7" ht="60" x14ac:dyDescent="0.25">
      <c r="A42">
        <v>41</v>
      </c>
      <c r="B42" t="s">
        <v>181</v>
      </c>
      <c r="C42" s="5">
        <v>20</v>
      </c>
      <c r="D42" t="s">
        <v>4743</v>
      </c>
      <c r="E42" t="s">
        <v>4790</v>
      </c>
      <c r="F42" s="38" t="s">
        <v>4791</v>
      </c>
      <c r="G42" s="36" t="s">
        <v>40</v>
      </c>
    </row>
    <row r="43" spans="1:7" ht="36" x14ac:dyDescent="0.25">
      <c r="A43">
        <v>42</v>
      </c>
      <c r="B43" t="s">
        <v>182</v>
      </c>
      <c r="C43" s="5">
        <v>0</v>
      </c>
      <c r="D43">
        <v>0</v>
      </c>
      <c r="E43" t="s">
        <v>4792</v>
      </c>
      <c r="F43" s="38" t="s">
        <v>4793</v>
      </c>
      <c r="G43" s="36" t="s">
        <v>41</v>
      </c>
    </row>
    <row r="44" spans="1:7" ht="36" x14ac:dyDescent="0.25">
      <c r="A44">
        <v>43</v>
      </c>
      <c r="B44" t="s">
        <v>183</v>
      </c>
      <c r="C44" s="5">
        <v>3</v>
      </c>
      <c r="D44" t="s">
        <v>4738</v>
      </c>
      <c r="E44" t="s">
        <v>4794</v>
      </c>
      <c r="F44" s="38" t="s">
        <v>4795</v>
      </c>
      <c r="G44" s="36" t="s">
        <v>42</v>
      </c>
    </row>
    <row r="45" spans="1:7" ht="48" x14ac:dyDescent="0.25">
      <c r="A45">
        <v>44</v>
      </c>
      <c r="B45" t="s">
        <v>184</v>
      </c>
      <c r="C45" s="5">
        <v>7</v>
      </c>
      <c r="D45" t="s">
        <v>4731</v>
      </c>
      <c r="E45" t="s">
        <v>4796</v>
      </c>
      <c r="F45" s="38" t="s">
        <v>4797</v>
      </c>
      <c r="G45" s="36" t="s">
        <v>43</v>
      </c>
    </row>
    <row r="46" spans="1:7" ht="60" x14ac:dyDescent="0.25">
      <c r="A46">
        <v>45</v>
      </c>
      <c r="B46" t="s">
        <v>185</v>
      </c>
      <c r="C46" s="5">
        <v>16</v>
      </c>
      <c r="D46" t="s">
        <v>4731</v>
      </c>
      <c r="E46" t="s">
        <v>4798</v>
      </c>
      <c r="F46" s="38" t="s">
        <v>4799</v>
      </c>
      <c r="G46" s="36" t="s">
        <v>44</v>
      </c>
    </row>
    <row r="47" spans="1:7" ht="36" x14ac:dyDescent="0.25">
      <c r="A47">
        <v>46</v>
      </c>
      <c r="B47" t="s">
        <v>186</v>
      </c>
      <c r="C47" s="5">
        <v>3</v>
      </c>
      <c r="D47" t="s">
        <v>4738</v>
      </c>
      <c r="E47" t="s">
        <v>4800</v>
      </c>
      <c r="F47" s="38" t="s">
        <v>4801</v>
      </c>
      <c r="G47" s="36" t="s">
        <v>45</v>
      </c>
    </row>
    <row r="48" spans="1:7" ht="24" x14ac:dyDescent="0.25">
      <c r="A48">
        <v>47</v>
      </c>
      <c r="B48" t="s">
        <v>187</v>
      </c>
      <c r="C48" s="5">
        <v>2</v>
      </c>
      <c r="D48" t="s">
        <v>4731</v>
      </c>
      <c r="E48" t="s">
        <v>4802</v>
      </c>
      <c r="F48" s="38" t="s">
        <v>4803</v>
      </c>
      <c r="G48" s="36" t="s">
        <v>46</v>
      </c>
    </row>
    <row r="49" spans="1:7" ht="24" x14ac:dyDescent="0.25">
      <c r="A49">
        <v>48</v>
      </c>
      <c r="B49" t="s">
        <v>188</v>
      </c>
      <c r="C49" s="5">
        <v>7</v>
      </c>
      <c r="D49" t="s">
        <v>4731</v>
      </c>
      <c r="E49" t="s">
        <v>4804</v>
      </c>
      <c r="F49" s="38" t="s">
        <v>4805</v>
      </c>
      <c r="G49" s="36" t="s">
        <v>47</v>
      </c>
    </row>
    <row r="50" spans="1:7" ht="36" x14ac:dyDescent="0.25">
      <c r="A50">
        <v>49</v>
      </c>
      <c r="B50" t="s">
        <v>189</v>
      </c>
      <c r="C50" s="5">
        <v>11</v>
      </c>
      <c r="D50" t="s">
        <v>4731</v>
      </c>
      <c r="E50" t="s">
        <v>4806</v>
      </c>
      <c r="F50" s="38" t="s">
        <v>4807</v>
      </c>
      <c r="G50" s="36" t="s">
        <v>48</v>
      </c>
    </row>
    <row r="51" spans="1:7" ht="36" x14ac:dyDescent="0.25">
      <c r="A51">
        <v>50</v>
      </c>
      <c r="B51" t="s">
        <v>190</v>
      </c>
      <c r="C51" s="5">
        <v>6</v>
      </c>
      <c r="D51" t="s">
        <v>4738</v>
      </c>
      <c r="E51" t="s">
        <v>4808</v>
      </c>
      <c r="F51" s="38" t="s">
        <v>4809</v>
      </c>
      <c r="G51" s="36" t="s">
        <v>49</v>
      </c>
    </row>
    <row r="52" spans="1:7" ht="60" x14ac:dyDescent="0.25">
      <c r="A52">
        <v>51</v>
      </c>
      <c r="B52" t="s">
        <v>191</v>
      </c>
      <c r="C52" s="5">
        <v>6</v>
      </c>
      <c r="D52" t="s">
        <v>4738</v>
      </c>
      <c r="E52" t="s">
        <v>4810</v>
      </c>
      <c r="F52" s="38" t="s">
        <v>4811</v>
      </c>
      <c r="G52" s="36" t="s">
        <v>50</v>
      </c>
    </row>
    <row r="53" spans="1:7" ht="96" x14ac:dyDescent="0.25">
      <c r="A53">
        <v>52</v>
      </c>
      <c r="B53" t="s">
        <v>192</v>
      </c>
      <c r="C53" s="5">
        <v>125</v>
      </c>
      <c r="D53" t="s">
        <v>4731</v>
      </c>
      <c r="E53" t="s">
        <v>4812</v>
      </c>
      <c r="F53" s="38" t="s">
        <v>4813</v>
      </c>
      <c r="G53" s="36" t="s">
        <v>51</v>
      </c>
    </row>
    <row r="54" spans="1:7" ht="96" x14ac:dyDescent="0.25">
      <c r="A54">
        <v>53</v>
      </c>
      <c r="B54" t="s">
        <v>193</v>
      </c>
      <c r="C54" s="5">
        <v>38</v>
      </c>
      <c r="D54" t="s">
        <v>4731</v>
      </c>
      <c r="E54" t="s">
        <v>4814</v>
      </c>
      <c r="F54" s="38" t="s">
        <v>4815</v>
      </c>
      <c r="G54" s="36" t="s">
        <v>52</v>
      </c>
    </row>
    <row r="55" spans="1:7" ht="36" x14ac:dyDescent="0.25">
      <c r="A55">
        <v>54</v>
      </c>
      <c r="B55" t="s">
        <v>194</v>
      </c>
      <c r="C55" s="5">
        <v>30</v>
      </c>
      <c r="D55" t="s">
        <v>4738</v>
      </c>
      <c r="E55" t="s">
        <v>4816</v>
      </c>
      <c r="F55" s="38" t="s">
        <v>4817</v>
      </c>
      <c r="G55" s="36" t="s">
        <v>53</v>
      </c>
    </row>
    <row r="56" spans="1:7" ht="24" x14ac:dyDescent="0.25">
      <c r="A56">
        <v>55</v>
      </c>
      <c r="B56" t="s">
        <v>195</v>
      </c>
      <c r="C56" s="5">
        <v>10</v>
      </c>
      <c r="D56" t="s">
        <v>4731</v>
      </c>
      <c r="E56" t="s">
        <v>4818</v>
      </c>
      <c r="F56" s="38" t="s">
        <v>4819</v>
      </c>
      <c r="G56" s="36" t="s">
        <v>54</v>
      </c>
    </row>
    <row r="57" spans="1:7" ht="72" x14ac:dyDescent="0.25">
      <c r="A57">
        <v>56</v>
      </c>
      <c r="B57" t="s">
        <v>196</v>
      </c>
      <c r="C57" s="5">
        <v>16</v>
      </c>
      <c r="D57" t="s">
        <v>4731</v>
      </c>
      <c r="E57" t="s">
        <v>4820</v>
      </c>
      <c r="F57" s="38" t="s">
        <v>4821</v>
      </c>
      <c r="G57" s="36" t="s">
        <v>55</v>
      </c>
    </row>
    <row r="58" spans="1:7" ht="24" x14ac:dyDescent="0.25">
      <c r="A58">
        <v>57</v>
      </c>
      <c r="B58" t="s">
        <v>197</v>
      </c>
      <c r="C58" s="5">
        <v>15</v>
      </c>
      <c r="D58" t="s">
        <v>4731</v>
      </c>
      <c r="E58" t="s">
        <v>4822</v>
      </c>
      <c r="F58" s="38" t="s">
        <v>4823</v>
      </c>
      <c r="G58" s="36" t="s">
        <v>56</v>
      </c>
    </row>
    <row r="59" spans="1:7" ht="36" x14ac:dyDescent="0.25">
      <c r="A59">
        <v>58</v>
      </c>
      <c r="B59" t="s">
        <v>198</v>
      </c>
      <c r="C59" s="5">
        <v>25</v>
      </c>
      <c r="D59" t="s">
        <v>4731</v>
      </c>
      <c r="E59" t="s">
        <v>4824</v>
      </c>
      <c r="F59" s="38" t="s">
        <v>4825</v>
      </c>
      <c r="G59" s="36" t="s">
        <v>57</v>
      </c>
    </row>
    <row r="60" spans="1:7" ht="24" x14ac:dyDescent="0.25">
      <c r="A60">
        <v>59</v>
      </c>
      <c r="B60" t="s">
        <v>199</v>
      </c>
      <c r="C60" s="5">
        <v>10</v>
      </c>
      <c r="D60" t="s">
        <v>4731</v>
      </c>
      <c r="E60" t="s">
        <v>4826</v>
      </c>
      <c r="F60" s="38" t="s">
        <v>4827</v>
      </c>
      <c r="G60" s="36" t="s">
        <v>58</v>
      </c>
    </row>
    <row r="61" spans="1:7" ht="36" x14ac:dyDescent="0.25">
      <c r="A61">
        <v>60</v>
      </c>
      <c r="B61" t="s">
        <v>200</v>
      </c>
      <c r="C61" s="5">
        <v>4</v>
      </c>
      <c r="D61" t="s">
        <v>4738</v>
      </c>
      <c r="E61" t="s">
        <v>4828</v>
      </c>
      <c r="F61" s="38" t="s">
        <v>4829</v>
      </c>
      <c r="G61" s="36" t="s">
        <v>59</v>
      </c>
    </row>
    <row r="62" spans="1:7" ht="36" x14ac:dyDescent="0.25">
      <c r="A62">
        <v>61</v>
      </c>
      <c r="B62" t="s">
        <v>201</v>
      </c>
      <c r="C62" s="5">
        <v>9</v>
      </c>
      <c r="D62" t="s">
        <v>4738</v>
      </c>
      <c r="E62" t="s">
        <v>4830</v>
      </c>
      <c r="F62" s="38" t="s">
        <v>4831</v>
      </c>
      <c r="G62" s="36" t="s">
        <v>60</v>
      </c>
    </row>
    <row r="63" spans="1:7" ht="24" x14ac:dyDescent="0.25">
      <c r="A63">
        <v>62</v>
      </c>
      <c r="B63" t="s">
        <v>202</v>
      </c>
      <c r="C63" s="5">
        <v>1.5</v>
      </c>
      <c r="D63" t="s">
        <v>4832</v>
      </c>
      <c r="E63" t="s">
        <v>4833</v>
      </c>
      <c r="F63" s="39" t="s">
        <v>4834</v>
      </c>
      <c r="G63" s="36" t="s">
        <v>61</v>
      </c>
    </row>
    <row r="64" spans="1:7" ht="36" x14ac:dyDescent="0.25">
      <c r="A64">
        <v>63</v>
      </c>
      <c r="B64" t="s">
        <v>203</v>
      </c>
      <c r="C64" s="5">
        <v>1.5</v>
      </c>
      <c r="D64" t="s">
        <v>4832</v>
      </c>
      <c r="E64" t="s">
        <v>4835</v>
      </c>
      <c r="F64" s="38" t="s">
        <v>4836</v>
      </c>
      <c r="G64" s="36" t="s">
        <v>62</v>
      </c>
    </row>
    <row r="65" spans="1:7" ht="24" x14ac:dyDescent="0.25">
      <c r="A65">
        <v>64</v>
      </c>
      <c r="B65" t="s">
        <v>204</v>
      </c>
      <c r="C65" s="5">
        <v>1.5</v>
      </c>
      <c r="D65" t="s">
        <v>4832</v>
      </c>
      <c r="E65" t="s">
        <v>4837</v>
      </c>
      <c r="F65" s="38" t="s">
        <v>4838</v>
      </c>
      <c r="G65" s="36" t="s">
        <v>63</v>
      </c>
    </row>
    <row r="66" spans="1:7" x14ac:dyDescent="0.25">
      <c r="A66">
        <v>65</v>
      </c>
      <c r="B66" t="s">
        <v>205</v>
      </c>
      <c r="C66" s="5">
        <v>1.5</v>
      </c>
      <c r="D66" t="s">
        <v>4832</v>
      </c>
      <c r="E66" t="s">
        <v>4839</v>
      </c>
      <c r="F66" s="38" t="s">
        <v>4840</v>
      </c>
      <c r="G66" s="36" t="s">
        <v>64</v>
      </c>
    </row>
    <row r="67" spans="1:7" x14ac:dyDescent="0.25">
      <c r="A67">
        <v>66</v>
      </c>
      <c r="B67" t="s">
        <v>206</v>
      </c>
      <c r="C67" s="5">
        <v>15</v>
      </c>
      <c r="D67" t="s">
        <v>4738</v>
      </c>
      <c r="E67" t="s">
        <v>4841</v>
      </c>
      <c r="F67" s="38" t="s">
        <v>4842</v>
      </c>
      <c r="G67" s="36" t="s">
        <v>65</v>
      </c>
    </row>
    <row r="68" spans="1:7" x14ac:dyDescent="0.25">
      <c r="A68">
        <v>67</v>
      </c>
      <c r="B68" t="s">
        <v>207</v>
      </c>
      <c r="C68" s="5">
        <v>6</v>
      </c>
      <c r="D68" t="s">
        <v>4731</v>
      </c>
      <c r="E68" t="s">
        <v>4843</v>
      </c>
      <c r="F68" s="38" t="s">
        <v>4844</v>
      </c>
      <c r="G68" s="36" t="s">
        <v>66</v>
      </c>
    </row>
    <row r="69" spans="1:7" ht="24" x14ac:dyDescent="0.25">
      <c r="A69">
        <v>68</v>
      </c>
      <c r="B69" t="s">
        <v>208</v>
      </c>
      <c r="C69" s="5">
        <v>30</v>
      </c>
      <c r="D69" t="s">
        <v>4731</v>
      </c>
      <c r="E69" t="s">
        <v>4845</v>
      </c>
      <c r="F69" s="38" t="s">
        <v>4846</v>
      </c>
      <c r="G69" s="36" t="s">
        <v>67</v>
      </c>
    </row>
    <row r="70" spans="1:7" ht="24" x14ac:dyDescent="0.25">
      <c r="A70">
        <v>69</v>
      </c>
      <c r="B70" t="s">
        <v>209</v>
      </c>
      <c r="C70" s="5">
        <v>2.2599999999999998</v>
      </c>
      <c r="D70" t="s">
        <v>4743</v>
      </c>
      <c r="E70" t="s">
        <v>4847</v>
      </c>
      <c r="F70" s="38" t="s">
        <v>4848</v>
      </c>
      <c r="G70" s="36" t="s">
        <v>68</v>
      </c>
    </row>
    <row r="71" spans="1:7" x14ac:dyDescent="0.25">
      <c r="A71">
        <v>70</v>
      </c>
      <c r="B71" t="s">
        <v>210</v>
      </c>
      <c r="C71" s="5">
        <v>5</v>
      </c>
      <c r="D71" t="s">
        <v>4731</v>
      </c>
      <c r="E71" t="s">
        <v>4849</v>
      </c>
      <c r="F71" s="38" t="s">
        <v>4850</v>
      </c>
      <c r="G71" s="36" t="s">
        <v>69</v>
      </c>
    </row>
    <row r="72" spans="1:7" ht="72" x14ac:dyDescent="0.25">
      <c r="A72">
        <v>71</v>
      </c>
      <c r="B72" t="s">
        <v>211</v>
      </c>
      <c r="C72" s="5">
        <v>4.3</v>
      </c>
      <c r="D72" t="s">
        <v>4738</v>
      </c>
      <c r="E72" t="s">
        <v>4851</v>
      </c>
      <c r="F72" s="38" t="s">
        <v>4852</v>
      </c>
      <c r="G72" s="36" t="s">
        <v>70</v>
      </c>
    </row>
    <row r="73" spans="1:7" ht="72" x14ac:dyDescent="0.25">
      <c r="A73">
        <v>72</v>
      </c>
      <c r="B73" t="s">
        <v>212</v>
      </c>
      <c r="C73" s="5">
        <v>1.5</v>
      </c>
      <c r="D73" t="s">
        <v>4853</v>
      </c>
      <c r="E73" t="s">
        <v>4854</v>
      </c>
      <c r="F73" s="38" t="s">
        <v>4855</v>
      </c>
      <c r="G73" s="36" t="s">
        <v>71</v>
      </c>
    </row>
    <row r="74" spans="1:7" ht="204" x14ac:dyDescent="0.25">
      <c r="A74">
        <v>73</v>
      </c>
      <c r="B74" t="s">
        <v>213</v>
      </c>
      <c r="C74" s="5">
        <v>15</v>
      </c>
      <c r="D74" t="s">
        <v>4738</v>
      </c>
      <c r="E74" t="s">
        <v>4856</v>
      </c>
      <c r="F74" s="38" t="s">
        <v>4857</v>
      </c>
      <c r="G74" s="36" t="s">
        <v>72</v>
      </c>
    </row>
    <row r="75" spans="1:7" ht="24" x14ac:dyDescent="0.25">
      <c r="A75">
        <v>74</v>
      </c>
      <c r="B75" t="s">
        <v>214</v>
      </c>
      <c r="C75" s="5">
        <v>1.4</v>
      </c>
      <c r="D75" t="s">
        <v>4858</v>
      </c>
      <c r="E75" t="s">
        <v>4859</v>
      </c>
      <c r="F75" s="38" t="s">
        <v>4860</v>
      </c>
      <c r="G75" s="36" t="s">
        <v>73</v>
      </c>
    </row>
    <row r="76" spans="1:7" ht="96" x14ac:dyDescent="0.25">
      <c r="A76">
        <v>75</v>
      </c>
      <c r="B76" t="s">
        <v>215</v>
      </c>
      <c r="C76" s="5">
        <v>50</v>
      </c>
      <c r="D76" t="s">
        <v>4738</v>
      </c>
      <c r="E76" t="s">
        <v>4861</v>
      </c>
      <c r="F76" s="38" t="s">
        <v>4862</v>
      </c>
      <c r="G76" s="36" t="s">
        <v>74</v>
      </c>
    </row>
    <row r="77" spans="1:7" ht="36" x14ac:dyDescent="0.25">
      <c r="A77">
        <v>76</v>
      </c>
      <c r="B77" t="s">
        <v>216</v>
      </c>
      <c r="C77" s="5">
        <v>35</v>
      </c>
      <c r="D77" t="s">
        <v>4738</v>
      </c>
      <c r="E77" t="s">
        <v>4863</v>
      </c>
      <c r="F77" s="38" t="s">
        <v>4864</v>
      </c>
      <c r="G77" s="36" t="s">
        <v>75</v>
      </c>
    </row>
    <row r="78" spans="1:7" ht="84" x14ac:dyDescent="0.25">
      <c r="A78">
        <v>77</v>
      </c>
      <c r="B78" t="s">
        <v>217</v>
      </c>
      <c r="C78" s="5">
        <v>40</v>
      </c>
      <c r="D78" t="s">
        <v>4738</v>
      </c>
      <c r="E78" t="s">
        <v>4865</v>
      </c>
      <c r="F78" s="38" t="s">
        <v>4866</v>
      </c>
      <c r="G78" s="36" t="s">
        <v>76</v>
      </c>
    </row>
    <row r="79" spans="1:7" ht="36" x14ac:dyDescent="0.25">
      <c r="A79">
        <v>78</v>
      </c>
      <c r="B79" t="s">
        <v>218</v>
      </c>
      <c r="C79" s="5">
        <v>4</v>
      </c>
      <c r="D79" t="s">
        <v>4738</v>
      </c>
      <c r="E79" t="s">
        <v>4867</v>
      </c>
      <c r="F79" s="38" t="s">
        <v>4868</v>
      </c>
      <c r="G79" s="36" t="s">
        <v>77</v>
      </c>
    </row>
    <row r="80" spans="1:7" ht="48" x14ac:dyDescent="0.25">
      <c r="A80">
        <v>79</v>
      </c>
      <c r="B80" t="s">
        <v>219</v>
      </c>
      <c r="C80" s="5">
        <v>10</v>
      </c>
      <c r="D80" t="s">
        <v>4738</v>
      </c>
      <c r="E80" t="s">
        <v>4869</v>
      </c>
      <c r="F80" s="38" t="s">
        <v>4870</v>
      </c>
      <c r="G80" s="36" t="s">
        <v>78</v>
      </c>
    </row>
    <row r="81" spans="1:7" ht="24" x14ac:dyDescent="0.25">
      <c r="A81">
        <v>80</v>
      </c>
      <c r="B81" t="s">
        <v>220</v>
      </c>
      <c r="C81" s="5">
        <v>16</v>
      </c>
      <c r="D81" t="s">
        <v>4731</v>
      </c>
      <c r="E81" t="s">
        <v>4871</v>
      </c>
      <c r="F81" s="36" t="s">
        <v>4872</v>
      </c>
      <c r="G81" s="36" t="s">
        <v>79</v>
      </c>
    </row>
    <row r="82" spans="1:7" ht="72" x14ac:dyDescent="0.25">
      <c r="A82">
        <v>81</v>
      </c>
      <c r="B82" t="s">
        <v>221</v>
      </c>
      <c r="C82" s="5">
        <v>45</v>
      </c>
      <c r="D82" t="s">
        <v>4738</v>
      </c>
      <c r="E82" t="s">
        <v>4873</v>
      </c>
      <c r="F82" s="38" t="s">
        <v>4874</v>
      </c>
      <c r="G82" s="36" t="s">
        <v>80</v>
      </c>
    </row>
    <row r="83" spans="1:7" ht="156" x14ac:dyDescent="0.25">
      <c r="A83">
        <v>82</v>
      </c>
      <c r="B83" t="s">
        <v>222</v>
      </c>
      <c r="C83" s="5">
        <v>40</v>
      </c>
      <c r="D83" t="s">
        <v>4731</v>
      </c>
      <c r="E83" t="s">
        <v>4875</v>
      </c>
      <c r="F83" s="38" t="s">
        <v>4876</v>
      </c>
      <c r="G83" s="36" t="s">
        <v>81</v>
      </c>
    </row>
    <row r="84" spans="1:7" ht="120" x14ac:dyDescent="0.25">
      <c r="A84">
        <v>83</v>
      </c>
      <c r="B84" t="s">
        <v>223</v>
      </c>
      <c r="C84" s="5">
        <v>36.799999999999997</v>
      </c>
      <c r="D84" t="s">
        <v>4731</v>
      </c>
      <c r="E84" t="s">
        <v>4877</v>
      </c>
      <c r="F84" s="38" t="s">
        <v>4878</v>
      </c>
      <c r="G84" s="36" t="s">
        <v>82</v>
      </c>
    </row>
    <row r="85" spans="1:7" ht="84" x14ac:dyDescent="0.25">
      <c r="A85">
        <v>84</v>
      </c>
      <c r="B85" t="s">
        <v>224</v>
      </c>
      <c r="C85" s="5">
        <v>25</v>
      </c>
      <c r="D85" t="s">
        <v>4731</v>
      </c>
      <c r="E85" t="s">
        <v>4879</v>
      </c>
      <c r="F85" s="38" t="s">
        <v>4880</v>
      </c>
      <c r="G85" s="36" t="s">
        <v>83</v>
      </c>
    </row>
    <row r="86" spans="1:7" ht="72" x14ac:dyDescent="0.25">
      <c r="A86">
        <v>85</v>
      </c>
      <c r="B86" t="s">
        <v>225</v>
      </c>
      <c r="C86" s="5">
        <v>50</v>
      </c>
      <c r="D86" t="s">
        <v>4731</v>
      </c>
      <c r="E86" t="s">
        <v>4881</v>
      </c>
      <c r="F86" s="38" t="s">
        <v>4882</v>
      </c>
      <c r="G86" s="36" t="s">
        <v>84</v>
      </c>
    </row>
    <row r="87" spans="1:7" ht="24" x14ac:dyDescent="0.25">
      <c r="A87">
        <v>86</v>
      </c>
      <c r="B87" t="s">
        <v>226</v>
      </c>
      <c r="C87" s="5">
        <v>5</v>
      </c>
      <c r="D87" t="s">
        <v>4731</v>
      </c>
      <c r="E87" t="s">
        <v>4883</v>
      </c>
      <c r="F87" s="38" t="s">
        <v>4884</v>
      </c>
      <c r="G87" s="36" t="s">
        <v>85</v>
      </c>
    </row>
    <row r="88" spans="1:7" ht="36" x14ac:dyDescent="0.25">
      <c r="A88">
        <v>87</v>
      </c>
      <c r="B88" t="s">
        <v>227</v>
      </c>
      <c r="C88" s="5">
        <v>15</v>
      </c>
      <c r="D88" t="s">
        <v>4731</v>
      </c>
      <c r="E88" t="s">
        <v>4885</v>
      </c>
      <c r="F88" s="38" t="s">
        <v>4886</v>
      </c>
      <c r="G88" s="36" t="s">
        <v>86</v>
      </c>
    </row>
    <row r="89" spans="1:7" ht="36" x14ac:dyDescent="0.25">
      <c r="A89">
        <v>88</v>
      </c>
      <c r="B89" t="s">
        <v>228</v>
      </c>
      <c r="C89" s="5">
        <v>60</v>
      </c>
      <c r="D89" t="s">
        <v>4731</v>
      </c>
      <c r="E89" t="s">
        <v>4887</v>
      </c>
      <c r="F89" s="38" t="s">
        <v>4888</v>
      </c>
      <c r="G89" s="36" t="s">
        <v>87</v>
      </c>
    </row>
    <row r="90" spans="1:7" ht="24" x14ac:dyDescent="0.25">
      <c r="A90">
        <v>89</v>
      </c>
      <c r="B90" t="s">
        <v>229</v>
      </c>
      <c r="C90" s="5">
        <v>40</v>
      </c>
      <c r="D90" t="s">
        <v>4738</v>
      </c>
      <c r="E90" s="20" t="s">
        <v>4889</v>
      </c>
      <c r="F90" s="38" t="s">
        <v>4890</v>
      </c>
      <c r="G90" s="36" t="s">
        <v>88</v>
      </c>
    </row>
    <row r="91" spans="1:7" ht="120" x14ac:dyDescent="0.25">
      <c r="A91">
        <v>90</v>
      </c>
      <c r="B91" t="s">
        <v>230</v>
      </c>
      <c r="C91" s="5">
        <v>25</v>
      </c>
      <c r="D91" t="s">
        <v>4731</v>
      </c>
      <c r="E91" t="s">
        <v>4891</v>
      </c>
      <c r="F91" s="38" t="s">
        <v>4892</v>
      </c>
      <c r="G91" s="36" t="s">
        <v>89</v>
      </c>
    </row>
    <row r="92" spans="1:7" ht="36" x14ac:dyDescent="0.25">
      <c r="A92">
        <v>91</v>
      </c>
      <c r="B92" t="s">
        <v>231</v>
      </c>
      <c r="C92" s="5">
        <v>55</v>
      </c>
      <c r="D92" t="s">
        <v>4731</v>
      </c>
      <c r="E92" t="s">
        <v>4893</v>
      </c>
      <c r="F92" s="38" t="s">
        <v>4894</v>
      </c>
      <c r="G92" s="36" t="s">
        <v>90</v>
      </c>
    </row>
    <row r="93" spans="1:7" ht="24" x14ac:dyDescent="0.25">
      <c r="A93">
        <v>92</v>
      </c>
      <c r="B93" t="s">
        <v>232</v>
      </c>
      <c r="C93" s="5">
        <v>1.5</v>
      </c>
      <c r="D93" t="s">
        <v>4731</v>
      </c>
      <c r="E93" t="s">
        <v>4895</v>
      </c>
      <c r="F93" s="38" t="s">
        <v>4896</v>
      </c>
      <c r="G93" s="36" t="s">
        <v>91</v>
      </c>
    </row>
    <row r="94" spans="1:7" ht="48" x14ac:dyDescent="0.25">
      <c r="A94">
        <v>93</v>
      </c>
      <c r="B94" t="s">
        <v>233</v>
      </c>
      <c r="C94" s="5">
        <v>1.5</v>
      </c>
      <c r="D94" t="s">
        <v>4731</v>
      </c>
      <c r="E94" t="s">
        <v>4897</v>
      </c>
      <c r="F94" s="38" t="s">
        <v>4898</v>
      </c>
      <c r="G94" s="36" t="s">
        <v>92</v>
      </c>
    </row>
    <row r="95" spans="1:7" ht="72" x14ac:dyDescent="0.25">
      <c r="A95">
        <v>94</v>
      </c>
      <c r="B95" t="s">
        <v>234</v>
      </c>
      <c r="C95" s="5">
        <v>0.75</v>
      </c>
      <c r="D95" t="s">
        <v>4743</v>
      </c>
      <c r="E95" t="s">
        <v>4899</v>
      </c>
      <c r="F95" s="38" t="s">
        <v>4900</v>
      </c>
      <c r="G95" s="36" t="s">
        <v>93</v>
      </c>
    </row>
    <row r="96" spans="1:7" ht="72" x14ac:dyDescent="0.25">
      <c r="A96">
        <v>95</v>
      </c>
      <c r="B96" t="s">
        <v>235</v>
      </c>
      <c r="C96" s="5">
        <v>1</v>
      </c>
      <c r="D96" t="s">
        <v>4743</v>
      </c>
      <c r="E96" t="s">
        <v>4901</v>
      </c>
      <c r="F96" s="38" t="s">
        <v>4902</v>
      </c>
      <c r="G96" s="36" t="s">
        <v>94</v>
      </c>
    </row>
    <row r="97" spans="1:7" ht="72" x14ac:dyDescent="0.25">
      <c r="A97">
        <v>96</v>
      </c>
      <c r="B97" t="s">
        <v>236</v>
      </c>
      <c r="C97" s="5">
        <v>1.5</v>
      </c>
      <c r="D97" t="s">
        <v>4743</v>
      </c>
      <c r="E97" t="s">
        <v>4903</v>
      </c>
      <c r="F97" s="38" t="s">
        <v>4904</v>
      </c>
      <c r="G97" s="36" t="s">
        <v>95</v>
      </c>
    </row>
    <row r="98" spans="1:7" ht="48" x14ac:dyDescent="0.25">
      <c r="A98">
        <v>97</v>
      </c>
      <c r="B98" t="s">
        <v>237</v>
      </c>
      <c r="C98" s="5">
        <v>1.1000000000000001</v>
      </c>
      <c r="D98" t="s">
        <v>4743</v>
      </c>
      <c r="E98" t="s">
        <v>4905</v>
      </c>
      <c r="F98" s="38" t="s">
        <v>4906</v>
      </c>
      <c r="G98" s="36" t="s">
        <v>96</v>
      </c>
    </row>
    <row r="99" spans="1:7" ht="48" x14ac:dyDescent="0.25">
      <c r="A99">
        <v>98</v>
      </c>
      <c r="B99" t="s">
        <v>238</v>
      </c>
      <c r="C99" s="5">
        <v>1.75</v>
      </c>
      <c r="D99" t="s">
        <v>4743</v>
      </c>
      <c r="E99" t="s">
        <v>4907</v>
      </c>
      <c r="F99" s="38" t="s">
        <v>4908</v>
      </c>
      <c r="G99" s="36" t="s">
        <v>97</v>
      </c>
    </row>
    <row r="100" spans="1:7" ht="48" x14ac:dyDescent="0.25">
      <c r="A100">
        <v>99</v>
      </c>
      <c r="B100" t="s">
        <v>239</v>
      </c>
      <c r="C100" s="5">
        <v>5</v>
      </c>
      <c r="D100" t="s">
        <v>4743</v>
      </c>
      <c r="E100" t="s">
        <v>4909</v>
      </c>
      <c r="F100" s="38" t="s">
        <v>4910</v>
      </c>
      <c r="G100" s="36" t="s">
        <v>98</v>
      </c>
    </row>
    <row r="101" spans="1:7" ht="48" x14ac:dyDescent="0.25">
      <c r="A101">
        <v>100</v>
      </c>
      <c r="B101" t="s">
        <v>240</v>
      </c>
      <c r="C101" s="5">
        <v>6</v>
      </c>
      <c r="D101" t="s">
        <v>4743</v>
      </c>
      <c r="E101" t="s">
        <v>4911</v>
      </c>
      <c r="F101" s="38" t="s">
        <v>4912</v>
      </c>
      <c r="G101" s="36" t="s">
        <v>99</v>
      </c>
    </row>
    <row r="102" spans="1:7" ht="60" x14ac:dyDescent="0.25">
      <c r="A102" s="20">
        <v>101</v>
      </c>
      <c r="B102" t="s">
        <v>241</v>
      </c>
      <c r="C102" s="21">
        <v>35</v>
      </c>
      <c r="D102" t="s">
        <v>4913</v>
      </c>
      <c r="E102" t="s">
        <v>4914</v>
      </c>
      <c r="F102" s="38" t="s">
        <v>4915</v>
      </c>
      <c r="G102" s="36" t="s">
        <v>100</v>
      </c>
    </row>
    <row r="103" spans="1:7" ht="108" x14ac:dyDescent="0.25">
      <c r="A103">
        <v>102</v>
      </c>
      <c r="B103" t="s">
        <v>242</v>
      </c>
      <c r="C103" s="5">
        <v>100</v>
      </c>
      <c r="D103" t="s">
        <v>4731</v>
      </c>
      <c r="E103" t="s">
        <v>4916</v>
      </c>
      <c r="F103" s="38" t="s">
        <v>4917</v>
      </c>
      <c r="G103" s="36" t="s">
        <v>101</v>
      </c>
    </row>
    <row r="104" spans="1:7" ht="108" x14ac:dyDescent="0.25">
      <c r="A104">
        <v>103</v>
      </c>
      <c r="B104" t="s">
        <v>243</v>
      </c>
      <c r="C104" s="5">
        <v>150</v>
      </c>
      <c r="D104" t="s">
        <v>4731</v>
      </c>
      <c r="E104" t="s">
        <v>4918</v>
      </c>
      <c r="F104" s="38" t="s">
        <v>4919</v>
      </c>
      <c r="G104" s="36" t="s">
        <v>102</v>
      </c>
    </row>
    <row r="105" spans="1:7" ht="24" x14ac:dyDescent="0.25">
      <c r="A105">
        <v>104</v>
      </c>
      <c r="B105" t="s">
        <v>244</v>
      </c>
      <c r="C105" s="5">
        <v>1</v>
      </c>
      <c r="D105" t="s">
        <v>4731</v>
      </c>
      <c r="E105" t="s">
        <v>4920</v>
      </c>
      <c r="F105" s="38" t="s">
        <v>4921</v>
      </c>
      <c r="G105" s="36" t="s">
        <v>103</v>
      </c>
    </row>
    <row r="106" spans="1:7" ht="180" x14ac:dyDescent="0.25">
      <c r="A106">
        <v>105</v>
      </c>
      <c r="B106" t="s">
        <v>245</v>
      </c>
      <c r="C106" s="5">
        <v>20</v>
      </c>
      <c r="D106" t="s">
        <v>4738</v>
      </c>
      <c r="E106" t="s">
        <v>4922</v>
      </c>
      <c r="F106" s="38" t="s">
        <v>4923</v>
      </c>
      <c r="G106" s="36" t="s">
        <v>104</v>
      </c>
    </row>
    <row r="107" spans="1:7" ht="48" x14ac:dyDescent="0.25">
      <c r="A107">
        <v>106</v>
      </c>
      <c r="B107" t="s">
        <v>246</v>
      </c>
      <c r="C107" s="5">
        <v>10</v>
      </c>
      <c r="D107" t="s">
        <v>4743</v>
      </c>
      <c r="E107" t="s">
        <v>4924</v>
      </c>
      <c r="F107" s="38" t="s">
        <v>4925</v>
      </c>
      <c r="G107" s="36" t="s">
        <v>105</v>
      </c>
    </row>
    <row r="108" spans="1:7" ht="24" x14ac:dyDescent="0.25">
      <c r="A108">
        <v>107</v>
      </c>
      <c r="B108" t="s">
        <v>247</v>
      </c>
      <c r="C108" s="5">
        <v>15</v>
      </c>
      <c r="D108" t="s">
        <v>4731</v>
      </c>
      <c r="E108" t="s">
        <v>4926</v>
      </c>
      <c r="F108" s="38" t="s">
        <v>4927</v>
      </c>
      <c r="G108" s="36" t="s">
        <v>106</v>
      </c>
    </row>
    <row r="109" spans="1:7" ht="84" x14ac:dyDescent="0.25">
      <c r="A109">
        <v>108</v>
      </c>
      <c r="B109" t="s">
        <v>248</v>
      </c>
      <c r="C109" s="5">
        <v>15</v>
      </c>
      <c r="D109" t="s">
        <v>4726</v>
      </c>
      <c r="E109" t="s">
        <v>4928</v>
      </c>
      <c r="F109" s="38" t="s">
        <v>4929</v>
      </c>
      <c r="G109" s="36" t="s">
        <v>107</v>
      </c>
    </row>
    <row r="110" spans="1:7" ht="24" x14ac:dyDescent="0.25">
      <c r="A110">
        <v>109</v>
      </c>
      <c r="B110" t="s">
        <v>249</v>
      </c>
      <c r="C110" s="5">
        <v>8</v>
      </c>
      <c r="D110" t="s">
        <v>4726</v>
      </c>
      <c r="E110" t="s">
        <v>4930</v>
      </c>
      <c r="F110" s="38" t="s">
        <v>4931</v>
      </c>
      <c r="G110" s="36" t="s">
        <v>108</v>
      </c>
    </row>
    <row r="111" spans="1:7" ht="24" x14ac:dyDescent="0.25">
      <c r="A111">
        <v>110</v>
      </c>
      <c r="B111" t="s">
        <v>250</v>
      </c>
      <c r="C111" s="5">
        <v>2</v>
      </c>
      <c r="D111" t="s">
        <v>4743</v>
      </c>
      <c r="E111" t="s">
        <v>4932</v>
      </c>
      <c r="F111" s="38" t="s">
        <v>4933</v>
      </c>
      <c r="G111" s="36" t="s">
        <v>109</v>
      </c>
    </row>
    <row r="112" spans="1:7" ht="24" x14ac:dyDescent="0.25">
      <c r="A112">
        <v>111</v>
      </c>
      <c r="B112" t="s">
        <v>251</v>
      </c>
      <c r="C112" s="5">
        <v>1.7</v>
      </c>
      <c r="D112" t="s">
        <v>4731</v>
      </c>
      <c r="E112" t="s">
        <v>4934</v>
      </c>
      <c r="F112" s="38" t="s">
        <v>4935</v>
      </c>
      <c r="G112" s="36" t="s">
        <v>110</v>
      </c>
    </row>
    <row r="113" spans="1:7" ht="108" x14ac:dyDescent="0.25">
      <c r="A113">
        <v>112</v>
      </c>
      <c r="B113" t="s">
        <v>252</v>
      </c>
      <c r="C113" s="5">
        <v>5</v>
      </c>
      <c r="D113" t="s">
        <v>4731</v>
      </c>
      <c r="E113" t="s">
        <v>4936</v>
      </c>
      <c r="F113" s="38" t="s">
        <v>4937</v>
      </c>
      <c r="G113" s="36" t="s">
        <v>111</v>
      </c>
    </row>
    <row r="114" spans="1:7" x14ac:dyDescent="0.25">
      <c r="A114">
        <v>113</v>
      </c>
      <c r="B114" t="s">
        <v>253</v>
      </c>
      <c r="C114" s="5">
        <v>1</v>
      </c>
      <c r="D114" t="s">
        <v>4731</v>
      </c>
      <c r="E114" t="s">
        <v>4938</v>
      </c>
      <c r="F114" s="38" t="s">
        <v>4939</v>
      </c>
      <c r="G114" s="36" t="s">
        <v>112</v>
      </c>
    </row>
    <row r="115" spans="1:7" x14ac:dyDescent="0.25">
      <c r="A115">
        <v>114</v>
      </c>
      <c r="B115" t="s">
        <v>254</v>
      </c>
      <c r="C115" s="5">
        <v>0.8</v>
      </c>
      <c r="D115" t="s">
        <v>4731</v>
      </c>
      <c r="E115" t="s">
        <v>4940</v>
      </c>
      <c r="F115" s="38" t="s">
        <v>4941</v>
      </c>
      <c r="G115" s="36" t="s">
        <v>113</v>
      </c>
    </row>
    <row r="116" spans="1:7" ht="60" x14ac:dyDescent="0.25">
      <c r="A116">
        <v>115</v>
      </c>
      <c r="B116" t="s">
        <v>255</v>
      </c>
      <c r="C116" s="5">
        <v>0.8</v>
      </c>
      <c r="D116" t="s">
        <v>4731</v>
      </c>
      <c r="E116" t="s">
        <v>4942</v>
      </c>
      <c r="F116" s="38" t="s">
        <v>4943</v>
      </c>
      <c r="G116" s="36" t="s">
        <v>114</v>
      </c>
    </row>
    <row r="117" spans="1:7" ht="108" x14ac:dyDescent="0.25">
      <c r="A117">
        <v>116</v>
      </c>
      <c r="B117" t="s">
        <v>256</v>
      </c>
      <c r="C117" s="5">
        <v>7</v>
      </c>
      <c r="D117" t="s">
        <v>4731</v>
      </c>
      <c r="E117" t="s">
        <v>4944</v>
      </c>
      <c r="F117" s="38" t="s">
        <v>4945</v>
      </c>
      <c r="G117" s="36" t="s">
        <v>115</v>
      </c>
    </row>
    <row r="118" spans="1:7" ht="24" x14ac:dyDescent="0.25">
      <c r="A118">
        <v>117</v>
      </c>
      <c r="B118" t="s">
        <v>257</v>
      </c>
      <c r="C118" s="5">
        <v>1</v>
      </c>
      <c r="D118" t="s">
        <v>4731</v>
      </c>
      <c r="E118" t="s">
        <v>4946</v>
      </c>
      <c r="F118" s="38" t="s">
        <v>4947</v>
      </c>
      <c r="G118" s="36" t="s">
        <v>116</v>
      </c>
    </row>
    <row r="119" spans="1:7" ht="36" x14ac:dyDescent="0.25">
      <c r="A119">
        <v>118</v>
      </c>
      <c r="B119" t="s">
        <v>258</v>
      </c>
      <c r="C119" s="5">
        <v>4</v>
      </c>
      <c r="D119" t="s">
        <v>4726</v>
      </c>
      <c r="E119" t="s">
        <v>4948</v>
      </c>
      <c r="F119" s="38" t="s">
        <v>4949</v>
      </c>
      <c r="G119" s="36" t="s">
        <v>117</v>
      </c>
    </row>
    <row r="120" spans="1:7" ht="36" x14ac:dyDescent="0.25">
      <c r="A120" s="20">
        <v>119</v>
      </c>
      <c r="B120" t="s">
        <v>259</v>
      </c>
      <c r="C120" s="21">
        <v>45</v>
      </c>
      <c r="D120" t="s">
        <v>4731</v>
      </c>
      <c r="E120" t="s">
        <v>4950</v>
      </c>
      <c r="F120" s="38" t="s">
        <v>4951</v>
      </c>
      <c r="G120" s="36" t="s">
        <v>118</v>
      </c>
    </row>
    <row r="121" spans="1:7" ht="36" x14ac:dyDescent="0.25">
      <c r="A121" s="20">
        <v>120</v>
      </c>
      <c r="B121" t="s">
        <v>260</v>
      </c>
      <c r="C121" s="21">
        <v>65</v>
      </c>
      <c r="D121" t="s">
        <v>4731</v>
      </c>
      <c r="E121" s="2" t="s">
        <v>4952</v>
      </c>
      <c r="F121" s="38" t="s">
        <v>4953</v>
      </c>
      <c r="G121" s="36" t="s">
        <v>119</v>
      </c>
    </row>
    <row r="122" spans="1:7" x14ac:dyDescent="0.25">
      <c r="A122">
        <v>121</v>
      </c>
      <c r="B122" t="s">
        <v>261</v>
      </c>
      <c r="C122" s="5">
        <v>1.25</v>
      </c>
      <c r="D122" t="s">
        <v>4743</v>
      </c>
      <c r="E122" t="s">
        <v>4954</v>
      </c>
      <c r="F122" s="38" t="s">
        <v>4955</v>
      </c>
      <c r="G122" s="36" t="s">
        <v>120</v>
      </c>
    </row>
    <row r="123" spans="1:7" ht="24" x14ac:dyDescent="0.25">
      <c r="A123">
        <v>122</v>
      </c>
      <c r="B123" t="s">
        <v>262</v>
      </c>
      <c r="C123" s="5">
        <v>14</v>
      </c>
      <c r="D123" t="s">
        <v>4731</v>
      </c>
      <c r="E123" t="s">
        <v>4956</v>
      </c>
      <c r="F123" s="38" t="s">
        <v>4957</v>
      </c>
      <c r="G123" s="36" t="s">
        <v>121</v>
      </c>
    </row>
    <row r="124" spans="1:7" ht="36" x14ac:dyDescent="0.25">
      <c r="A124">
        <v>123</v>
      </c>
      <c r="B124" t="s">
        <v>263</v>
      </c>
      <c r="C124" s="5">
        <v>200</v>
      </c>
      <c r="D124" t="s">
        <v>4731</v>
      </c>
      <c r="E124" t="s">
        <v>4958</v>
      </c>
      <c r="F124" s="38" t="s">
        <v>4959</v>
      </c>
      <c r="G124" s="36" t="s">
        <v>122</v>
      </c>
    </row>
    <row r="125" spans="1:7" ht="24" x14ac:dyDescent="0.25">
      <c r="A125">
        <v>124</v>
      </c>
      <c r="B125" t="s">
        <v>264</v>
      </c>
      <c r="C125" s="5">
        <v>145</v>
      </c>
      <c r="D125" t="s">
        <v>4731</v>
      </c>
      <c r="E125" t="s">
        <v>4960</v>
      </c>
      <c r="F125" s="38" t="s">
        <v>4961</v>
      </c>
      <c r="G125" s="36" t="s">
        <v>123</v>
      </c>
    </row>
    <row r="126" spans="1:7" ht="36" x14ac:dyDescent="0.25">
      <c r="A126">
        <v>125</v>
      </c>
      <c r="B126" t="s">
        <v>265</v>
      </c>
      <c r="C126" s="5">
        <v>165</v>
      </c>
      <c r="D126" t="s">
        <v>4731</v>
      </c>
      <c r="E126" t="s">
        <v>4962</v>
      </c>
      <c r="F126" s="38" t="s">
        <v>4963</v>
      </c>
      <c r="G126" s="36" t="s">
        <v>124</v>
      </c>
    </row>
    <row r="127" spans="1:7" ht="72" x14ac:dyDescent="0.25">
      <c r="A127">
        <v>126</v>
      </c>
      <c r="B127" t="s">
        <v>266</v>
      </c>
      <c r="C127" s="5">
        <v>100</v>
      </c>
      <c r="D127" t="s">
        <v>4731</v>
      </c>
      <c r="E127" t="s">
        <v>4964</v>
      </c>
      <c r="F127" s="38" t="s">
        <v>4965</v>
      </c>
      <c r="G127" s="36" t="s">
        <v>125</v>
      </c>
    </row>
    <row r="128" spans="1:7" ht="24" x14ac:dyDescent="0.25">
      <c r="A128">
        <v>127</v>
      </c>
      <c r="B128" t="s">
        <v>267</v>
      </c>
      <c r="C128" s="5">
        <v>1</v>
      </c>
      <c r="D128" t="s">
        <v>4743</v>
      </c>
      <c r="E128" t="s">
        <v>4966</v>
      </c>
      <c r="F128" s="38" t="s">
        <v>4967</v>
      </c>
      <c r="G128" s="36" t="s">
        <v>126</v>
      </c>
    </row>
    <row r="129" spans="1:7" ht="24" x14ac:dyDescent="0.25">
      <c r="A129">
        <v>128</v>
      </c>
      <c r="B129" t="s">
        <v>268</v>
      </c>
      <c r="C129" s="5">
        <v>1.8</v>
      </c>
      <c r="D129" t="s">
        <v>4743</v>
      </c>
      <c r="E129" s="2" t="s">
        <v>4968</v>
      </c>
      <c r="F129" s="38" t="s">
        <v>4969</v>
      </c>
      <c r="G129" s="36" t="s">
        <v>127</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FE6D1-72B6-40BD-996C-9E0D00F90698}">
  <sheetPr codeName="Sheet3"/>
  <dimension ref="A1:G74"/>
  <sheetViews>
    <sheetView topLeftCell="A4" zoomScale="90" zoomScaleNormal="90" workbookViewId="0">
      <selection activeCell="C9" sqref="C9:G10"/>
    </sheetView>
  </sheetViews>
  <sheetFormatPr defaultColWidth="8.5" defaultRowHeight="13.8" x14ac:dyDescent="0.25"/>
  <cols>
    <col min="1" max="1" width="8.5" style="210"/>
    <col min="2" max="2" width="30.19921875" style="210" customWidth="1"/>
    <col min="3" max="3" width="30" style="211" bestFit="1" customWidth="1"/>
    <col min="4" max="4" width="30" style="212" customWidth="1"/>
    <col min="5" max="5" width="52.09765625" style="213" customWidth="1"/>
    <col min="6" max="6" width="52.09765625" style="214" customWidth="1"/>
    <col min="7" max="7" width="12.69921875" style="212" bestFit="1" customWidth="1"/>
    <col min="8" max="16384" width="8.5" style="212"/>
  </cols>
  <sheetData>
    <row r="1" spans="1:7" ht="32.4" customHeight="1" x14ac:dyDescent="0.25"/>
    <row r="2" spans="1:7" ht="17.399999999999999" x14ac:dyDescent="0.25">
      <c r="A2" s="215" t="s">
        <v>128</v>
      </c>
      <c r="B2" s="216" t="s">
        <v>4970</v>
      </c>
      <c r="C2" s="217" t="s">
        <v>4971</v>
      </c>
      <c r="D2" s="216" t="s">
        <v>4972</v>
      </c>
      <c r="E2" s="218" t="s">
        <v>4973</v>
      </c>
      <c r="F2" s="217" t="s">
        <v>4974</v>
      </c>
      <c r="G2" s="217" t="s">
        <v>4700</v>
      </c>
    </row>
    <row r="3" spans="1:7" ht="66" x14ac:dyDescent="0.25">
      <c r="A3" s="219">
        <v>1</v>
      </c>
      <c r="B3" s="219" t="s">
        <v>4975</v>
      </c>
      <c r="C3" s="220" t="s">
        <v>4976</v>
      </c>
      <c r="D3" s="221" t="s">
        <v>4977</v>
      </c>
      <c r="E3" s="221" t="s">
        <v>4978</v>
      </c>
      <c r="F3" s="222" t="s">
        <v>4979</v>
      </c>
      <c r="G3" s="223" t="s">
        <v>4705</v>
      </c>
    </row>
    <row r="4" spans="1:7" ht="39.6" x14ac:dyDescent="0.25">
      <c r="A4" s="219">
        <v>2</v>
      </c>
      <c r="B4" s="219" t="s">
        <v>4975</v>
      </c>
      <c r="C4" s="220" t="s">
        <v>4711</v>
      </c>
      <c r="D4" s="221" t="s">
        <v>4710</v>
      </c>
      <c r="E4" s="221" t="s">
        <v>4980</v>
      </c>
      <c r="F4" s="222" t="s">
        <v>2</v>
      </c>
      <c r="G4" s="223" t="s">
        <v>4705</v>
      </c>
    </row>
    <row r="5" spans="1:7" ht="105.6" x14ac:dyDescent="0.25">
      <c r="A5" s="219">
        <v>3</v>
      </c>
      <c r="B5" s="224" t="s">
        <v>4981</v>
      </c>
      <c r="C5" s="225" t="s">
        <v>4982</v>
      </c>
      <c r="D5" s="226" t="s">
        <v>4983</v>
      </c>
      <c r="E5" s="226" t="s">
        <v>4984</v>
      </c>
      <c r="F5" s="227" t="s">
        <v>3</v>
      </c>
      <c r="G5" s="228" t="s">
        <v>4705</v>
      </c>
    </row>
    <row r="6" spans="1:7" ht="42" customHeight="1" x14ac:dyDescent="0.25">
      <c r="A6" s="219">
        <v>4</v>
      </c>
      <c r="B6" s="224" t="s">
        <v>4981</v>
      </c>
      <c r="C6" s="229" t="s">
        <v>4985</v>
      </c>
      <c r="D6" s="230" t="s">
        <v>4986</v>
      </c>
      <c r="E6" s="226" t="s">
        <v>4987</v>
      </c>
      <c r="F6" s="227" t="s">
        <v>4988</v>
      </c>
      <c r="G6" s="228" t="s">
        <v>4989</v>
      </c>
    </row>
    <row r="7" spans="1:7" ht="52.8" x14ac:dyDescent="0.25">
      <c r="A7" s="219">
        <v>5</v>
      </c>
      <c r="B7" s="231" t="s">
        <v>4990</v>
      </c>
      <c r="C7" s="232" t="s">
        <v>4991</v>
      </c>
      <c r="D7" s="233" t="s">
        <v>4992</v>
      </c>
      <c r="E7" s="233" t="s">
        <v>4993</v>
      </c>
      <c r="F7" s="234" t="s">
        <v>4994</v>
      </c>
      <c r="G7" s="235" t="s">
        <v>4705</v>
      </c>
    </row>
    <row r="8" spans="1:7" ht="39.6" x14ac:dyDescent="0.25">
      <c r="A8" s="219">
        <v>6</v>
      </c>
      <c r="B8" s="231" t="s">
        <v>4990</v>
      </c>
      <c r="C8" s="232" t="s">
        <v>4721</v>
      </c>
      <c r="D8" s="233" t="s">
        <v>4995</v>
      </c>
      <c r="E8" s="233" t="s">
        <v>4996</v>
      </c>
      <c r="F8" s="234" t="s">
        <v>7</v>
      </c>
      <c r="G8" s="235" t="s">
        <v>4705</v>
      </c>
    </row>
    <row r="9" spans="1:7" ht="52.8" x14ac:dyDescent="0.25">
      <c r="A9" s="219">
        <v>7</v>
      </c>
      <c r="B9" s="231" t="s">
        <v>4990</v>
      </c>
      <c r="C9" s="232" t="s">
        <v>4997</v>
      </c>
      <c r="D9" s="233" t="s">
        <v>4998</v>
      </c>
      <c r="E9" s="233" t="s">
        <v>4999</v>
      </c>
      <c r="F9" s="234" t="s">
        <v>5000</v>
      </c>
      <c r="G9" s="235" t="s">
        <v>4705</v>
      </c>
    </row>
    <row r="10" spans="1:7" ht="52.8" x14ac:dyDescent="0.25">
      <c r="A10" s="219">
        <v>8</v>
      </c>
      <c r="B10" s="231" t="s">
        <v>4990</v>
      </c>
      <c r="C10" s="232" t="s">
        <v>5001</v>
      </c>
      <c r="D10" s="233" t="s">
        <v>5002</v>
      </c>
      <c r="E10" s="233" t="s">
        <v>5003</v>
      </c>
      <c r="F10" s="234" t="s">
        <v>5004</v>
      </c>
      <c r="G10" s="235" t="s">
        <v>4705</v>
      </c>
    </row>
    <row r="11" spans="1:7" ht="66" x14ac:dyDescent="0.25">
      <c r="A11" s="219">
        <v>9</v>
      </c>
      <c r="B11" s="231" t="s">
        <v>4990</v>
      </c>
      <c r="C11" s="236" t="s">
        <v>5005</v>
      </c>
      <c r="D11" s="237" t="s">
        <v>5006</v>
      </c>
      <c r="E11" s="233" t="s">
        <v>5007</v>
      </c>
      <c r="F11" s="234" t="s">
        <v>5008</v>
      </c>
      <c r="G11" s="235" t="s">
        <v>4989</v>
      </c>
    </row>
    <row r="12" spans="1:7" ht="27.6" x14ac:dyDescent="0.25">
      <c r="A12" s="219">
        <v>10</v>
      </c>
      <c r="B12" s="231" t="s">
        <v>4990</v>
      </c>
      <c r="C12" s="236" t="s">
        <v>5009</v>
      </c>
      <c r="D12" s="237" t="s">
        <v>5010</v>
      </c>
      <c r="E12" s="233" t="s">
        <v>5011</v>
      </c>
      <c r="F12" s="234" t="s">
        <v>5012</v>
      </c>
      <c r="G12" s="235" t="s">
        <v>5013</v>
      </c>
    </row>
    <row r="13" spans="1:7" ht="39.6" x14ac:dyDescent="0.25">
      <c r="A13" s="219">
        <v>11</v>
      </c>
      <c r="B13" s="231" t="s">
        <v>4990</v>
      </c>
      <c r="C13" s="236" t="s">
        <v>5014</v>
      </c>
      <c r="D13" s="237" t="s">
        <v>5015</v>
      </c>
      <c r="E13" s="233" t="s">
        <v>5016</v>
      </c>
      <c r="F13" s="234" t="s">
        <v>5017</v>
      </c>
      <c r="G13" s="235" t="s">
        <v>4731</v>
      </c>
    </row>
    <row r="14" spans="1:7" ht="90" customHeight="1" x14ac:dyDescent="0.25">
      <c r="A14" s="219">
        <v>12</v>
      </c>
      <c r="B14" s="219" t="s">
        <v>5018</v>
      </c>
      <c r="C14" s="220" t="s">
        <v>5019</v>
      </c>
      <c r="D14" s="221" t="s">
        <v>5020</v>
      </c>
      <c r="E14" s="221" t="s">
        <v>5021</v>
      </c>
      <c r="F14" s="222" t="s">
        <v>5022</v>
      </c>
      <c r="G14" s="223" t="s">
        <v>4738</v>
      </c>
    </row>
    <row r="15" spans="1:7" ht="79.2" x14ac:dyDescent="0.25">
      <c r="A15" s="219">
        <v>13</v>
      </c>
      <c r="B15" s="219" t="s">
        <v>5018</v>
      </c>
      <c r="C15" s="220" t="s">
        <v>5023</v>
      </c>
      <c r="D15" s="221" t="s">
        <v>5024</v>
      </c>
      <c r="E15" s="221" t="s">
        <v>5025</v>
      </c>
      <c r="F15" s="222" t="s">
        <v>5026</v>
      </c>
      <c r="G15" s="223" t="s">
        <v>4738</v>
      </c>
    </row>
    <row r="16" spans="1:7" ht="79.2" x14ac:dyDescent="0.25">
      <c r="A16" s="219">
        <v>14</v>
      </c>
      <c r="B16" s="219" t="s">
        <v>5018</v>
      </c>
      <c r="C16" s="220" t="s">
        <v>5027</v>
      </c>
      <c r="D16" s="221" t="s">
        <v>5028</v>
      </c>
      <c r="E16" s="221" t="s">
        <v>5029</v>
      </c>
      <c r="F16" s="222" t="s">
        <v>5030</v>
      </c>
      <c r="G16" s="223" t="s">
        <v>4738</v>
      </c>
    </row>
    <row r="17" spans="1:7" ht="52.8" x14ac:dyDescent="0.25">
      <c r="A17" s="219">
        <v>15</v>
      </c>
      <c r="B17" s="219" t="s">
        <v>5018</v>
      </c>
      <c r="C17" s="220" t="s">
        <v>5031</v>
      </c>
      <c r="D17" s="221" t="s">
        <v>5032</v>
      </c>
      <c r="E17" s="221" t="s">
        <v>5033</v>
      </c>
      <c r="F17" s="222" t="s">
        <v>5034</v>
      </c>
      <c r="G17" s="223" t="s">
        <v>4738</v>
      </c>
    </row>
    <row r="18" spans="1:7" ht="56.4" customHeight="1" x14ac:dyDescent="0.25">
      <c r="A18" s="219">
        <v>16</v>
      </c>
      <c r="B18" s="219" t="s">
        <v>5018</v>
      </c>
      <c r="C18" s="238" t="s">
        <v>5035</v>
      </c>
      <c r="D18" s="239" t="s">
        <v>5036</v>
      </c>
      <c r="E18" s="221" t="s">
        <v>5037</v>
      </c>
      <c r="F18" s="222" t="s">
        <v>5038</v>
      </c>
      <c r="G18" s="223" t="s">
        <v>5013</v>
      </c>
    </row>
    <row r="19" spans="1:7" ht="39.6" x14ac:dyDescent="0.25">
      <c r="A19" s="219">
        <v>17</v>
      </c>
      <c r="B19" s="219" t="s">
        <v>5018</v>
      </c>
      <c r="C19" s="240" t="s">
        <v>4745</v>
      </c>
      <c r="D19" s="241" t="s">
        <v>5039</v>
      </c>
      <c r="E19" s="241" t="s">
        <v>5040</v>
      </c>
      <c r="F19" s="242" t="s">
        <v>5041</v>
      </c>
      <c r="G19" s="243" t="s">
        <v>5042</v>
      </c>
    </row>
    <row r="20" spans="1:7" s="249" customFormat="1" ht="39" customHeight="1" x14ac:dyDescent="0.25">
      <c r="A20" s="219">
        <v>18</v>
      </c>
      <c r="B20" s="244" t="s">
        <v>5043</v>
      </c>
      <c r="C20" s="245" t="s">
        <v>4773</v>
      </c>
      <c r="D20" s="245" t="s">
        <v>5044</v>
      </c>
      <c r="E20" s="246" t="s">
        <v>5045</v>
      </c>
      <c r="F20" s="247" t="s">
        <v>5046</v>
      </c>
      <c r="G20" s="248" t="s">
        <v>5013</v>
      </c>
    </row>
    <row r="21" spans="1:7" s="249" customFormat="1" ht="66" x14ac:dyDescent="0.25">
      <c r="A21" s="219">
        <v>19</v>
      </c>
      <c r="B21" s="244" t="s">
        <v>5043</v>
      </c>
      <c r="C21" s="250" t="s">
        <v>5047</v>
      </c>
      <c r="D21" s="251" t="s">
        <v>5048</v>
      </c>
      <c r="E21" s="251" t="s">
        <v>5049</v>
      </c>
      <c r="F21" s="252" t="s">
        <v>5050</v>
      </c>
      <c r="G21" s="253" t="s">
        <v>4738</v>
      </c>
    </row>
    <row r="22" spans="1:7" s="249" customFormat="1" ht="52.8" x14ac:dyDescent="0.25">
      <c r="A22" s="219">
        <v>20</v>
      </c>
      <c r="B22" s="244" t="s">
        <v>5043</v>
      </c>
      <c r="C22" s="244" t="s">
        <v>5051</v>
      </c>
      <c r="D22" s="251" t="s">
        <v>5052</v>
      </c>
      <c r="E22" s="251" t="s">
        <v>5053</v>
      </c>
      <c r="F22" s="251" t="s">
        <v>5054</v>
      </c>
      <c r="G22" s="251" t="s">
        <v>4738</v>
      </c>
    </row>
    <row r="23" spans="1:7" s="249" customFormat="1" ht="27.9" customHeight="1" x14ac:dyDescent="0.25">
      <c r="A23" s="219">
        <v>21</v>
      </c>
      <c r="B23" s="244" t="s">
        <v>5043</v>
      </c>
      <c r="C23" s="254" t="s">
        <v>5055</v>
      </c>
      <c r="D23" s="251" t="s">
        <v>5056</v>
      </c>
      <c r="E23" s="251" t="s">
        <v>5057</v>
      </c>
      <c r="F23" s="252" t="s">
        <v>5058</v>
      </c>
      <c r="G23" s="253" t="s">
        <v>4738</v>
      </c>
    </row>
    <row r="24" spans="1:7" s="249" customFormat="1" ht="27.6" x14ac:dyDescent="0.25">
      <c r="A24" s="219">
        <v>22</v>
      </c>
      <c r="B24" s="244" t="s">
        <v>5043</v>
      </c>
      <c r="C24" s="255" t="s">
        <v>4771</v>
      </c>
      <c r="D24" s="251" t="s">
        <v>5059</v>
      </c>
      <c r="E24" s="251" t="s">
        <v>5060</v>
      </c>
      <c r="F24" s="252" t="s">
        <v>5061</v>
      </c>
      <c r="G24" s="253" t="s">
        <v>4738</v>
      </c>
    </row>
    <row r="25" spans="1:7" ht="66" x14ac:dyDescent="0.25">
      <c r="A25" s="219">
        <v>23</v>
      </c>
      <c r="B25" s="231" t="s">
        <v>5062</v>
      </c>
      <c r="C25" s="232" t="s">
        <v>4767</v>
      </c>
      <c r="D25" s="233" t="s">
        <v>5063</v>
      </c>
      <c r="E25" s="233" t="s">
        <v>5064</v>
      </c>
      <c r="F25" s="234" t="s">
        <v>5065</v>
      </c>
      <c r="G25" s="235" t="s">
        <v>4738</v>
      </c>
    </row>
    <row r="26" spans="1:7" ht="66" x14ac:dyDescent="0.25">
      <c r="A26" s="219">
        <v>24</v>
      </c>
      <c r="B26" s="231" t="s">
        <v>5062</v>
      </c>
      <c r="C26" s="232" t="s">
        <v>4769</v>
      </c>
      <c r="D26" s="233" t="s">
        <v>5066</v>
      </c>
      <c r="E26" s="233" t="s">
        <v>5067</v>
      </c>
      <c r="F26" s="234" t="s">
        <v>5068</v>
      </c>
      <c r="G26" s="235" t="s">
        <v>4738</v>
      </c>
    </row>
    <row r="27" spans="1:7" ht="104.1" customHeight="1" x14ac:dyDescent="0.25">
      <c r="A27" s="219">
        <v>25</v>
      </c>
      <c r="B27" s="231" t="s">
        <v>5069</v>
      </c>
      <c r="C27" s="232" t="s">
        <v>5070</v>
      </c>
      <c r="D27" s="233" t="s">
        <v>5071</v>
      </c>
      <c r="E27" s="233" t="s">
        <v>5072</v>
      </c>
      <c r="F27" s="234" t="s">
        <v>5073</v>
      </c>
      <c r="G27" s="235" t="s">
        <v>4738</v>
      </c>
    </row>
    <row r="28" spans="1:7" ht="66" x14ac:dyDescent="0.25">
      <c r="A28" s="219">
        <v>26</v>
      </c>
      <c r="B28" s="219" t="s">
        <v>5074</v>
      </c>
      <c r="C28" s="220" t="s">
        <v>4783</v>
      </c>
      <c r="D28" s="221" t="s">
        <v>4782</v>
      </c>
      <c r="E28" s="221" t="s">
        <v>5075</v>
      </c>
      <c r="F28" s="222" t="s">
        <v>5076</v>
      </c>
      <c r="G28" s="223" t="s">
        <v>4738</v>
      </c>
    </row>
    <row r="29" spans="1:7" ht="65.099999999999994" customHeight="1" x14ac:dyDescent="0.25">
      <c r="A29" s="219">
        <v>27</v>
      </c>
      <c r="B29" s="219" t="s">
        <v>5074</v>
      </c>
      <c r="C29" s="220" t="s">
        <v>5077</v>
      </c>
      <c r="D29" s="221" t="s">
        <v>5078</v>
      </c>
      <c r="E29" s="221" t="s">
        <v>5079</v>
      </c>
      <c r="F29" s="222" t="s">
        <v>5080</v>
      </c>
      <c r="G29" s="223" t="s">
        <v>4738</v>
      </c>
    </row>
    <row r="30" spans="1:7" ht="39.6" x14ac:dyDescent="0.25">
      <c r="A30" s="219">
        <v>28</v>
      </c>
      <c r="B30" s="219" t="s">
        <v>5074</v>
      </c>
      <c r="C30" s="220" t="s">
        <v>5081</v>
      </c>
      <c r="D30" s="221" t="s">
        <v>5082</v>
      </c>
      <c r="E30" s="221" t="s">
        <v>5083</v>
      </c>
      <c r="F30" s="222" t="s">
        <v>44</v>
      </c>
      <c r="G30" s="223" t="s">
        <v>4731</v>
      </c>
    </row>
    <row r="31" spans="1:7" ht="79.2" x14ac:dyDescent="0.25">
      <c r="A31" s="219">
        <v>29</v>
      </c>
      <c r="B31" s="219" t="s">
        <v>5074</v>
      </c>
      <c r="C31" s="220" t="s">
        <v>4813</v>
      </c>
      <c r="D31" s="221" t="s">
        <v>5084</v>
      </c>
      <c r="E31" s="221" t="s">
        <v>5085</v>
      </c>
      <c r="F31" s="222" t="s">
        <v>5086</v>
      </c>
      <c r="G31" s="223" t="s">
        <v>5087</v>
      </c>
    </row>
    <row r="32" spans="1:7" ht="65.099999999999994" customHeight="1" x14ac:dyDescent="0.25">
      <c r="A32" s="219">
        <v>30</v>
      </c>
      <c r="B32" s="219" t="s">
        <v>5074</v>
      </c>
      <c r="C32" s="220" t="s">
        <v>4815</v>
      </c>
      <c r="D32" s="221" t="s">
        <v>5088</v>
      </c>
      <c r="E32" s="221" t="s">
        <v>5089</v>
      </c>
      <c r="F32" s="222" t="s">
        <v>5090</v>
      </c>
      <c r="G32" s="223" t="s">
        <v>5087</v>
      </c>
    </row>
    <row r="33" spans="1:7" ht="52.8" x14ac:dyDescent="0.25">
      <c r="A33" s="219">
        <v>31</v>
      </c>
      <c r="B33" s="219" t="s">
        <v>5074</v>
      </c>
      <c r="C33" s="220" t="s">
        <v>5091</v>
      </c>
      <c r="D33" s="221" t="s">
        <v>5092</v>
      </c>
      <c r="E33" s="221" t="s">
        <v>5093</v>
      </c>
      <c r="F33" s="222" t="s">
        <v>5094</v>
      </c>
      <c r="G33" s="223" t="s">
        <v>4731</v>
      </c>
    </row>
    <row r="34" spans="1:7" ht="51.9" customHeight="1" x14ac:dyDescent="0.25">
      <c r="A34" s="219">
        <v>32</v>
      </c>
      <c r="B34" s="219" t="s">
        <v>5074</v>
      </c>
      <c r="C34" s="220" t="s">
        <v>4874</v>
      </c>
      <c r="D34" s="221" t="s">
        <v>5095</v>
      </c>
      <c r="E34" s="221" t="s">
        <v>5096</v>
      </c>
      <c r="F34" s="222" t="s">
        <v>5097</v>
      </c>
      <c r="G34" s="223" t="s">
        <v>4738</v>
      </c>
    </row>
    <row r="35" spans="1:7" ht="66" x14ac:dyDescent="0.25">
      <c r="A35" s="219">
        <v>33</v>
      </c>
      <c r="B35" s="219" t="s">
        <v>5074</v>
      </c>
      <c r="C35" s="220" t="s">
        <v>5098</v>
      </c>
      <c r="D35" s="221" t="s">
        <v>5099</v>
      </c>
      <c r="E35" s="221" t="s">
        <v>5100</v>
      </c>
      <c r="F35" s="222" t="s">
        <v>5101</v>
      </c>
      <c r="G35" s="223" t="s">
        <v>4738</v>
      </c>
    </row>
    <row r="36" spans="1:7" ht="105.6" x14ac:dyDescent="0.25">
      <c r="A36" s="219">
        <v>34</v>
      </c>
      <c r="B36" s="219" t="s">
        <v>5074</v>
      </c>
      <c r="C36" s="220" t="s">
        <v>4876</v>
      </c>
      <c r="D36" s="221" t="s">
        <v>5102</v>
      </c>
      <c r="E36" s="221" t="s">
        <v>5103</v>
      </c>
      <c r="F36" s="222" t="s">
        <v>5104</v>
      </c>
      <c r="G36" s="223" t="s">
        <v>4731</v>
      </c>
    </row>
    <row r="37" spans="1:7" ht="79.2" x14ac:dyDescent="0.25">
      <c r="A37" s="219">
        <v>35</v>
      </c>
      <c r="B37" s="219" t="s">
        <v>5074</v>
      </c>
      <c r="C37" s="220" t="s">
        <v>4878</v>
      </c>
      <c r="D37" s="221" t="s">
        <v>5105</v>
      </c>
      <c r="E37" s="221" t="s">
        <v>5106</v>
      </c>
      <c r="F37" s="222" t="s">
        <v>5107</v>
      </c>
      <c r="G37" s="223" t="s">
        <v>4731</v>
      </c>
    </row>
    <row r="38" spans="1:7" ht="27.9" customHeight="1" x14ac:dyDescent="0.25">
      <c r="A38" s="219">
        <v>36</v>
      </c>
      <c r="B38" s="219" t="s">
        <v>5074</v>
      </c>
      <c r="C38" s="220" t="s">
        <v>4872</v>
      </c>
      <c r="D38" s="221" t="s">
        <v>5108</v>
      </c>
      <c r="E38" s="221" t="s">
        <v>5109</v>
      </c>
      <c r="F38" s="222" t="s">
        <v>5110</v>
      </c>
      <c r="G38" s="223" t="s">
        <v>4731</v>
      </c>
    </row>
    <row r="39" spans="1:7" ht="27.9" customHeight="1" x14ac:dyDescent="0.25">
      <c r="A39" s="219">
        <v>37</v>
      </c>
      <c r="B39" s="219" t="s">
        <v>5074</v>
      </c>
      <c r="C39" s="220" t="s">
        <v>5111</v>
      </c>
      <c r="D39" s="221" t="s">
        <v>5112</v>
      </c>
      <c r="E39" s="221" t="s">
        <v>5113</v>
      </c>
      <c r="F39" s="222" t="s">
        <v>5114</v>
      </c>
      <c r="G39" s="223" t="s">
        <v>4738</v>
      </c>
    </row>
    <row r="40" spans="1:7" s="261" customFormat="1" ht="39" customHeight="1" x14ac:dyDescent="0.25">
      <c r="A40" s="219">
        <v>38</v>
      </c>
      <c r="B40" s="256" t="s">
        <v>5115</v>
      </c>
      <c r="C40" s="257" t="s">
        <v>4834</v>
      </c>
      <c r="D40" s="258" t="s">
        <v>5116</v>
      </c>
      <c r="E40" s="258" t="s">
        <v>5117</v>
      </c>
      <c r="F40" s="259" t="s">
        <v>5118</v>
      </c>
      <c r="G40" s="260" t="s">
        <v>4832</v>
      </c>
    </row>
    <row r="41" spans="1:7" s="261" customFormat="1" ht="27.9" customHeight="1" x14ac:dyDescent="0.25">
      <c r="A41" s="219">
        <v>39</v>
      </c>
      <c r="B41" s="256" t="s">
        <v>5115</v>
      </c>
      <c r="C41" s="257" t="s">
        <v>4838</v>
      </c>
      <c r="D41" s="258" t="s">
        <v>5119</v>
      </c>
      <c r="E41" s="258" t="s">
        <v>5120</v>
      </c>
      <c r="F41" s="259" t="s">
        <v>5121</v>
      </c>
      <c r="G41" s="260" t="s">
        <v>4832</v>
      </c>
    </row>
    <row r="42" spans="1:7" s="261" customFormat="1" ht="27.9" customHeight="1" x14ac:dyDescent="0.25">
      <c r="A42" s="219">
        <v>40</v>
      </c>
      <c r="B42" s="256" t="s">
        <v>5115</v>
      </c>
      <c r="C42" s="257" t="s">
        <v>4850</v>
      </c>
      <c r="D42" s="258" t="s">
        <v>5122</v>
      </c>
      <c r="E42" s="258" t="s">
        <v>5123</v>
      </c>
      <c r="F42" s="259" t="s">
        <v>5124</v>
      </c>
      <c r="G42" s="260" t="s">
        <v>4832</v>
      </c>
    </row>
    <row r="43" spans="1:7" s="261" customFormat="1" ht="51.9" customHeight="1" x14ac:dyDescent="0.25">
      <c r="A43" s="219">
        <v>41</v>
      </c>
      <c r="B43" s="256" t="s">
        <v>5115</v>
      </c>
      <c r="C43" s="257" t="s">
        <v>4852</v>
      </c>
      <c r="D43" s="258" t="s">
        <v>5125</v>
      </c>
      <c r="E43" s="258" t="s">
        <v>5126</v>
      </c>
      <c r="F43" s="259" t="s">
        <v>70</v>
      </c>
      <c r="G43" s="260" t="s">
        <v>4738</v>
      </c>
    </row>
    <row r="44" spans="1:7" ht="26.4" x14ac:dyDescent="0.25">
      <c r="A44" s="219">
        <v>42</v>
      </c>
      <c r="B44" s="231" t="s">
        <v>5127</v>
      </c>
      <c r="C44" s="262" t="s">
        <v>4935</v>
      </c>
      <c r="D44" s="263" t="s">
        <v>5128</v>
      </c>
      <c r="E44" s="233" t="s">
        <v>5129</v>
      </c>
      <c r="F44" s="264" t="s">
        <v>5130</v>
      </c>
      <c r="G44" s="265" t="s">
        <v>4731</v>
      </c>
    </row>
    <row r="45" spans="1:7" x14ac:dyDescent="0.25">
      <c r="A45" s="219">
        <v>43</v>
      </c>
      <c r="B45" s="231" t="s">
        <v>5127</v>
      </c>
      <c r="C45" s="232" t="s">
        <v>4955</v>
      </c>
      <c r="D45" s="233" t="s">
        <v>5131</v>
      </c>
      <c r="E45" s="233" t="s">
        <v>5132</v>
      </c>
      <c r="F45" s="234" t="s">
        <v>5133</v>
      </c>
      <c r="G45" s="235" t="s">
        <v>4743</v>
      </c>
    </row>
    <row r="46" spans="1:7" ht="89.4" customHeight="1" x14ac:dyDescent="0.25">
      <c r="A46" s="219">
        <v>44</v>
      </c>
      <c r="B46" s="231" t="s">
        <v>5127</v>
      </c>
      <c r="C46" s="232" t="s">
        <v>4937</v>
      </c>
      <c r="D46" s="233" t="s">
        <v>5134</v>
      </c>
      <c r="E46" s="233" t="s">
        <v>5135</v>
      </c>
      <c r="F46" s="234" t="s">
        <v>5136</v>
      </c>
      <c r="G46" s="235" t="s">
        <v>4731</v>
      </c>
    </row>
    <row r="47" spans="1:7" ht="89.4" customHeight="1" x14ac:dyDescent="0.25">
      <c r="A47" s="219">
        <v>45</v>
      </c>
      <c r="B47" s="231" t="s">
        <v>5127</v>
      </c>
      <c r="C47" s="232" t="s">
        <v>5137</v>
      </c>
      <c r="D47" s="233" t="s">
        <v>5138</v>
      </c>
      <c r="E47" s="233" t="s">
        <v>5135</v>
      </c>
      <c r="F47" s="234" t="s">
        <v>5136</v>
      </c>
      <c r="G47" s="235" t="s">
        <v>4731</v>
      </c>
    </row>
    <row r="48" spans="1:7" ht="52.8" x14ac:dyDescent="0.25">
      <c r="A48" s="219">
        <v>46</v>
      </c>
      <c r="B48" s="231" t="s">
        <v>5127</v>
      </c>
      <c r="C48" s="262" t="s">
        <v>4943</v>
      </c>
      <c r="D48" s="263" t="s">
        <v>4942</v>
      </c>
      <c r="E48" s="233" t="s">
        <v>5139</v>
      </c>
      <c r="F48" s="264" t="s">
        <v>5140</v>
      </c>
      <c r="G48" s="265" t="s">
        <v>4731</v>
      </c>
    </row>
    <row r="49" spans="1:7" x14ac:dyDescent="0.25">
      <c r="A49" s="219">
        <v>47</v>
      </c>
      <c r="B49" s="231" t="s">
        <v>5127</v>
      </c>
      <c r="C49" s="231" t="s">
        <v>4945</v>
      </c>
      <c r="D49" s="237" t="s">
        <v>5141</v>
      </c>
      <c r="E49" s="233" t="s">
        <v>5142</v>
      </c>
      <c r="F49" s="234" t="s">
        <v>5143</v>
      </c>
      <c r="G49" s="265" t="s">
        <v>4731</v>
      </c>
    </row>
    <row r="50" spans="1:7" ht="26.1" customHeight="1" x14ac:dyDescent="0.25">
      <c r="A50" s="219">
        <v>48</v>
      </c>
      <c r="B50" s="231" t="s">
        <v>5127</v>
      </c>
      <c r="C50" s="232" t="s">
        <v>4951</v>
      </c>
      <c r="D50" s="233" t="s">
        <v>5144</v>
      </c>
      <c r="E50" s="233" t="s">
        <v>5145</v>
      </c>
      <c r="F50" s="234" t="s">
        <v>5146</v>
      </c>
      <c r="G50" s="235" t="s">
        <v>4731</v>
      </c>
    </row>
    <row r="51" spans="1:7" ht="14.1" customHeight="1" x14ac:dyDescent="0.25">
      <c r="A51" s="219">
        <v>49</v>
      </c>
      <c r="B51" s="231" t="s">
        <v>5127</v>
      </c>
      <c r="C51" s="232" t="s">
        <v>4957</v>
      </c>
      <c r="D51" s="233" t="s">
        <v>5147</v>
      </c>
      <c r="E51" s="233" t="s">
        <v>5148</v>
      </c>
      <c r="F51" s="234" t="s">
        <v>121</v>
      </c>
      <c r="G51" s="235" t="s">
        <v>4731</v>
      </c>
    </row>
    <row r="52" spans="1:7" ht="30.6" customHeight="1" x14ac:dyDescent="0.25">
      <c r="A52" s="219">
        <v>50</v>
      </c>
      <c r="B52" s="231" t="s">
        <v>5127</v>
      </c>
      <c r="C52" s="232" t="s">
        <v>4961</v>
      </c>
      <c r="D52" s="233" t="s">
        <v>5149</v>
      </c>
      <c r="E52" s="233" t="s">
        <v>5150</v>
      </c>
      <c r="F52" s="234" t="s">
        <v>5151</v>
      </c>
      <c r="G52" s="235" t="s">
        <v>4731</v>
      </c>
    </row>
    <row r="53" spans="1:7" ht="26.1" customHeight="1" x14ac:dyDescent="0.25">
      <c r="A53" s="219">
        <v>51</v>
      </c>
      <c r="B53" s="231" t="s">
        <v>5127</v>
      </c>
      <c r="C53" s="232" t="s">
        <v>4963</v>
      </c>
      <c r="D53" s="233" t="s">
        <v>5152</v>
      </c>
      <c r="E53" s="233" t="s">
        <v>5153</v>
      </c>
      <c r="F53" s="234" t="s">
        <v>5154</v>
      </c>
      <c r="G53" s="235" t="s">
        <v>4731</v>
      </c>
    </row>
    <row r="54" spans="1:7" ht="52.8" x14ac:dyDescent="0.25">
      <c r="A54" s="219">
        <v>52</v>
      </c>
      <c r="B54" s="231" t="s">
        <v>5127</v>
      </c>
      <c r="C54" s="262" t="s">
        <v>4965</v>
      </c>
      <c r="D54" s="263" t="s">
        <v>5155</v>
      </c>
      <c r="E54" s="233" t="s">
        <v>5156</v>
      </c>
      <c r="F54" s="264" t="s">
        <v>5157</v>
      </c>
      <c r="G54" s="265" t="s">
        <v>4832</v>
      </c>
    </row>
    <row r="55" spans="1:7" ht="26.4" x14ac:dyDescent="0.25">
      <c r="A55" s="219">
        <v>53</v>
      </c>
      <c r="B55" s="231" t="s">
        <v>5127</v>
      </c>
      <c r="C55" s="262" t="s">
        <v>5158</v>
      </c>
      <c r="D55" s="263" t="s">
        <v>5159</v>
      </c>
      <c r="E55" s="233" t="s">
        <v>5160</v>
      </c>
      <c r="F55" s="234" t="s">
        <v>5161</v>
      </c>
      <c r="G55" s="235" t="s">
        <v>4743</v>
      </c>
    </row>
    <row r="56" spans="1:7" ht="52.8" x14ac:dyDescent="0.25">
      <c r="A56" s="219">
        <v>54</v>
      </c>
      <c r="B56" s="266" t="s">
        <v>5162</v>
      </c>
      <c r="C56" s="267" t="s">
        <v>4880</v>
      </c>
      <c r="D56" s="268" t="s">
        <v>5163</v>
      </c>
      <c r="E56" s="268" t="s">
        <v>5164</v>
      </c>
      <c r="F56" s="269" t="s">
        <v>5165</v>
      </c>
      <c r="G56" s="270" t="s">
        <v>4731</v>
      </c>
    </row>
    <row r="57" spans="1:7" ht="41.4" x14ac:dyDescent="0.25">
      <c r="A57" s="219">
        <v>55</v>
      </c>
      <c r="B57" s="266" t="s">
        <v>5162</v>
      </c>
      <c r="C57" s="267" t="s">
        <v>4884</v>
      </c>
      <c r="D57" s="268" t="s">
        <v>5166</v>
      </c>
      <c r="E57" s="268" t="s">
        <v>5167</v>
      </c>
      <c r="F57" s="269" t="s">
        <v>85</v>
      </c>
      <c r="G57" s="270" t="s">
        <v>4731</v>
      </c>
    </row>
    <row r="58" spans="1:7" ht="41.4" x14ac:dyDescent="0.25">
      <c r="A58" s="219">
        <v>56</v>
      </c>
      <c r="B58" s="266" t="s">
        <v>5162</v>
      </c>
      <c r="C58" s="267" t="s">
        <v>4886</v>
      </c>
      <c r="D58" s="268" t="s">
        <v>5168</v>
      </c>
      <c r="E58" s="268" t="s">
        <v>5169</v>
      </c>
      <c r="F58" s="269" t="s">
        <v>86</v>
      </c>
      <c r="G58" s="270" t="s">
        <v>4731</v>
      </c>
    </row>
    <row r="59" spans="1:7" ht="41.4" x14ac:dyDescent="0.25">
      <c r="A59" s="219">
        <v>57</v>
      </c>
      <c r="B59" s="266" t="s">
        <v>5162</v>
      </c>
      <c r="C59" s="271" t="s">
        <v>5170</v>
      </c>
      <c r="D59" s="272" t="s">
        <v>5171</v>
      </c>
      <c r="E59" s="268" t="s">
        <v>5172</v>
      </c>
      <c r="F59" s="269" t="s">
        <v>5173</v>
      </c>
      <c r="G59" s="270" t="s">
        <v>4731</v>
      </c>
    </row>
    <row r="60" spans="1:7" ht="41.4" x14ac:dyDescent="0.25">
      <c r="A60" s="219">
        <v>58</v>
      </c>
      <c r="B60" s="266" t="s">
        <v>5162</v>
      </c>
      <c r="C60" s="267" t="s">
        <v>5174</v>
      </c>
      <c r="D60" s="268" t="s">
        <v>5175</v>
      </c>
      <c r="E60" s="268" t="s">
        <v>5176</v>
      </c>
      <c r="F60" s="269" t="s">
        <v>5177</v>
      </c>
      <c r="G60" s="270" t="s">
        <v>4731</v>
      </c>
    </row>
    <row r="61" spans="1:7" ht="41.4" x14ac:dyDescent="0.25">
      <c r="A61" s="219">
        <v>59</v>
      </c>
      <c r="B61" s="266" t="s">
        <v>5162</v>
      </c>
      <c r="C61" s="267" t="s">
        <v>4890</v>
      </c>
      <c r="D61" s="268" t="s">
        <v>5178</v>
      </c>
      <c r="E61" s="268" t="s">
        <v>5179</v>
      </c>
      <c r="F61" s="269" t="s">
        <v>5180</v>
      </c>
      <c r="G61" s="270" t="s">
        <v>4738</v>
      </c>
    </row>
    <row r="62" spans="1:7" ht="79.2" x14ac:dyDescent="0.25">
      <c r="A62" s="219">
        <v>60</v>
      </c>
      <c r="B62" s="266" t="s">
        <v>5162</v>
      </c>
      <c r="C62" s="267" t="s">
        <v>4892</v>
      </c>
      <c r="D62" s="268" t="s">
        <v>5181</v>
      </c>
      <c r="E62" s="268" t="s">
        <v>5182</v>
      </c>
      <c r="F62" s="269" t="s">
        <v>5183</v>
      </c>
      <c r="G62" s="270" t="s">
        <v>4731</v>
      </c>
    </row>
    <row r="63" spans="1:7" ht="41.4" x14ac:dyDescent="0.25">
      <c r="A63" s="219">
        <v>61</v>
      </c>
      <c r="B63" s="266" t="s">
        <v>5162</v>
      </c>
      <c r="C63" s="267" t="s">
        <v>4894</v>
      </c>
      <c r="D63" s="268" t="s">
        <v>5184</v>
      </c>
      <c r="E63" s="268" t="s">
        <v>5185</v>
      </c>
      <c r="F63" s="269" t="s">
        <v>5186</v>
      </c>
      <c r="G63" s="270" t="s">
        <v>4731</v>
      </c>
    </row>
    <row r="64" spans="1:7" ht="41.4" x14ac:dyDescent="0.25">
      <c r="A64" s="219">
        <v>62</v>
      </c>
      <c r="B64" s="266" t="s">
        <v>5162</v>
      </c>
      <c r="C64" s="267" t="s">
        <v>4898</v>
      </c>
      <c r="D64" s="268" t="s">
        <v>5187</v>
      </c>
      <c r="E64" s="268" t="s">
        <v>5188</v>
      </c>
      <c r="F64" s="269" t="s">
        <v>5189</v>
      </c>
      <c r="G64" s="270" t="s">
        <v>4731</v>
      </c>
    </row>
    <row r="65" spans="1:7" ht="52.8" x14ac:dyDescent="0.25">
      <c r="A65" s="219">
        <v>63</v>
      </c>
      <c r="B65" s="266" t="s">
        <v>5162</v>
      </c>
      <c r="C65" s="267" t="s">
        <v>5190</v>
      </c>
      <c r="D65" s="268" t="s">
        <v>5191</v>
      </c>
      <c r="E65" s="268" t="s">
        <v>5192</v>
      </c>
      <c r="F65" s="269" t="s">
        <v>5193</v>
      </c>
      <c r="G65" s="270" t="s">
        <v>4743</v>
      </c>
    </row>
    <row r="66" spans="1:7" ht="41.4" x14ac:dyDescent="0.25">
      <c r="A66" s="219">
        <v>64</v>
      </c>
      <c r="B66" s="266" t="s">
        <v>5162</v>
      </c>
      <c r="C66" s="267" t="s">
        <v>4906</v>
      </c>
      <c r="D66" s="268" t="s">
        <v>5194</v>
      </c>
      <c r="E66" s="268" t="s">
        <v>5195</v>
      </c>
      <c r="F66" s="269" t="s">
        <v>96</v>
      </c>
      <c r="G66" s="270" t="s">
        <v>4743</v>
      </c>
    </row>
    <row r="67" spans="1:7" ht="41.4" x14ac:dyDescent="0.25">
      <c r="A67" s="219">
        <v>65</v>
      </c>
      <c r="B67" s="266" t="s">
        <v>5162</v>
      </c>
      <c r="C67" s="267" t="s">
        <v>4908</v>
      </c>
      <c r="D67" s="268" t="s">
        <v>5196</v>
      </c>
      <c r="E67" s="268" t="s">
        <v>5197</v>
      </c>
      <c r="F67" s="269" t="s">
        <v>97</v>
      </c>
      <c r="G67" s="270" t="s">
        <v>4743</v>
      </c>
    </row>
    <row r="68" spans="1:7" ht="41.4" x14ac:dyDescent="0.25">
      <c r="A68" s="219">
        <v>66</v>
      </c>
      <c r="B68" s="266" t="s">
        <v>5162</v>
      </c>
      <c r="C68" s="267" t="s">
        <v>4910</v>
      </c>
      <c r="D68" s="268" t="s">
        <v>5198</v>
      </c>
      <c r="E68" s="268" t="s">
        <v>5199</v>
      </c>
      <c r="F68" s="269" t="s">
        <v>98</v>
      </c>
      <c r="G68" s="270" t="s">
        <v>4743</v>
      </c>
    </row>
    <row r="69" spans="1:7" ht="41.4" x14ac:dyDescent="0.25">
      <c r="A69" s="219">
        <v>67</v>
      </c>
      <c r="B69" s="266" t="s">
        <v>5162</v>
      </c>
      <c r="C69" s="273" t="s">
        <v>4912</v>
      </c>
      <c r="D69" s="274" t="s">
        <v>5200</v>
      </c>
      <c r="E69" s="268" t="s">
        <v>5201</v>
      </c>
      <c r="F69" s="275" t="s">
        <v>99</v>
      </c>
      <c r="G69" s="276" t="s">
        <v>4743</v>
      </c>
    </row>
    <row r="70" spans="1:7" ht="52.8" x14ac:dyDescent="0.25">
      <c r="A70" s="219">
        <v>68</v>
      </c>
      <c r="B70" s="266" t="s">
        <v>5162</v>
      </c>
      <c r="C70" s="267" t="s">
        <v>5202</v>
      </c>
      <c r="D70" s="268" t="s">
        <v>5203</v>
      </c>
      <c r="E70" s="268" t="s">
        <v>5204</v>
      </c>
      <c r="F70" s="269" t="s">
        <v>5205</v>
      </c>
      <c r="G70" s="270" t="s">
        <v>4913</v>
      </c>
    </row>
    <row r="71" spans="1:7" ht="79.2" x14ac:dyDescent="0.25">
      <c r="A71" s="219">
        <v>69</v>
      </c>
      <c r="B71" s="266" t="s">
        <v>5162</v>
      </c>
      <c r="C71" s="267" t="s">
        <v>4917</v>
      </c>
      <c r="D71" s="268" t="s">
        <v>5206</v>
      </c>
      <c r="E71" s="268" t="s">
        <v>5207</v>
      </c>
      <c r="F71" s="269" t="s">
        <v>5208</v>
      </c>
      <c r="G71" s="270" t="s">
        <v>4731</v>
      </c>
    </row>
    <row r="72" spans="1:7" ht="79.2" x14ac:dyDescent="0.25">
      <c r="A72" s="219">
        <v>70</v>
      </c>
      <c r="B72" s="266" t="s">
        <v>5162</v>
      </c>
      <c r="C72" s="267" t="s">
        <v>4919</v>
      </c>
      <c r="D72" s="268" t="s">
        <v>5209</v>
      </c>
      <c r="E72" s="268" t="s">
        <v>5210</v>
      </c>
      <c r="F72" s="269" t="s">
        <v>5211</v>
      </c>
      <c r="G72" s="270" t="s">
        <v>4731</v>
      </c>
    </row>
    <row r="73" spans="1:7" ht="92.4" x14ac:dyDescent="0.25">
      <c r="A73" s="219">
        <v>71</v>
      </c>
      <c r="B73" s="266" t="s">
        <v>5162</v>
      </c>
      <c r="C73" s="267" t="s">
        <v>4929</v>
      </c>
      <c r="D73" s="268" t="s">
        <v>5212</v>
      </c>
      <c r="E73" s="268" t="s">
        <v>5213</v>
      </c>
      <c r="F73" s="269" t="s">
        <v>107</v>
      </c>
      <c r="G73" s="270" t="s">
        <v>4726</v>
      </c>
    </row>
    <row r="74" spans="1:7" ht="44.4" customHeight="1" x14ac:dyDescent="0.25">
      <c r="A74" s="277"/>
      <c r="B74" s="278"/>
      <c r="C74" s="279"/>
      <c r="D74" s="280"/>
      <c r="E74" s="281"/>
      <c r="F74" s="282"/>
      <c r="G74" s="283"/>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4983-8F4C-40E0-8C66-DD494256E8E2}">
  <sheetPr>
    <pageSetUpPr fitToPage="1"/>
  </sheetPr>
  <dimension ref="A1:P57"/>
  <sheetViews>
    <sheetView zoomScaleNormal="100" workbookViewId="0">
      <pane xSplit="7" ySplit="4" topLeftCell="H52" activePane="bottomRight" state="frozen"/>
      <selection pane="topRight" activeCell="H1" sqref="H1"/>
      <selection pane="bottomLeft" activeCell="A5" sqref="A5"/>
      <selection pane="bottomRight" activeCell="B57" sqref="B57:F57"/>
    </sheetView>
  </sheetViews>
  <sheetFormatPr defaultColWidth="8.69921875" defaultRowHeight="14.4" x14ac:dyDescent="0.3"/>
  <cols>
    <col min="1" max="1" width="8.69921875" style="171"/>
    <col min="2" max="3" width="10.19921875" style="171" customWidth="1"/>
    <col min="4" max="4" width="48.3984375" style="171" customWidth="1"/>
    <col min="5" max="5" width="55" style="171" customWidth="1"/>
    <col min="6" max="6" width="6.69921875" style="171" bestFit="1" customWidth="1"/>
    <col min="7" max="7" width="8.69921875" style="171"/>
    <col min="8" max="8" width="21.09765625" style="171" customWidth="1"/>
    <col min="9" max="11" width="21.69921875" style="171" customWidth="1"/>
    <col min="12" max="12" width="11.3984375" style="171" customWidth="1"/>
    <col min="13" max="13" width="18.59765625" style="171" customWidth="1"/>
    <col min="14" max="14" width="8" style="171" customWidth="1"/>
    <col min="15" max="15" width="12.19921875" style="171" customWidth="1"/>
    <col min="16" max="16384" width="8.69921875" style="171"/>
  </cols>
  <sheetData>
    <row r="1" spans="1:16" ht="28.95" customHeight="1" x14ac:dyDescent="0.3">
      <c r="A1" s="295" t="s">
        <v>5214</v>
      </c>
      <c r="B1" s="295"/>
      <c r="C1" s="295"/>
      <c r="D1" s="295"/>
      <c r="E1" s="295"/>
      <c r="F1" s="295"/>
      <c r="G1" s="296"/>
      <c r="H1" s="165" t="s">
        <v>5215</v>
      </c>
      <c r="I1" s="196" t="s">
        <v>5216</v>
      </c>
      <c r="J1" s="197" t="s">
        <v>5217</v>
      </c>
      <c r="K1" s="198" t="s">
        <v>5218</v>
      </c>
      <c r="L1" s="297" t="s">
        <v>5219</v>
      </c>
      <c r="M1" s="299">
        <f>AVERAGE(H2:K3)</f>
        <v>849.875</v>
      </c>
      <c r="N1" s="169"/>
      <c r="O1" s="170"/>
      <c r="P1" s="169"/>
    </row>
    <row r="2" spans="1:16" ht="18" customHeight="1" x14ac:dyDescent="0.3">
      <c r="A2" s="295"/>
      <c r="B2" s="295"/>
      <c r="C2" s="295"/>
      <c r="D2" s="295"/>
      <c r="E2" s="295"/>
      <c r="F2" s="295"/>
      <c r="G2" s="296"/>
      <c r="H2" s="301">
        <f>SUMPRODUCT(G5:G57,H5:H57)</f>
        <v>787</v>
      </c>
      <c r="I2" s="303">
        <f>SUMPRODUCT(G5:G57,I5:I57)</f>
        <v>840.5</v>
      </c>
      <c r="J2" s="303">
        <f>SUMPRODUCT(G5:G57,J5:J57)</f>
        <v>943</v>
      </c>
      <c r="K2" s="305">
        <f>SUMPRODUCT(G5:G57,K5:K57)</f>
        <v>829</v>
      </c>
      <c r="L2" s="298"/>
      <c r="M2" s="300"/>
      <c r="N2" s="169"/>
      <c r="O2" s="169"/>
      <c r="P2" s="169"/>
    </row>
    <row r="3" spans="1:16" x14ac:dyDescent="0.3">
      <c r="A3" s="306" t="s">
        <v>5220</v>
      </c>
      <c r="B3" s="307"/>
      <c r="C3" s="307"/>
      <c r="D3" s="307"/>
      <c r="E3" s="307"/>
      <c r="F3" s="307"/>
      <c r="G3" s="308"/>
      <c r="H3" s="302"/>
      <c r="I3" s="304"/>
      <c r="J3" s="304"/>
      <c r="K3" s="304"/>
      <c r="L3" s="169"/>
      <c r="M3" s="169"/>
      <c r="N3" s="169"/>
      <c r="O3" s="169"/>
      <c r="P3" s="169"/>
    </row>
    <row r="4" spans="1:16" ht="27.6" x14ac:dyDescent="0.3">
      <c r="A4" s="199" t="s">
        <v>128</v>
      </c>
      <c r="B4" s="199" t="s">
        <v>5221</v>
      </c>
      <c r="C4" s="199" t="s">
        <v>5222</v>
      </c>
      <c r="D4" s="199" t="s">
        <v>5223</v>
      </c>
      <c r="E4" s="200" t="s">
        <v>5224</v>
      </c>
      <c r="F4" s="201" t="s">
        <v>4700</v>
      </c>
      <c r="G4" s="199" t="s">
        <v>5225</v>
      </c>
      <c r="H4" s="178" t="s">
        <v>5226</v>
      </c>
      <c r="I4" s="202" t="s">
        <v>5227</v>
      </c>
      <c r="J4" s="203" t="s">
        <v>5227</v>
      </c>
      <c r="K4" s="179" t="s">
        <v>5227</v>
      </c>
      <c r="L4" s="169"/>
      <c r="M4" s="169"/>
      <c r="N4" s="169"/>
      <c r="O4" s="169"/>
      <c r="P4" s="169"/>
    </row>
    <row r="5" spans="1:16" ht="69" x14ac:dyDescent="0.3">
      <c r="A5" s="192">
        <v>1</v>
      </c>
      <c r="B5" s="191" t="s">
        <v>5228</v>
      </c>
      <c r="C5" s="191" t="s">
        <v>5229</v>
      </c>
      <c r="D5" s="193" t="s">
        <v>0</v>
      </c>
      <c r="E5" s="194" t="s">
        <v>4984</v>
      </c>
      <c r="F5" s="191" t="s">
        <v>4705</v>
      </c>
      <c r="G5" s="204">
        <v>5</v>
      </c>
      <c r="H5" s="185">
        <v>2</v>
      </c>
      <c r="I5" s="185">
        <v>2</v>
      </c>
      <c r="J5" s="185">
        <v>2</v>
      </c>
      <c r="K5" s="185">
        <v>2</v>
      </c>
      <c r="L5" s="169"/>
      <c r="M5" s="169"/>
      <c r="N5" s="169"/>
      <c r="O5" s="169"/>
      <c r="P5" s="169"/>
    </row>
    <row r="6" spans="1:16" ht="52.95" customHeight="1" x14ac:dyDescent="0.3">
      <c r="A6" s="192">
        <v>2</v>
      </c>
      <c r="B6" s="191" t="s">
        <v>5230</v>
      </c>
      <c r="C6" s="191" t="s">
        <v>5231</v>
      </c>
      <c r="D6" s="193" t="s">
        <v>5232</v>
      </c>
      <c r="E6" s="194" t="s">
        <v>5233</v>
      </c>
      <c r="F6" s="191" t="s">
        <v>4989</v>
      </c>
      <c r="G6" s="204">
        <v>8</v>
      </c>
      <c r="H6" s="185">
        <v>0.25</v>
      </c>
      <c r="I6" s="185">
        <v>0.25</v>
      </c>
      <c r="J6" s="185">
        <v>0.25</v>
      </c>
      <c r="K6" s="185">
        <v>0.25</v>
      </c>
      <c r="L6" s="169"/>
      <c r="M6" s="169"/>
      <c r="N6" s="169"/>
      <c r="O6" s="169"/>
      <c r="P6" s="169"/>
    </row>
    <row r="7" spans="1:16" ht="60" x14ac:dyDescent="0.3">
      <c r="A7" s="192">
        <v>3</v>
      </c>
      <c r="B7" s="191" t="s">
        <v>5234</v>
      </c>
      <c r="C7" s="191" t="s">
        <v>5235</v>
      </c>
      <c r="D7" s="193" t="s">
        <v>1</v>
      </c>
      <c r="E7" s="194" t="s">
        <v>5236</v>
      </c>
      <c r="F7" s="191" t="s">
        <v>4705</v>
      </c>
      <c r="G7" s="191">
        <v>45</v>
      </c>
      <c r="H7" s="185">
        <v>0</v>
      </c>
      <c r="I7" s="185"/>
      <c r="J7" s="185"/>
      <c r="K7" s="185"/>
      <c r="L7" s="169"/>
      <c r="M7" s="169"/>
      <c r="N7" s="169"/>
      <c r="O7" s="169"/>
      <c r="P7" s="169"/>
    </row>
    <row r="8" spans="1:16" ht="60" x14ac:dyDescent="0.3">
      <c r="A8" s="192">
        <v>4</v>
      </c>
      <c r="B8" s="191" t="s">
        <v>5237</v>
      </c>
      <c r="C8" s="191" t="s">
        <v>5238</v>
      </c>
      <c r="D8" s="193" t="s">
        <v>5239</v>
      </c>
      <c r="E8" s="194" t="s">
        <v>5240</v>
      </c>
      <c r="F8" s="191" t="s">
        <v>4705</v>
      </c>
      <c r="G8" s="191">
        <v>60</v>
      </c>
      <c r="H8" s="185">
        <v>0.25</v>
      </c>
      <c r="I8" s="185">
        <v>0.25</v>
      </c>
      <c r="J8" s="185">
        <v>0.25</v>
      </c>
      <c r="K8" s="185">
        <v>0.25</v>
      </c>
      <c r="L8" s="169"/>
      <c r="M8" s="169"/>
      <c r="N8" s="169"/>
      <c r="O8" s="169"/>
      <c r="P8" s="169"/>
    </row>
    <row r="9" spans="1:16" ht="48" x14ac:dyDescent="0.3">
      <c r="A9" s="192">
        <v>5</v>
      </c>
      <c r="B9" s="191" t="s">
        <v>5241</v>
      </c>
      <c r="C9" s="191" t="s">
        <v>5242</v>
      </c>
      <c r="D9" s="193" t="s">
        <v>5243</v>
      </c>
      <c r="E9" s="194" t="s">
        <v>5244</v>
      </c>
      <c r="F9" s="191" t="s">
        <v>4705</v>
      </c>
      <c r="G9" s="191">
        <v>130</v>
      </c>
      <c r="H9" s="185">
        <v>0</v>
      </c>
      <c r="I9" s="185"/>
      <c r="J9" s="185"/>
      <c r="K9" s="185">
        <v>1</v>
      </c>
      <c r="L9" s="169"/>
      <c r="M9" s="169"/>
      <c r="N9" s="169"/>
      <c r="O9" s="169"/>
      <c r="P9" s="169"/>
    </row>
    <row r="10" spans="1:16" ht="60" x14ac:dyDescent="0.3">
      <c r="A10" s="192">
        <v>6</v>
      </c>
      <c r="B10" s="191" t="s">
        <v>4733</v>
      </c>
      <c r="C10" s="191" t="s">
        <v>5245</v>
      </c>
      <c r="D10" s="193" t="s">
        <v>12</v>
      </c>
      <c r="E10" s="194" t="s">
        <v>5246</v>
      </c>
      <c r="F10" s="191" t="s">
        <v>5247</v>
      </c>
      <c r="G10" s="191">
        <v>5</v>
      </c>
      <c r="H10" s="185">
        <v>0</v>
      </c>
      <c r="I10" s="185">
        <v>0</v>
      </c>
      <c r="J10" s="185">
        <v>0</v>
      </c>
      <c r="K10" s="185">
        <v>0</v>
      </c>
      <c r="L10" s="169"/>
      <c r="M10" s="169"/>
      <c r="N10" s="169"/>
      <c r="O10" s="169"/>
      <c r="P10" s="169"/>
    </row>
    <row r="11" spans="1:16" ht="60" x14ac:dyDescent="0.3">
      <c r="A11" s="192">
        <v>7</v>
      </c>
      <c r="B11" s="191" t="s">
        <v>4735</v>
      </c>
      <c r="C11" s="191" t="s">
        <v>5248</v>
      </c>
      <c r="D11" s="193" t="s">
        <v>13</v>
      </c>
      <c r="E11" s="194" t="s">
        <v>5249</v>
      </c>
      <c r="F11" s="191" t="s">
        <v>5247</v>
      </c>
      <c r="G11" s="191">
        <v>4</v>
      </c>
      <c r="H11" s="185">
        <v>1</v>
      </c>
      <c r="I11" s="185">
        <v>0.5</v>
      </c>
      <c r="J11" s="185">
        <v>0.75</v>
      </c>
      <c r="K11" s="185">
        <v>0.5</v>
      </c>
      <c r="L11" s="169"/>
      <c r="M11" s="169"/>
      <c r="N11" s="169"/>
      <c r="O11" s="169"/>
      <c r="P11" s="169"/>
    </row>
    <row r="12" spans="1:16" ht="60" x14ac:dyDescent="0.3">
      <c r="A12" s="192">
        <v>8</v>
      </c>
      <c r="B12" s="191" t="s">
        <v>4737</v>
      </c>
      <c r="C12" s="191" t="s">
        <v>5250</v>
      </c>
      <c r="D12" s="193" t="s">
        <v>14</v>
      </c>
      <c r="E12" s="194" t="s">
        <v>5251</v>
      </c>
      <c r="F12" s="191" t="s">
        <v>5247</v>
      </c>
      <c r="G12" s="205">
        <v>3.5</v>
      </c>
      <c r="H12" s="185">
        <v>1</v>
      </c>
      <c r="I12" s="185">
        <v>1</v>
      </c>
      <c r="J12" s="185">
        <v>1</v>
      </c>
      <c r="K12" s="185">
        <v>1</v>
      </c>
      <c r="L12" s="169"/>
      <c r="M12" s="169"/>
      <c r="N12" s="169"/>
      <c r="O12" s="169"/>
      <c r="P12" s="169"/>
    </row>
    <row r="13" spans="1:16" ht="48" x14ac:dyDescent="0.3">
      <c r="A13" s="192">
        <v>9</v>
      </c>
      <c r="B13" s="191" t="s">
        <v>4747</v>
      </c>
      <c r="C13" s="191" t="s">
        <v>5252</v>
      </c>
      <c r="D13" s="193" t="s">
        <v>5253</v>
      </c>
      <c r="E13" s="194" t="s">
        <v>5254</v>
      </c>
      <c r="F13" s="191" t="s">
        <v>5247</v>
      </c>
      <c r="G13" s="205">
        <v>2</v>
      </c>
      <c r="H13" s="185">
        <v>11</v>
      </c>
      <c r="I13" s="185">
        <v>8</v>
      </c>
      <c r="J13" s="185">
        <v>14</v>
      </c>
      <c r="K13" s="185">
        <v>9</v>
      </c>
      <c r="L13" s="169"/>
      <c r="M13" s="169"/>
      <c r="N13" s="169"/>
      <c r="O13" s="169"/>
      <c r="P13" s="169"/>
    </row>
    <row r="14" spans="1:16" ht="60" x14ac:dyDescent="0.3">
      <c r="A14" s="192">
        <v>10</v>
      </c>
      <c r="B14" s="191" t="s">
        <v>4749</v>
      </c>
      <c r="C14" s="191" t="s">
        <v>5255</v>
      </c>
      <c r="D14" s="193" t="s">
        <v>5256</v>
      </c>
      <c r="E14" s="194" t="s">
        <v>5257</v>
      </c>
      <c r="F14" s="191" t="s">
        <v>5247</v>
      </c>
      <c r="G14" s="205">
        <v>2</v>
      </c>
      <c r="H14" s="185">
        <v>0</v>
      </c>
      <c r="I14" s="185"/>
      <c r="J14" s="185">
        <v>0</v>
      </c>
      <c r="K14" s="185">
        <v>0</v>
      </c>
      <c r="L14" s="169"/>
      <c r="M14" s="169"/>
      <c r="N14" s="169"/>
      <c r="O14" s="169"/>
      <c r="P14" s="169"/>
    </row>
    <row r="15" spans="1:16" ht="72" x14ac:dyDescent="0.3">
      <c r="A15" s="192">
        <v>11</v>
      </c>
      <c r="B15" s="191" t="s">
        <v>4763</v>
      </c>
      <c r="C15" s="191" t="s">
        <v>5258</v>
      </c>
      <c r="D15" s="193" t="s">
        <v>26</v>
      </c>
      <c r="E15" s="194" t="s">
        <v>5259</v>
      </c>
      <c r="F15" s="191" t="s">
        <v>5247</v>
      </c>
      <c r="G15" s="191">
        <v>1.5</v>
      </c>
      <c r="H15" s="185">
        <v>12</v>
      </c>
      <c r="I15" s="185">
        <v>0</v>
      </c>
      <c r="J15" s="185">
        <v>0</v>
      </c>
      <c r="K15" s="185">
        <v>0</v>
      </c>
      <c r="L15" s="169"/>
      <c r="M15" s="169"/>
      <c r="N15" s="169"/>
      <c r="O15" s="169"/>
      <c r="P15" s="169"/>
    </row>
    <row r="16" spans="1:16" ht="24" x14ac:dyDescent="0.3">
      <c r="A16" s="192">
        <v>12</v>
      </c>
      <c r="B16" s="191" t="s">
        <v>4767</v>
      </c>
      <c r="C16" s="191" t="s">
        <v>5063</v>
      </c>
      <c r="D16" s="193" t="s">
        <v>28</v>
      </c>
      <c r="E16" s="194" t="s">
        <v>5260</v>
      </c>
      <c r="F16" s="191" t="s">
        <v>5247</v>
      </c>
      <c r="G16" s="191">
        <v>8</v>
      </c>
      <c r="H16" s="185">
        <v>8</v>
      </c>
      <c r="I16" s="185">
        <v>0</v>
      </c>
      <c r="J16" s="185">
        <v>12</v>
      </c>
      <c r="K16" s="185">
        <v>7</v>
      </c>
      <c r="L16" s="169"/>
      <c r="M16" s="169"/>
      <c r="N16" s="169"/>
      <c r="O16" s="169"/>
      <c r="P16" s="169"/>
    </row>
    <row r="17" spans="1:16" ht="24" x14ac:dyDescent="0.3">
      <c r="A17" s="192">
        <v>13</v>
      </c>
      <c r="B17" s="191" t="s">
        <v>4771</v>
      </c>
      <c r="C17" s="191" t="s">
        <v>5059</v>
      </c>
      <c r="D17" s="193" t="s">
        <v>28</v>
      </c>
      <c r="E17" s="194" t="s">
        <v>5261</v>
      </c>
      <c r="F17" s="191" t="s">
        <v>5247</v>
      </c>
      <c r="G17" s="205">
        <v>8</v>
      </c>
      <c r="H17" s="185">
        <v>0</v>
      </c>
      <c r="I17" s="185">
        <v>0</v>
      </c>
      <c r="J17" s="185">
        <v>2</v>
      </c>
      <c r="K17" s="185"/>
      <c r="L17" s="169"/>
      <c r="M17" s="169"/>
      <c r="N17" s="169"/>
      <c r="O17" s="169"/>
      <c r="P17" s="169"/>
    </row>
    <row r="18" spans="1:16" ht="48" x14ac:dyDescent="0.3">
      <c r="A18" s="192">
        <v>14</v>
      </c>
      <c r="B18" s="191" t="s">
        <v>5262</v>
      </c>
      <c r="C18" s="191" t="s">
        <v>5263</v>
      </c>
      <c r="D18" s="193" t="s">
        <v>5264</v>
      </c>
      <c r="E18" s="194" t="s">
        <v>5265</v>
      </c>
      <c r="F18" s="191" t="s">
        <v>5266</v>
      </c>
      <c r="G18" s="205">
        <v>1.5</v>
      </c>
      <c r="H18" s="185">
        <v>11</v>
      </c>
      <c r="I18" s="185">
        <v>12</v>
      </c>
      <c r="J18" s="185">
        <v>14</v>
      </c>
      <c r="K18" s="185">
        <v>7</v>
      </c>
      <c r="L18" s="169"/>
      <c r="M18" s="169"/>
      <c r="N18" s="169"/>
      <c r="O18" s="169"/>
      <c r="P18" s="169"/>
    </row>
    <row r="19" spans="1:16" ht="27.6" x14ac:dyDescent="0.3">
      <c r="A19" s="192">
        <v>15</v>
      </c>
      <c r="B19" s="191" t="s">
        <v>4769</v>
      </c>
      <c r="C19" s="191" t="s">
        <v>5066</v>
      </c>
      <c r="D19" s="193" t="s">
        <v>5267</v>
      </c>
      <c r="E19" s="194" t="s">
        <v>5268</v>
      </c>
      <c r="F19" s="191" t="s">
        <v>5247</v>
      </c>
      <c r="G19" s="205">
        <v>7</v>
      </c>
      <c r="H19" s="185">
        <v>0</v>
      </c>
      <c r="I19" s="185">
        <v>11</v>
      </c>
      <c r="J19" s="185"/>
      <c r="K19" s="185"/>
      <c r="L19" s="169"/>
      <c r="M19" s="169"/>
      <c r="N19" s="169"/>
      <c r="O19" s="169"/>
      <c r="P19" s="169"/>
    </row>
    <row r="20" spans="1:16" ht="27.6" x14ac:dyDescent="0.3">
      <c r="A20" s="192">
        <v>16</v>
      </c>
      <c r="B20" s="191" t="s">
        <v>5269</v>
      </c>
      <c r="C20" s="191" t="s">
        <v>5270</v>
      </c>
      <c r="D20" s="193" t="s">
        <v>5271</v>
      </c>
      <c r="E20" s="194" t="s">
        <v>5272</v>
      </c>
      <c r="F20" s="191" t="s">
        <v>5247</v>
      </c>
      <c r="G20" s="205">
        <v>6</v>
      </c>
      <c r="H20" s="185">
        <v>4</v>
      </c>
      <c r="I20" s="185"/>
      <c r="J20" s="185"/>
      <c r="K20" s="185"/>
      <c r="L20" s="169"/>
      <c r="M20" s="169"/>
      <c r="N20" s="169"/>
      <c r="O20" s="169"/>
      <c r="P20" s="169"/>
    </row>
    <row r="21" spans="1:16" ht="41.4" customHeight="1" x14ac:dyDescent="0.3">
      <c r="A21" s="192">
        <v>17</v>
      </c>
      <c r="B21" s="191" t="s">
        <v>5273</v>
      </c>
      <c r="C21" s="191" t="s">
        <v>5274</v>
      </c>
      <c r="D21" s="193" t="s">
        <v>5275</v>
      </c>
      <c r="E21" s="194" t="s">
        <v>5276</v>
      </c>
      <c r="F21" s="191" t="s">
        <v>5247</v>
      </c>
      <c r="G21" s="205">
        <v>6</v>
      </c>
      <c r="H21" s="185">
        <v>0</v>
      </c>
      <c r="I21" s="185">
        <v>4.5</v>
      </c>
      <c r="J21" s="185">
        <v>7</v>
      </c>
      <c r="K21" s="185">
        <v>3.5</v>
      </c>
      <c r="L21" s="169"/>
      <c r="M21" s="169"/>
      <c r="N21" s="169"/>
      <c r="O21" s="169"/>
      <c r="P21" s="169"/>
    </row>
    <row r="22" spans="1:16" ht="38.4" customHeight="1" x14ac:dyDescent="0.3">
      <c r="A22" s="192">
        <v>18</v>
      </c>
      <c r="B22" s="191" t="s">
        <v>5277</v>
      </c>
      <c r="C22" s="191" t="s">
        <v>5278</v>
      </c>
      <c r="D22" s="193" t="s">
        <v>5279</v>
      </c>
      <c r="E22" s="194" t="s">
        <v>5280</v>
      </c>
      <c r="F22" s="191" t="s">
        <v>5266</v>
      </c>
      <c r="G22" s="205">
        <v>5</v>
      </c>
      <c r="H22" s="185">
        <v>3</v>
      </c>
      <c r="I22" s="185">
        <v>3.5</v>
      </c>
      <c r="J22" s="185">
        <v>4</v>
      </c>
      <c r="K22" s="185">
        <v>3</v>
      </c>
      <c r="L22" s="169"/>
      <c r="M22" s="169"/>
      <c r="N22" s="169"/>
      <c r="O22" s="169"/>
      <c r="P22" s="169"/>
    </row>
    <row r="23" spans="1:16" ht="60" x14ac:dyDescent="0.3">
      <c r="A23" s="192">
        <v>19</v>
      </c>
      <c r="B23" s="191" t="s">
        <v>4775</v>
      </c>
      <c r="C23" s="191" t="s">
        <v>4774</v>
      </c>
      <c r="D23" s="193" t="s">
        <v>5281</v>
      </c>
      <c r="E23" s="194" t="s">
        <v>5282</v>
      </c>
      <c r="F23" s="191" t="s">
        <v>5247</v>
      </c>
      <c r="G23" s="191">
        <v>1.5</v>
      </c>
      <c r="H23" s="185">
        <v>35</v>
      </c>
      <c r="I23" s="185">
        <v>33</v>
      </c>
      <c r="J23" s="185">
        <v>40</v>
      </c>
      <c r="K23" s="185">
        <v>27</v>
      </c>
      <c r="L23" s="169"/>
      <c r="M23" s="169"/>
      <c r="N23" s="169"/>
      <c r="O23" s="169"/>
      <c r="P23" s="169"/>
    </row>
    <row r="24" spans="1:16" ht="60" x14ac:dyDescent="0.3">
      <c r="A24" s="192">
        <v>20</v>
      </c>
      <c r="B24" s="191" t="s">
        <v>4773</v>
      </c>
      <c r="C24" s="191" t="s">
        <v>5283</v>
      </c>
      <c r="D24" s="193" t="s">
        <v>5284</v>
      </c>
      <c r="E24" s="194" t="s">
        <v>5285</v>
      </c>
      <c r="F24" s="191" t="s">
        <v>5247</v>
      </c>
      <c r="G24" s="191">
        <v>1</v>
      </c>
      <c r="H24" s="185">
        <v>10</v>
      </c>
      <c r="I24" s="185">
        <v>12</v>
      </c>
      <c r="J24" s="185">
        <v>14</v>
      </c>
      <c r="K24" s="185">
        <v>8</v>
      </c>
      <c r="L24" s="169"/>
      <c r="M24" s="169"/>
      <c r="N24" s="169"/>
      <c r="O24" s="169"/>
      <c r="P24" s="169"/>
    </row>
    <row r="25" spans="1:16" ht="60" x14ac:dyDescent="0.3">
      <c r="A25" s="192">
        <v>21</v>
      </c>
      <c r="B25" s="191" t="s">
        <v>4783</v>
      </c>
      <c r="C25" s="191" t="s">
        <v>4782</v>
      </c>
      <c r="D25" s="193" t="s">
        <v>36</v>
      </c>
      <c r="E25" s="194" t="s">
        <v>5286</v>
      </c>
      <c r="F25" s="191" t="s">
        <v>5247</v>
      </c>
      <c r="G25" s="191">
        <v>50</v>
      </c>
      <c r="H25" s="185">
        <v>0</v>
      </c>
      <c r="I25" s="185"/>
      <c r="J25" s="185"/>
      <c r="K25" s="185"/>
      <c r="L25" s="169"/>
      <c r="M25" s="169"/>
      <c r="N25" s="169"/>
      <c r="O25" s="169"/>
      <c r="P25" s="169"/>
    </row>
    <row r="26" spans="1:16" ht="60" x14ac:dyDescent="0.3">
      <c r="A26" s="192">
        <v>22</v>
      </c>
      <c r="B26" s="191" t="s">
        <v>4789</v>
      </c>
      <c r="C26" s="191" t="s">
        <v>5287</v>
      </c>
      <c r="D26" s="193" t="s">
        <v>5288</v>
      </c>
      <c r="E26" s="194" t="s">
        <v>5289</v>
      </c>
      <c r="F26" s="191" t="s">
        <v>5290</v>
      </c>
      <c r="G26" s="191">
        <v>70</v>
      </c>
      <c r="H26" s="185">
        <v>0</v>
      </c>
      <c r="I26" s="185"/>
      <c r="J26" s="185"/>
      <c r="K26" s="185"/>
      <c r="L26" s="169"/>
      <c r="M26" s="169"/>
      <c r="N26" s="169"/>
      <c r="O26" s="169"/>
      <c r="P26" s="169"/>
    </row>
    <row r="27" spans="1:16" ht="24" x14ac:dyDescent="0.3">
      <c r="A27" s="192">
        <v>23</v>
      </c>
      <c r="B27" s="191" t="s">
        <v>5291</v>
      </c>
      <c r="C27" s="191" t="s">
        <v>5292</v>
      </c>
      <c r="D27" s="193" t="s">
        <v>5293</v>
      </c>
      <c r="E27" s="194" t="s">
        <v>5294</v>
      </c>
      <c r="F27" s="191" t="s">
        <v>5266</v>
      </c>
      <c r="G27" s="191">
        <v>2</v>
      </c>
      <c r="H27" s="185">
        <v>0</v>
      </c>
      <c r="I27" s="185"/>
      <c r="J27" s="185"/>
      <c r="K27" s="185"/>
      <c r="L27" s="169"/>
      <c r="M27" s="169"/>
      <c r="N27" s="169"/>
      <c r="O27" s="169"/>
      <c r="P27" s="169"/>
    </row>
    <row r="28" spans="1:16" ht="24" x14ac:dyDescent="0.3">
      <c r="A28" s="192">
        <v>24</v>
      </c>
      <c r="B28" s="191" t="s">
        <v>5295</v>
      </c>
      <c r="C28" s="191" t="s">
        <v>5296</v>
      </c>
      <c r="D28" s="193" t="s">
        <v>5297</v>
      </c>
      <c r="E28" s="194" t="s">
        <v>5298</v>
      </c>
      <c r="F28" s="191" t="s">
        <v>4858</v>
      </c>
      <c r="G28" s="191">
        <v>1.5</v>
      </c>
      <c r="H28" s="185">
        <v>100</v>
      </c>
      <c r="I28" s="185">
        <v>105</v>
      </c>
      <c r="J28" s="185">
        <v>110</v>
      </c>
      <c r="K28" s="185">
        <v>95</v>
      </c>
      <c r="L28" s="169"/>
      <c r="M28" s="169"/>
      <c r="N28" s="169"/>
      <c r="O28" s="169"/>
      <c r="P28" s="169"/>
    </row>
    <row r="29" spans="1:16" ht="69" customHeight="1" x14ac:dyDescent="0.3">
      <c r="A29" s="192">
        <v>25</v>
      </c>
      <c r="B29" s="191" t="s">
        <v>5299</v>
      </c>
      <c r="C29" s="191" t="s">
        <v>5300</v>
      </c>
      <c r="D29" s="193" t="s">
        <v>5301</v>
      </c>
      <c r="E29" s="194" t="s">
        <v>5302</v>
      </c>
      <c r="F29" s="191" t="s">
        <v>5247</v>
      </c>
      <c r="G29" s="191">
        <v>15</v>
      </c>
      <c r="H29" s="185">
        <v>10</v>
      </c>
      <c r="I29" s="185">
        <v>13</v>
      </c>
      <c r="J29" s="185">
        <v>12.5</v>
      </c>
      <c r="K29" s="185">
        <v>9</v>
      </c>
      <c r="L29" s="169"/>
      <c r="M29" s="169"/>
      <c r="N29" s="169"/>
      <c r="O29" s="169"/>
      <c r="P29" s="169"/>
    </row>
    <row r="30" spans="1:16" ht="85.2" customHeight="1" x14ac:dyDescent="0.3">
      <c r="A30" s="192">
        <v>26</v>
      </c>
      <c r="B30" s="191" t="s">
        <v>5303</v>
      </c>
      <c r="C30" s="191" t="s">
        <v>5304</v>
      </c>
      <c r="D30" s="193" t="s">
        <v>5305</v>
      </c>
      <c r="E30" s="194" t="s">
        <v>5306</v>
      </c>
      <c r="F30" s="191" t="s">
        <v>4858</v>
      </c>
      <c r="G30" s="191">
        <v>2.5</v>
      </c>
      <c r="H30" s="185">
        <v>25</v>
      </c>
      <c r="I30" s="185">
        <v>25</v>
      </c>
      <c r="J30" s="185">
        <v>25</v>
      </c>
      <c r="K30" s="185">
        <v>25</v>
      </c>
      <c r="L30" s="169"/>
      <c r="M30" s="169"/>
      <c r="N30" s="169"/>
      <c r="O30" s="169"/>
      <c r="P30" s="169"/>
    </row>
    <row r="31" spans="1:16" ht="58.2" customHeight="1" x14ac:dyDescent="0.3">
      <c r="A31" s="192">
        <v>27</v>
      </c>
      <c r="B31" s="191" t="s">
        <v>5307</v>
      </c>
      <c r="C31" s="191" t="s">
        <v>5308</v>
      </c>
      <c r="D31" s="193" t="s">
        <v>5309</v>
      </c>
      <c r="E31" s="194" t="s">
        <v>5310</v>
      </c>
      <c r="F31" s="191" t="s">
        <v>5311</v>
      </c>
      <c r="G31" s="191">
        <v>10</v>
      </c>
      <c r="H31" s="185">
        <v>4.5</v>
      </c>
      <c r="I31" s="185">
        <v>5</v>
      </c>
      <c r="J31" s="185">
        <v>7.5</v>
      </c>
      <c r="K31" s="185">
        <v>3.5</v>
      </c>
      <c r="L31" s="169"/>
      <c r="M31" s="169"/>
      <c r="N31" s="169"/>
      <c r="O31" s="169"/>
      <c r="P31" s="169"/>
    </row>
    <row r="32" spans="1:16" ht="48" x14ac:dyDescent="0.3">
      <c r="A32" s="192">
        <v>28</v>
      </c>
      <c r="B32" s="191" t="s">
        <v>4874</v>
      </c>
      <c r="C32" s="191" t="s">
        <v>5312</v>
      </c>
      <c r="D32" s="193" t="s">
        <v>80</v>
      </c>
      <c r="E32" s="194" t="s">
        <v>5313</v>
      </c>
      <c r="F32" s="191" t="s">
        <v>4858</v>
      </c>
      <c r="G32" s="191">
        <v>65</v>
      </c>
      <c r="H32" s="185">
        <v>0</v>
      </c>
      <c r="I32" s="185"/>
      <c r="J32" s="185"/>
      <c r="K32" s="185"/>
      <c r="L32" s="169"/>
      <c r="M32" s="169"/>
      <c r="N32" s="169"/>
      <c r="O32" s="169"/>
      <c r="P32" s="169"/>
    </row>
    <row r="33" spans="1:16" ht="60" x14ac:dyDescent="0.3">
      <c r="A33" s="192">
        <v>29</v>
      </c>
      <c r="B33" s="191" t="s">
        <v>4880</v>
      </c>
      <c r="C33" s="191" t="s">
        <v>5314</v>
      </c>
      <c r="D33" s="193" t="s">
        <v>5315</v>
      </c>
      <c r="E33" s="194" t="s">
        <v>5316</v>
      </c>
      <c r="F33" s="191" t="s">
        <v>4731</v>
      </c>
      <c r="G33" s="191">
        <v>30</v>
      </c>
      <c r="H33" s="185">
        <v>0</v>
      </c>
      <c r="I33" s="185"/>
      <c r="J33" s="185"/>
      <c r="K33" s="185"/>
      <c r="L33" s="169"/>
      <c r="M33" s="169"/>
      <c r="N33" s="169"/>
      <c r="O33" s="169"/>
      <c r="P33" s="169"/>
    </row>
    <row r="34" spans="1:16" ht="27.6" x14ac:dyDescent="0.3">
      <c r="A34" s="192">
        <v>30</v>
      </c>
      <c r="B34" s="191" t="s">
        <v>5317</v>
      </c>
      <c r="C34" s="191" t="s">
        <v>5318</v>
      </c>
      <c r="D34" s="193" t="s">
        <v>5319</v>
      </c>
      <c r="E34" s="194" t="s">
        <v>5320</v>
      </c>
      <c r="F34" s="191" t="s">
        <v>4731</v>
      </c>
      <c r="G34" s="191">
        <v>50</v>
      </c>
      <c r="H34" s="185">
        <v>0</v>
      </c>
      <c r="I34" s="185"/>
      <c r="J34" s="185"/>
      <c r="K34" s="185"/>
      <c r="L34" s="169"/>
      <c r="M34" s="169"/>
      <c r="N34" s="169"/>
      <c r="O34" s="169"/>
      <c r="P34" s="169"/>
    </row>
    <row r="35" spans="1:16" ht="24" x14ac:dyDescent="0.3">
      <c r="A35" s="192">
        <v>31</v>
      </c>
      <c r="B35" s="191" t="s">
        <v>4838</v>
      </c>
      <c r="C35" s="191" t="s">
        <v>5321</v>
      </c>
      <c r="D35" s="193" t="s">
        <v>5322</v>
      </c>
      <c r="E35" s="194" t="s">
        <v>5323</v>
      </c>
      <c r="F35" s="191" t="s">
        <v>5087</v>
      </c>
      <c r="G35" s="191">
        <v>1.5</v>
      </c>
      <c r="H35" s="185">
        <v>0</v>
      </c>
      <c r="I35" s="185"/>
      <c r="J35" s="185"/>
      <c r="K35" s="185"/>
      <c r="L35" s="169"/>
      <c r="M35" s="169"/>
      <c r="N35" s="169"/>
      <c r="O35" s="169"/>
      <c r="P35" s="169"/>
    </row>
    <row r="36" spans="1:16" ht="27.6" x14ac:dyDescent="0.3">
      <c r="A36" s="192">
        <v>32</v>
      </c>
      <c r="B36" s="191" t="s">
        <v>4892</v>
      </c>
      <c r="C36" s="191" t="s">
        <v>5324</v>
      </c>
      <c r="D36" s="193" t="s">
        <v>5325</v>
      </c>
      <c r="E36" s="194" t="s">
        <v>5326</v>
      </c>
      <c r="F36" s="191" t="s">
        <v>4731</v>
      </c>
      <c r="G36" s="191">
        <v>15</v>
      </c>
      <c r="H36" s="185">
        <v>0</v>
      </c>
      <c r="I36" s="185"/>
      <c r="J36" s="185"/>
      <c r="K36" s="185"/>
      <c r="L36" s="169"/>
      <c r="M36" s="169"/>
      <c r="N36" s="169"/>
      <c r="O36" s="169"/>
      <c r="P36" s="169"/>
    </row>
    <row r="37" spans="1:16" x14ac:dyDescent="0.3">
      <c r="A37" s="192">
        <v>33</v>
      </c>
      <c r="B37" s="191" t="s">
        <v>4884</v>
      </c>
      <c r="C37" s="191" t="s">
        <v>5327</v>
      </c>
      <c r="D37" s="193" t="s">
        <v>5328</v>
      </c>
      <c r="E37" s="194" t="s">
        <v>5329</v>
      </c>
      <c r="F37" s="191" t="s">
        <v>4731</v>
      </c>
      <c r="G37" s="205">
        <v>5</v>
      </c>
      <c r="H37" s="185">
        <v>0</v>
      </c>
      <c r="I37" s="185"/>
      <c r="J37" s="185"/>
      <c r="K37" s="185"/>
      <c r="L37" s="169"/>
      <c r="M37" s="169"/>
      <c r="N37" s="169"/>
      <c r="O37" s="169"/>
      <c r="P37" s="169"/>
    </row>
    <row r="38" spans="1:16" ht="48" x14ac:dyDescent="0.3">
      <c r="A38" s="192">
        <v>34</v>
      </c>
      <c r="B38" s="191" t="s">
        <v>4902</v>
      </c>
      <c r="C38" s="191" t="s">
        <v>5330</v>
      </c>
      <c r="D38" s="193" t="s">
        <v>94</v>
      </c>
      <c r="E38" s="194" t="s">
        <v>5331</v>
      </c>
      <c r="F38" s="191" t="s">
        <v>5266</v>
      </c>
      <c r="G38" s="205">
        <v>3</v>
      </c>
      <c r="H38" s="185">
        <v>0</v>
      </c>
      <c r="I38" s="185"/>
      <c r="J38" s="185"/>
      <c r="K38" s="185"/>
      <c r="L38" s="169"/>
      <c r="M38" s="169"/>
      <c r="N38" s="169"/>
      <c r="O38" s="169"/>
      <c r="P38" s="169"/>
    </row>
    <row r="39" spans="1:16" ht="48" x14ac:dyDescent="0.3">
      <c r="A39" s="192">
        <v>35</v>
      </c>
      <c r="B39" s="191" t="s">
        <v>4904</v>
      </c>
      <c r="C39" s="191" t="s">
        <v>5332</v>
      </c>
      <c r="D39" s="193" t="s">
        <v>95</v>
      </c>
      <c r="E39" s="194" t="s">
        <v>5333</v>
      </c>
      <c r="F39" s="191" t="s">
        <v>5266</v>
      </c>
      <c r="G39" s="205">
        <v>3.5</v>
      </c>
      <c r="H39" s="185">
        <v>0</v>
      </c>
      <c r="I39" s="185"/>
      <c r="J39" s="185"/>
      <c r="K39" s="185"/>
      <c r="L39" s="169"/>
      <c r="M39" s="169"/>
      <c r="N39" s="169"/>
      <c r="O39" s="169"/>
      <c r="P39" s="169"/>
    </row>
    <row r="40" spans="1:16" ht="72" x14ac:dyDescent="0.3">
      <c r="A40" s="192">
        <v>36</v>
      </c>
      <c r="B40" s="191" t="s">
        <v>4919</v>
      </c>
      <c r="C40" s="191" t="s">
        <v>5334</v>
      </c>
      <c r="D40" s="193" t="s">
        <v>5335</v>
      </c>
      <c r="E40" s="206" t="s">
        <v>5336</v>
      </c>
      <c r="F40" s="191" t="s">
        <v>4731</v>
      </c>
      <c r="G40" s="191">
        <v>120</v>
      </c>
      <c r="H40" s="185">
        <v>0</v>
      </c>
      <c r="I40" s="185"/>
      <c r="J40" s="185"/>
      <c r="K40" s="185"/>
      <c r="L40" s="169"/>
      <c r="M40" s="169"/>
      <c r="N40" s="169"/>
      <c r="O40" s="169"/>
      <c r="P40" s="169"/>
    </row>
    <row r="41" spans="1:16" ht="36" x14ac:dyDescent="0.3">
      <c r="A41" s="192">
        <v>37</v>
      </c>
      <c r="B41" s="191" t="s">
        <v>5337</v>
      </c>
      <c r="C41" s="191" t="s">
        <v>5338</v>
      </c>
      <c r="D41" s="193" t="s">
        <v>5339</v>
      </c>
      <c r="E41" s="194" t="s">
        <v>5340</v>
      </c>
      <c r="F41" s="191" t="s">
        <v>4731</v>
      </c>
      <c r="G41" s="191">
        <v>5</v>
      </c>
      <c r="H41" s="185">
        <v>1</v>
      </c>
      <c r="I41" s="185">
        <v>1</v>
      </c>
      <c r="J41" s="185">
        <v>1</v>
      </c>
      <c r="K41" s="185">
        <v>1</v>
      </c>
      <c r="L41" s="169"/>
      <c r="M41" s="169"/>
      <c r="N41" s="169"/>
      <c r="O41" s="169"/>
      <c r="P41" s="169"/>
    </row>
    <row r="42" spans="1:16" ht="36" x14ac:dyDescent="0.3">
      <c r="A42" s="192">
        <v>38</v>
      </c>
      <c r="B42" s="191" t="s">
        <v>4908</v>
      </c>
      <c r="C42" s="191" t="s">
        <v>5341</v>
      </c>
      <c r="D42" s="193" t="s">
        <v>5342</v>
      </c>
      <c r="E42" s="194" t="s">
        <v>5343</v>
      </c>
      <c r="F42" s="191" t="s">
        <v>5266</v>
      </c>
      <c r="G42" s="191">
        <v>3.5</v>
      </c>
      <c r="H42" s="185">
        <v>5</v>
      </c>
      <c r="I42" s="185">
        <v>5</v>
      </c>
      <c r="J42" s="185">
        <v>5</v>
      </c>
      <c r="K42" s="185">
        <v>5</v>
      </c>
      <c r="L42" s="169"/>
      <c r="M42" s="169"/>
      <c r="N42" s="169"/>
      <c r="O42" s="169"/>
      <c r="P42" s="169"/>
    </row>
    <row r="43" spans="1:16" ht="27.6" x14ac:dyDescent="0.3">
      <c r="A43" s="293">
        <v>39</v>
      </c>
      <c r="B43" s="294" t="s">
        <v>4929</v>
      </c>
      <c r="C43" s="294" t="s">
        <v>5344</v>
      </c>
      <c r="D43" s="193" t="s">
        <v>5345</v>
      </c>
      <c r="E43" s="194" t="s">
        <v>5346</v>
      </c>
      <c r="F43" s="294" t="s">
        <v>4726</v>
      </c>
      <c r="G43" s="294">
        <v>20</v>
      </c>
      <c r="H43" s="292">
        <v>1</v>
      </c>
      <c r="I43" s="292">
        <v>1</v>
      </c>
      <c r="J43" s="292">
        <v>1</v>
      </c>
      <c r="K43" s="292">
        <v>1</v>
      </c>
      <c r="L43" s="169"/>
      <c r="M43" s="169"/>
      <c r="N43" s="169"/>
      <c r="O43" s="169"/>
      <c r="P43" s="169"/>
    </row>
    <row r="44" spans="1:16" ht="24" x14ac:dyDescent="0.3">
      <c r="A44" s="293"/>
      <c r="B44" s="294"/>
      <c r="C44" s="294"/>
      <c r="D44" s="193" t="s">
        <v>5347</v>
      </c>
      <c r="E44" s="194" t="s">
        <v>5348</v>
      </c>
      <c r="F44" s="294"/>
      <c r="G44" s="294"/>
      <c r="H44" s="292"/>
      <c r="I44" s="292"/>
      <c r="J44" s="292"/>
      <c r="K44" s="292"/>
      <c r="L44" s="169"/>
      <c r="M44" s="169"/>
      <c r="N44" s="169"/>
      <c r="O44" s="169"/>
      <c r="P44" s="169"/>
    </row>
    <row r="45" spans="1:16" ht="24" x14ac:dyDescent="0.3">
      <c r="A45" s="293"/>
      <c r="B45" s="294"/>
      <c r="C45" s="294"/>
      <c r="D45" s="193" t="s">
        <v>5349</v>
      </c>
      <c r="E45" s="194" t="s">
        <v>5350</v>
      </c>
      <c r="F45" s="294"/>
      <c r="G45" s="294"/>
      <c r="H45" s="292"/>
      <c r="I45" s="292"/>
      <c r="J45" s="292"/>
      <c r="K45" s="292"/>
      <c r="L45" s="169"/>
      <c r="M45" s="169"/>
      <c r="N45" s="169"/>
      <c r="O45" s="169"/>
      <c r="P45" s="169"/>
    </row>
    <row r="46" spans="1:16" ht="60" x14ac:dyDescent="0.3">
      <c r="A46" s="192">
        <v>40</v>
      </c>
      <c r="B46" s="191" t="s">
        <v>4937</v>
      </c>
      <c r="C46" s="191" t="s">
        <v>5134</v>
      </c>
      <c r="D46" s="193" t="s">
        <v>5351</v>
      </c>
      <c r="E46" s="194" t="s">
        <v>5352</v>
      </c>
      <c r="F46" s="191" t="s">
        <v>4731</v>
      </c>
      <c r="G46" s="205">
        <v>8</v>
      </c>
      <c r="H46" s="185">
        <v>5</v>
      </c>
      <c r="I46" s="185">
        <v>5</v>
      </c>
      <c r="J46" s="185">
        <v>5</v>
      </c>
      <c r="K46" s="185">
        <v>5</v>
      </c>
      <c r="L46" s="169"/>
      <c r="M46" s="169"/>
      <c r="N46" s="169"/>
      <c r="O46" s="169"/>
      <c r="P46" s="169"/>
    </row>
    <row r="47" spans="1:16" ht="48" x14ac:dyDescent="0.3">
      <c r="A47" s="192">
        <v>41</v>
      </c>
      <c r="B47" s="191" t="s">
        <v>5353</v>
      </c>
      <c r="C47" s="191" t="s">
        <v>5354</v>
      </c>
      <c r="D47" s="193" t="s">
        <v>5355</v>
      </c>
      <c r="E47" s="194" t="s">
        <v>5356</v>
      </c>
      <c r="F47" s="191" t="s">
        <v>4731</v>
      </c>
      <c r="G47" s="205">
        <v>30</v>
      </c>
      <c r="H47" s="185">
        <v>0</v>
      </c>
      <c r="I47" s="185"/>
      <c r="J47" s="185"/>
      <c r="K47" s="185"/>
      <c r="L47" s="169"/>
      <c r="M47" s="169"/>
      <c r="N47" s="169"/>
      <c r="O47" s="169"/>
      <c r="P47" s="169"/>
    </row>
    <row r="48" spans="1:16" ht="27.6" x14ac:dyDescent="0.3">
      <c r="A48" s="192">
        <v>42</v>
      </c>
      <c r="B48" s="191" t="s">
        <v>4951</v>
      </c>
      <c r="C48" s="193" t="s">
        <v>5144</v>
      </c>
      <c r="D48" s="193" t="s">
        <v>119</v>
      </c>
      <c r="E48" s="194" t="s">
        <v>5357</v>
      </c>
      <c r="F48" s="191" t="s">
        <v>4731</v>
      </c>
      <c r="G48" s="205">
        <v>75</v>
      </c>
      <c r="H48" s="185">
        <v>0</v>
      </c>
      <c r="I48" s="185"/>
      <c r="J48" s="185"/>
      <c r="K48" s="185"/>
      <c r="L48" s="169"/>
      <c r="M48" s="169"/>
      <c r="N48" s="169"/>
      <c r="O48" s="169"/>
      <c r="P48" s="169"/>
    </row>
    <row r="49" spans="1:16" ht="26.4" customHeight="1" x14ac:dyDescent="0.3">
      <c r="A49" s="192">
        <v>43</v>
      </c>
      <c r="B49" s="191" t="s">
        <v>5358</v>
      </c>
      <c r="C49" s="191" t="s">
        <v>5359</v>
      </c>
      <c r="D49" s="193" t="s">
        <v>5360</v>
      </c>
      <c r="E49" s="194" t="s">
        <v>5361</v>
      </c>
      <c r="F49" s="191" t="s">
        <v>5266</v>
      </c>
      <c r="G49" s="191">
        <v>1</v>
      </c>
      <c r="H49" s="185">
        <v>0</v>
      </c>
      <c r="I49" s="185"/>
      <c r="J49" s="185"/>
      <c r="K49" s="185"/>
      <c r="L49" s="169"/>
      <c r="M49" s="169"/>
      <c r="N49" s="169"/>
      <c r="O49" s="169"/>
      <c r="P49" s="169"/>
    </row>
    <row r="50" spans="1:16" ht="27.6" x14ac:dyDescent="0.3">
      <c r="A50" s="192">
        <v>44</v>
      </c>
      <c r="B50" s="191" t="s">
        <v>4959</v>
      </c>
      <c r="C50" s="191" t="s">
        <v>5362</v>
      </c>
      <c r="D50" s="193" t="s">
        <v>122</v>
      </c>
      <c r="E50" s="194" t="s">
        <v>5363</v>
      </c>
      <c r="F50" s="191" t="s">
        <v>4731</v>
      </c>
      <c r="G50" s="191">
        <v>120</v>
      </c>
      <c r="H50" s="185">
        <v>0</v>
      </c>
      <c r="I50" s="185"/>
      <c r="J50" s="185"/>
      <c r="K50" s="185"/>
      <c r="L50" s="169"/>
      <c r="M50" s="169"/>
      <c r="N50" s="169"/>
      <c r="O50" s="169"/>
      <c r="P50" s="169"/>
    </row>
    <row r="51" spans="1:16" x14ac:dyDescent="0.3">
      <c r="A51" s="192">
        <v>45</v>
      </c>
      <c r="B51" s="191" t="s">
        <v>4963</v>
      </c>
      <c r="C51" s="191" t="s">
        <v>5152</v>
      </c>
      <c r="D51" s="193" t="s">
        <v>5364</v>
      </c>
      <c r="E51" s="194" t="s">
        <v>5365</v>
      </c>
      <c r="F51" s="191" t="s">
        <v>4731</v>
      </c>
      <c r="G51" s="205">
        <v>300</v>
      </c>
      <c r="H51" s="185">
        <v>0</v>
      </c>
      <c r="I51" s="185"/>
      <c r="J51" s="185"/>
      <c r="K51" s="185"/>
      <c r="L51" s="169"/>
      <c r="M51" s="169"/>
      <c r="N51" s="169"/>
      <c r="O51" s="169"/>
      <c r="P51" s="169"/>
    </row>
    <row r="52" spans="1:16" ht="24" x14ac:dyDescent="0.3">
      <c r="A52" s="192">
        <v>46</v>
      </c>
      <c r="B52" s="191" t="s">
        <v>5366</v>
      </c>
      <c r="C52" s="191" t="s">
        <v>5367</v>
      </c>
      <c r="D52" s="193" t="s">
        <v>5368</v>
      </c>
      <c r="E52" s="194" t="s">
        <v>5369</v>
      </c>
      <c r="F52" s="191" t="s">
        <v>4738</v>
      </c>
      <c r="G52" s="205">
        <v>4</v>
      </c>
      <c r="H52" s="185">
        <v>1</v>
      </c>
      <c r="I52" s="185">
        <v>1</v>
      </c>
      <c r="J52" s="185">
        <v>1</v>
      </c>
      <c r="K52" s="185">
        <v>1</v>
      </c>
      <c r="L52" s="169"/>
      <c r="M52" s="169"/>
      <c r="N52" s="169"/>
      <c r="O52" s="169"/>
      <c r="P52" s="169"/>
    </row>
    <row r="53" spans="1:16" ht="27.6" x14ac:dyDescent="0.3">
      <c r="A53" s="192">
        <v>47</v>
      </c>
      <c r="B53" s="191" t="s">
        <v>4894</v>
      </c>
      <c r="C53" s="191" t="s">
        <v>5370</v>
      </c>
      <c r="D53" s="193" t="s">
        <v>5325</v>
      </c>
      <c r="E53" s="194" t="s">
        <v>5371</v>
      </c>
      <c r="F53" s="191" t="s">
        <v>4731</v>
      </c>
      <c r="G53" s="185">
        <v>60</v>
      </c>
      <c r="H53" s="185">
        <v>0</v>
      </c>
      <c r="I53" s="185"/>
      <c r="J53" s="185"/>
      <c r="K53" s="185"/>
      <c r="L53" s="169"/>
      <c r="M53" s="169"/>
      <c r="N53" s="169"/>
      <c r="O53" s="169"/>
      <c r="P53" s="169"/>
    </row>
    <row r="54" spans="1:16" ht="36" x14ac:dyDescent="0.3">
      <c r="A54" s="192">
        <v>48</v>
      </c>
      <c r="B54" s="191" t="s">
        <v>5372</v>
      </c>
      <c r="C54" s="191" t="s">
        <v>5373</v>
      </c>
      <c r="D54" s="193" t="s">
        <v>5374</v>
      </c>
      <c r="E54" s="194" t="s">
        <v>5375</v>
      </c>
      <c r="F54" s="191" t="s">
        <v>5266</v>
      </c>
      <c r="G54" s="195">
        <v>10</v>
      </c>
      <c r="H54" s="185">
        <v>0</v>
      </c>
      <c r="I54" s="195"/>
      <c r="J54" s="195"/>
      <c r="K54" s="195"/>
    </row>
    <row r="55" spans="1:16" ht="24" x14ac:dyDescent="0.3">
      <c r="A55" s="192">
        <v>49</v>
      </c>
      <c r="B55" s="191" t="s">
        <v>5376</v>
      </c>
      <c r="C55" s="191" t="s">
        <v>5377</v>
      </c>
      <c r="D55" s="193" t="s">
        <v>5378</v>
      </c>
      <c r="E55" s="194" t="s">
        <v>5379</v>
      </c>
      <c r="F55" s="191" t="s">
        <v>4738</v>
      </c>
      <c r="G55" s="195">
        <v>6</v>
      </c>
      <c r="H55" s="207">
        <v>5</v>
      </c>
      <c r="I55" s="208">
        <v>5.5</v>
      </c>
      <c r="J55" s="208">
        <v>6</v>
      </c>
      <c r="K55" s="208">
        <v>6</v>
      </c>
    </row>
    <row r="56" spans="1:16" ht="43.2" x14ac:dyDescent="0.3">
      <c r="A56" s="192">
        <v>50</v>
      </c>
      <c r="B56" s="191" t="s">
        <v>5380</v>
      </c>
      <c r="C56" s="191" t="s">
        <v>5381</v>
      </c>
      <c r="D56" s="209" t="s">
        <v>5382</v>
      </c>
      <c r="E56" s="194" t="s">
        <v>5383</v>
      </c>
      <c r="F56" s="191" t="s">
        <v>4738</v>
      </c>
      <c r="G56" s="195">
        <v>7</v>
      </c>
      <c r="H56" s="207">
        <v>0.5</v>
      </c>
      <c r="I56" s="208">
        <v>0.5</v>
      </c>
      <c r="J56" s="208">
        <v>0</v>
      </c>
      <c r="K56" s="208">
        <v>0</v>
      </c>
    </row>
    <row r="57" spans="1:16" ht="48" x14ac:dyDescent="0.3">
      <c r="A57" s="192">
        <v>51</v>
      </c>
      <c r="B57" s="191" t="s">
        <v>5384</v>
      </c>
      <c r="C57" s="191" t="s">
        <v>5385</v>
      </c>
      <c r="D57" s="193" t="s">
        <v>5386</v>
      </c>
      <c r="E57" s="194" t="s">
        <v>5387</v>
      </c>
      <c r="F57" s="191" t="s">
        <v>4738</v>
      </c>
      <c r="G57" s="195">
        <v>1</v>
      </c>
      <c r="H57" s="207">
        <v>3</v>
      </c>
      <c r="I57" s="208">
        <v>3</v>
      </c>
      <c r="J57" s="208">
        <v>0</v>
      </c>
      <c r="K57" s="208">
        <v>0</v>
      </c>
    </row>
  </sheetData>
  <mergeCells count="17">
    <mergeCell ref="A1:G2"/>
    <mergeCell ref="L1:L2"/>
    <mergeCell ref="M1:M2"/>
    <mergeCell ref="H2:H3"/>
    <mergeCell ref="I2:I3"/>
    <mergeCell ref="J2:J3"/>
    <mergeCell ref="K2:K3"/>
    <mergeCell ref="A3:G3"/>
    <mergeCell ref="I43:I45"/>
    <mergeCell ref="J43:J45"/>
    <mergeCell ref="K43:K45"/>
    <mergeCell ref="A43:A45"/>
    <mergeCell ref="B43:B45"/>
    <mergeCell ref="C43:C45"/>
    <mergeCell ref="F43:F45"/>
    <mergeCell ref="G43:G45"/>
    <mergeCell ref="H43:H45"/>
  </mergeCells>
  <pageMargins left="0.7" right="0.7" top="0.75" bottom="0.75" header="0.3" footer="0.3"/>
  <pageSetup scale="2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F9582-922B-488E-8AB7-415A890C7913}">
  <dimension ref="A1:N49"/>
  <sheetViews>
    <sheetView topLeftCell="A41" zoomScaleNormal="100" workbookViewId="0">
      <selection activeCell="H49" sqref="H49"/>
    </sheetView>
  </sheetViews>
  <sheetFormatPr defaultColWidth="8.69921875" defaultRowHeight="14.4" x14ac:dyDescent="0.3"/>
  <cols>
    <col min="1" max="3" width="8.69921875" style="171"/>
    <col min="4" max="4" width="43.09765625" style="171" customWidth="1"/>
    <col min="5" max="5" width="55" style="171" customWidth="1"/>
    <col min="6" max="6" width="6.69921875" style="171" bestFit="1" customWidth="1"/>
    <col min="7" max="7" width="8.69921875" style="171"/>
    <col min="8" max="8" width="21.09765625" style="171" customWidth="1"/>
    <col min="9" max="9" width="21.69921875" style="171" customWidth="1"/>
    <col min="10" max="10" width="11.3984375" style="171" bestFit="1" customWidth="1"/>
    <col min="11" max="11" width="18.59765625" style="171" customWidth="1"/>
    <col min="12" max="12" width="8.69921875" style="171"/>
    <col min="13" max="13" width="12.19921875" style="171" bestFit="1" customWidth="1"/>
    <col min="14" max="16384" width="8.69921875" style="171"/>
  </cols>
  <sheetData>
    <row r="1" spans="1:14" ht="28.95" customHeight="1" x14ac:dyDescent="0.3">
      <c r="A1" s="295" t="s">
        <v>5388</v>
      </c>
      <c r="B1" s="295"/>
      <c r="C1" s="295"/>
      <c r="D1" s="295"/>
      <c r="E1" s="295"/>
      <c r="F1" s="295"/>
      <c r="G1" s="296"/>
      <c r="H1" s="165" t="s">
        <v>5389</v>
      </c>
      <c r="I1" s="166" t="s">
        <v>5390</v>
      </c>
      <c r="J1" s="167" t="s">
        <v>5391</v>
      </c>
      <c r="K1" s="168">
        <f>I2+H2</f>
        <v>125000</v>
      </c>
      <c r="L1" s="169"/>
      <c r="M1" s="170"/>
      <c r="N1" s="169"/>
    </row>
    <row r="2" spans="1:14" ht="18" customHeight="1" x14ac:dyDescent="0.3">
      <c r="A2" s="295"/>
      <c r="B2" s="295"/>
      <c r="C2" s="295"/>
      <c r="D2" s="295"/>
      <c r="E2" s="295"/>
      <c r="F2" s="295"/>
      <c r="G2" s="296"/>
      <c r="H2" s="301">
        <f>SUMPRODUCT(G5:G49,H5:H49)</f>
        <v>61900</v>
      </c>
      <c r="I2" s="313">
        <f>SUMPRODUCT(G5:G49,I5:I49)</f>
        <v>63100</v>
      </c>
      <c r="J2" s="172"/>
      <c r="K2" s="169"/>
      <c r="L2" s="169"/>
      <c r="M2" s="169"/>
      <c r="N2" s="169"/>
    </row>
    <row r="3" spans="1:14" x14ac:dyDescent="0.3">
      <c r="A3" s="306" t="s">
        <v>5220</v>
      </c>
      <c r="B3" s="307"/>
      <c r="C3" s="307"/>
      <c r="D3" s="307"/>
      <c r="E3" s="307"/>
      <c r="F3" s="307"/>
      <c r="G3" s="308"/>
      <c r="H3" s="312"/>
      <c r="I3" s="314"/>
      <c r="J3" s="169"/>
      <c r="K3" s="169"/>
      <c r="L3" s="169"/>
      <c r="M3" s="169"/>
      <c r="N3" s="169"/>
    </row>
    <row r="4" spans="1:14" ht="27.6" x14ac:dyDescent="0.3">
      <c r="A4" s="173" t="s">
        <v>128</v>
      </c>
      <c r="B4" s="174" t="s">
        <v>5392</v>
      </c>
      <c r="C4" s="174"/>
      <c r="D4" s="174" t="s">
        <v>5223</v>
      </c>
      <c r="E4" s="175" t="s">
        <v>5224</v>
      </c>
      <c r="F4" s="176" t="s">
        <v>4700</v>
      </c>
      <c r="G4" s="177" t="s">
        <v>5225</v>
      </c>
      <c r="H4" s="178" t="s">
        <v>5226</v>
      </c>
      <c r="I4" s="179" t="s">
        <v>5227</v>
      </c>
      <c r="J4" s="169"/>
      <c r="K4" s="169"/>
      <c r="L4" s="169"/>
      <c r="M4" s="169"/>
      <c r="N4" s="169"/>
    </row>
    <row r="5" spans="1:14" ht="72" x14ac:dyDescent="0.3">
      <c r="A5" s="180">
        <v>1</v>
      </c>
      <c r="B5" s="181" t="s">
        <v>5228</v>
      </c>
      <c r="C5" s="181" t="s">
        <v>5229</v>
      </c>
      <c r="D5" s="182" t="s">
        <v>0</v>
      </c>
      <c r="E5" s="183" t="s">
        <v>4984</v>
      </c>
      <c r="F5" s="181" t="s">
        <v>4705</v>
      </c>
      <c r="G5" s="184">
        <v>5</v>
      </c>
      <c r="H5" s="185">
        <v>28</v>
      </c>
      <c r="I5" s="185">
        <v>25</v>
      </c>
      <c r="J5" s="169"/>
      <c r="K5" s="169"/>
      <c r="L5" s="169"/>
      <c r="M5" s="169"/>
      <c r="N5" s="169"/>
    </row>
    <row r="6" spans="1:14" ht="72" x14ac:dyDescent="0.3">
      <c r="A6" s="180">
        <v>2</v>
      </c>
      <c r="B6" s="181" t="s">
        <v>5234</v>
      </c>
      <c r="C6" s="181" t="s">
        <v>5235</v>
      </c>
      <c r="D6" s="182" t="s">
        <v>1</v>
      </c>
      <c r="E6" s="183" t="s">
        <v>5236</v>
      </c>
      <c r="F6" s="181" t="s">
        <v>4705</v>
      </c>
      <c r="G6" s="181">
        <v>45</v>
      </c>
      <c r="H6" s="185">
        <v>9.5</v>
      </c>
      <c r="I6" s="185">
        <v>6</v>
      </c>
      <c r="J6" s="169"/>
      <c r="K6" s="169"/>
      <c r="L6" s="169"/>
      <c r="M6" s="169"/>
      <c r="N6" s="169"/>
    </row>
    <row r="7" spans="1:14" ht="48" x14ac:dyDescent="0.3">
      <c r="A7" s="180"/>
      <c r="B7" s="181" t="s">
        <v>5393</v>
      </c>
      <c r="C7" s="181" t="s">
        <v>5394</v>
      </c>
      <c r="D7" s="182" t="s">
        <v>5395</v>
      </c>
      <c r="E7" s="183" t="s">
        <v>4996</v>
      </c>
      <c r="F7" s="181" t="s">
        <v>4705</v>
      </c>
      <c r="G7" s="181">
        <v>45</v>
      </c>
      <c r="H7" s="185">
        <v>5</v>
      </c>
      <c r="I7" s="185">
        <v>5</v>
      </c>
      <c r="J7" s="169"/>
      <c r="K7" s="169"/>
      <c r="L7" s="169"/>
      <c r="M7" s="169"/>
      <c r="N7" s="169"/>
    </row>
    <row r="8" spans="1:14" ht="48" x14ac:dyDescent="0.3">
      <c r="A8" s="180">
        <v>3</v>
      </c>
      <c r="B8" s="181" t="s">
        <v>5241</v>
      </c>
      <c r="C8" s="181" t="s">
        <v>5242</v>
      </c>
      <c r="D8" s="182" t="s">
        <v>5243</v>
      </c>
      <c r="E8" s="183" t="s">
        <v>5244</v>
      </c>
      <c r="F8" s="181" t="s">
        <v>4705</v>
      </c>
      <c r="G8" s="181">
        <v>130</v>
      </c>
      <c r="H8" s="185">
        <v>0</v>
      </c>
      <c r="I8" s="185">
        <v>3</v>
      </c>
      <c r="J8" s="169"/>
      <c r="K8" s="169"/>
      <c r="L8" s="169"/>
      <c r="M8" s="169"/>
      <c r="N8" s="169"/>
    </row>
    <row r="9" spans="1:14" ht="72" x14ac:dyDescent="0.3">
      <c r="A9" s="180">
        <v>4</v>
      </c>
      <c r="B9" s="181" t="s">
        <v>4733</v>
      </c>
      <c r="C9" s="181" t="s">
        <v>5245</v>
      </c>
      <c r="D9" s="182" t="s">
        <v>12</v>
      </c>
      <c r="E9" s="183" t="s">
        <v>5246</v>
      </c>
      <c r="F9" s="181" t="s">
        <v>5247</v>
      </c>
      <c r="G9" s="181">
        <v>5</v>
      </c>
      <c r="H9" s="185">
        <v>7</v>
      </c>
      <c r="I9" s="185">
        <v>20</v>
      </c>
      <c r="J9" s="169"/>
      <c r="K9" s="169"/>
      <c r="L9" s="169"/>
      <c r="M9" s="169"/>
      <c r="N9" s="169"/>
    </row>
    <row r="10" spans="1:14" ht="72" x14ac:dyDescent="0.3">
      <c r="A10" s="180">
        <v>5</v>
      </c>
      <c r="B10" s="181" t="s">
        <v>4735</v>
      </c>
      <c r="C10" s="181" t="s">
        <v>5248</v>
      </c>
      <c r="D10" s="182" t="s">
        <v>13</v>
      </c>
      <c r="E10" s="183" t="s">
        <v>5249</v>
      </c>
      <c r="F10" s="181" t="s">
        <v>5247</v>
      </c>
      <c r="G10" s="181">
        <v>4</v>
      </c>
      <c r="H10" s="185">
        <v>5</v>
      </c>
      <c r="I10" s="185">
        <v>20</v>
      </c>
      <c r="J10" s="169"/>
      <c r="K10" s="169"/>
      <c r="L10" s="169"/>
      <c r="M10" s="169"/>
      <c r="N10" s="169"/>
    </row>
    <row r="11" spans="1:14" ht="72" x14ac:dyDescent="0.3">
      <c r="A11" s="180">
        <v>6</v>
      </c>
      <c r="B11" s="181" t="s">
        <v>4737</v>
      </c>
      <c r="C11" s="181" t="s">
        <v>5250</v>
      </c>
      <c r="D11" s="182" t="s">
        <v>14</v>
      </c>
      <c r="E11" s="183" t="s">
        <v>5251</v>
      </c>
      <c r="F11" s="181" t="s">
        <v>5247</v>
      </c>
      <c r="G11" s="186">
        <v>3.5</v>
      </c>
      <c r="H11" s="185">
        <v>5</v>
      </c>
      <c r="I11" s="185">
        <v>10</v>
      </c>
      <c r="J11" s="169"/>
      <c r="K11" s="169"/>
      <c r="L11" s="169"/>
      <c r="M11" s="169"/>
      <c r="N11" s="169"/>
    </row>
    <row r="12" spans="1:14" ht="60" x14ac:dyDescent="0.3">
      <c r="A12" s="180">
        <v>7</v>
      </c>
      <c r="B12" s="181" t="s">
        <v>4747</v>
      </c>
      <c r="C12" s="181" t="s">
        <v>5252</v>
      </c>
      <c r="D12" s="182" t="s">
        <v>5396</v>
      </c>
      <c r="E12" s="183" t="s">
        <v>5397</v>
      </c>
      <c r="F12" s="181" t="s">
        <v>5247</v>
      </c>
      <c r="G12" s="186">
        <v>2</v>
      </c>
      <c r="H12" s="185">
        <v>50</v>
      </c>
      <c r="I12" s="185">
        <v>100</v>
      </c>
      <c r="J12" s="169"/>
      <c r="K12" s="169"/>
      <c r="L12" s="169"/>
      <c r="M12" s="169"/>
      <c r="N12" s="169"/>
    </row>
    <row r="13" spans="1:14" ht="72" x14ac:dyDescent="0.3">
      <c r="A13" s="180">
        <v>8</v>
      </c>
      <c r="B13" s="181" t="s">
        <v>4749</v>
      </c>
      <c r="C13" s="181" t="s">
        <v>5255</v>
      </c>
      <c r="D13" s="182" t="s">
        <v>5256</v>
      </c>
      <c r="E13" s="183" t="s">
        <v>5257</v>
      </c>
      <c r="F13" s="181" t="s">
        <v>5247</v>
      </c>
      <c r="G13" s="186">
        <v>2</v>
      </c>
      <c r="H13" s="185">
        <v>1700</v>
      </c>
      <c r="I13" s="185">
        <v>2000</v>
      </c>
      <c r="J13" s="169"/>
      <c r="K13" s="169"/>
      <c r="L13" s="169"/>
      <c r="M13" s="169"/>
      <c r="N13" s="169"/>
    </row>
    <row r="14" spans="1:14" ht="84" x14ac:dyDescent="0.3">
      <c r="A14" s="180">
        <v>9</v>
      </c>
      <c r="B14" s="181" t="s">
        <v>4763</v>
      </c>
      <c r="C14" s="181" t="s">
        <v>5258</v>
      </c>
      <c r="D14" s="182" t="s">
        <v>26</v>
      </c>
      <c r="E14" s="183" t="s">
        <v>5259</v>
      </c>
      <c r="F14" s="181" t="s">
        <v>5247</v>
      </c>
      <c r="G14" s="181">
        <v>1.5</v>
      </c>
      <c r="H14" s="185">
        <v>200</v>
      </c>
      <c r="I14" s="185">
        <v>750</v>
      </c>
      <c r="J14" s="169"/>
      <c r="K14" s="169"/>
      <c r="L14" s="169"/>
      <c r="M14" s="169"/>
      <c r="N14" s="169"/>
    </row>
    <row r="15" spans="1:14" ht="24" x14ac:dyDescent="0.3">
      <c r="A15" s="180">
        <v>10</v>
      </c>
      <c r="B15" s="181" t="s">
        <v>4767</v>
      </c>
      <c r="C15" s="181" t="s">
        <v>5063</v>
      </c>
      <c r="D15" s="182" t="s">
        <v>28</v>
      </c>
      <c r="E15" s="183" t="s">
        <v>5260</v>
      </c>
      <c r="F15" s="181" t="s">
        <v>5247</v>
      </c>
      <c r="G15" s="181">
        <v>8</v>
      </c>
      <c r="H15" s="185">
        <v>10</v>
      </c>
      <c r="I15" s="185">
        <v>10</v>
      </c>
      <c r="J15" s="169"/>
      <c r="K15" s="169"/>
      <c r="L15" s="169"/>
      <c r="M15" s="169"/>
      <c r="N15" s="169"/>
    </row>
    <row r="16" spans="1:14" ht="24" x14ac:dyDescent="0.3">
      <c r="A16" s="180">
        <v>11</v>
      </c>
      <c r="B16" s="181" t="s">
        <v>4771</v>
      </c>
      <c r="C16" s="181" t="s">
        <v>5059</v>
      </c>
      <c r="D16" s="182" t="s">
        <v>28</v>
      </c>
      <c r="E16" s="183" t="s">
        <v>5261</v>
      </c>
      <c r="F16" s="181" t="s">
        <v>5247</v>
      </c>
      <c r="G16" s="186">
        <v>8</v>
      </c>
      <c r="H16" s="185">
        <v>10</v>
      </c>
      <c r="I16" s="185">
        <v>10</v>
      </c>
      <c r="J16" s="169"/>
      <c r="K16" s="169"/>
      <c r="L16" s="169"/>
      <c r="M16" s="169"/>
      <c r="N16" s="169"/>
    </row>
    <row r="17" spans="1:14" ht="36" x14ac:dyDescent="0.3">
      <c r="A17" s="180">
        <v>12</v>
      </c>
      <c r="B17" s="181" t="s">
        <v>5262</v>
      </c>
      <c r="C17" s="181" t="s">
        <v>5263</v>
      </c>
      <c r="D17" s="182" t="s">
        <v>5398</v>
      </c>
      <c r="E17" s="183" t="s">
        <v>5399</v>
      </c>
      <c r="F17" s="181" t="s">
        <v>5266</v>
      </c>
      <c r="G17" s="186">
        <v>1.5</v>
      </c>
      <c r="H17" s="185">
        <v>100</v>
      </c>
      <c r="I17" s="185">
        <v>300</v>
      </c>
      <c r="J17" s="169"/>
      <c r="K17" s="169"/>
      <c r="L17" s="169"/>
      <c r="M17" s="169"/>
      <c r="N17" s="169"/>
    </row>
    <row r="18" spans="1:14" ht="27.6" x14ac:dyDescent="0.3">
      <c r="A18" s="180">
        <v>13</v>
      </c>
      <c r="B18" s="181" t="s">
        <v>4769</v>
      </c>
      <c r="C18" s="181" t="s">
        <v>5066</v>
      </c>
      <c r="D18" s="182" t="s">
        <v>5267</v>
      </c>
      <c r="E18" s="183" t="s">
        <v>5268</v>
      </c>
      <c r="F18" s="181" t="s">
        <v>5247</v>
      </c>
      <c r="G18" s="186">
        <v>7</v>
      </c>
      <c r="H18" s="185">
        <v>50</v>
      </c>
      <c r="I18" s="185">
        <v>400</v>
      </c>
      <c r="J18" s="169"/>
      <c r="K18" s="169"/>
      <c r="L18" s="169"/>
      <c r="M18" s="169"/>
      <c r="N18" s="169"/>
    </row>
    <row r="19" spans="1:14" ht="27.6" x14ac:dyDescent="0.3">
      <c r="A19" s="180">
        <v>14</v>
      </c>
      <c r="B19" s="181" t="s">
        <v>5269</v>
      </c>
      <c r="C19" s="181" t="s">
        <v>5270</v>
      </c>
      <c r="D19" s="182" t="s">
        <v>5271</v>
      </c>
      <c r="E19" s="183" t="s">
        <v>5272</v>
      </c>
      <c r="F19" s="181" t="s">
        <v>5247</v>
      </c>
      <c r="G19" s="186">
        <v>6</v>
      </c>
      <c r="H19" s="185">
        <v>1150</v>
      </c>
      <c r="I19" s="185">
        <v>100</v>
      </c>
      <c r="J19" s="169"/>
      <c r="K19" s="169"/>
      <c r="L19" s="169"/>
      <c r="M19" s="169"/>
      <c r="N19" s="169"/>
    </row>
    <row r="20" spans="1:14" ht="60" x14ac:dyDescent="0.3">
      <c r="A20" s="180">
        <v>15</v>
      </c>
      <c r="B20" s="181" t="s">
        <v>4775</v>
      </c>
      <c r="C20" s="181" t="s">
        <v>4774</v>
      </c>
      <c r="D20" s="182" t="s">
        <v>5281</v>
      </c>
      <c r="E20" s="183" t="s">
        <v>5282</v>
      </c>
      <c r="F20" s="181" t="s">
        <v>5247</v>
      </c>
      <c r="G20" s="181">
        <v>1.5</v>
      </c>
      <c r="H20" s="185">
        <v>1800</v>
      </c>
      <c r="I20" s="185">
        <v>2500</v>
      </c>
      <c r="J20" s="169"/>
      <c r="K20" s="169"/>
      <c r="L20" s="169"/>
      <c r="M20" s="169"/>
      <c r="N20" s="169"/>
    </row>
    <row r="21" spans="1:14" ht="60" x14ac:dyDescent="0.3">
      <c r="A21" s="180">
        <v>16</v>
      </c>
      <c r="B21" s="181" t="s">
        <v>4773</v>
      </c>
      <c r="C21" s="181" t="s">
        <v>5283</v>
      </c>
      <c r="D21" s="182" t="s">
        <v>5284</v>
      </c>
      <c r="E21" s="183" t="s">
        <v>5285</v>
      </c>
      <c r="F21" s="181" t="s">
        <v>5247</v>
      </c>
      <c r="G21" s="181">
        <v>1</v>
      </c>
      <c r="H21" s="185">
        <v>700</v>
      </c>
      <c r="I21" s="185">
        <v>949</v>
      </c>
      <c r="J21" s="169"/>
      <c r="K21" s="169"/>
      <c r="L21" s="169"/>
      <c r="M21" s="169"/>
      <c r="N21" s="169"/>
    </row>
    <row r="22" spans="1:14" ht="60" x14ac:dyDescent="0.3">
      <c r="A22" s="180">
        <v>17</v>
      </c>
      <c r="B22" s="181" t="s">
        <v>4783</v>
      </c>
      <c r="C22" s="181" t="s">
        <v>4782</v>
      </c>
      <c r="D22" s="182" t="s">
        <v>36</v>
      </c>
      <c r="E22" s="183" t="s">
        <v>5286</v>
      </c>
      <c r="F22" s="181" t="s">
        <v>5247</v>
      </c>
      <c r="G22" s="181">
        <v>50</v>
      </c>
      <c r="H22" s="185">
        <v>240</v>
      </c>
      <c r="I22" s="185">
        <v>280</v>
      </c>
      <c r="J22" s="169"/>
      <c r="K22" s="169"/>
      <c r="L22" s="169"/>
      <c r="M22" s="169"/>
      <c r="N22" s="169"/>
    </row>
    <row r="23" spans="1:14" ht="60" x14ac:dyDescent="0.3">
      <c r="A23" s="180">
        <v>18</v>
      </c>
      <c r="B23" s="181" t="s">
        <v>4789</v>
      </c>
      <c r="C23" s="181" t="s">
        <v>5287</v>
      </c>
      <c r="D23" s="182" t="s">
        <v>5288</v>
      </c>
      <c r="E23" s="183" t="s">
        <v>5289</v>
      </c>
      <c r="F23" s="181" t="s">
        <v>5290</v>
      </c>
      <c r="G23" s="181">
        <v>70</v>
      </c>
      <c r="H23" s="185">
        <v>80</v>
      </c>
      <c r="I23" s="185">
        <v>75</v>
      </c>
      <c r="J23" s="169"/>
      <c r="K23" s="169"/>
      <c r="L23" s="169"/>
      <c r="M23" s="169"/>
      <c r="N23" s="169"/>
    </row>
    <row r="24" spans="1:14" ht="24" x14ac:dyDescent="0.3">
      <c r="A24" s="180">
        <v>19</v>
      </c>
      <c r="B24" s="181" t="s">
        <v>5291</v>
      </c>
      <c r="C24" s="181" t="s">
        <v>5292</v>
      </c>
      <c r="D24" s="182" t="s">
        <v>5293</v>
      </c>
      <c r="E24" s="183" t="s">
        <v>5294</v>
      </c>
      <c r="F24" s="181" t="s">
        <v>5266</v>
      </c>
      <c r="G24" s="181">
        <v>2</v>
      </c>
      <c r="H24" s="185">
        <v>0</v>
      </c>
      <c r="I24" s="185">
        <v>28</v>
      </c>
      <c r="J24" s="169"/>
      <c r="K24" s="169"/>
      <c r="L24" s="169"/>
      <c r="M24" s="169"/>
      <c r="N24" s="169"/>
    </row>
    <row r="25" spans="1:14" ht="36" x14ac:dyDescent="0.3">
      <c r="A25" s="180">
        <v>20</v>
      </c>
      <c r="B25" s="181" t="s">
        <v>5295</v>
      </c>
      <c r="C25" s="181" t="s">
        <v>5296</v>
      </c>
      <c r="D25" s="182" t="s">
        <v>5297</v>
      </c>
      <c r="E25" s="183" t="s">
        <v>5298</v>
      </c>
      <c r="F25" s="181" t="s">
        <v>4858</v>
      </c>
      <c r="G25" s="181">
        <v>1.5</v>
      </c>
      <c r="H25" s="185">
        <v>4000</v>
      </c>
      <c r="I25" s="185">
        <v>3600</v>
      </c>
      <c r="J25" s="169"/>
      <c r="K25" s="169"/>
      <c r="L25" s="169"/>
      <c r="M25" s="169"/>
      <c r="N25" s="169"/>
    </row>
    <row r="26" spans="1:14" ht="48" x14ac:dyDescent="0.3">
      <c r="A26" s="180">
        <v>21</v>
      </c>
      <c r="B26" s="181" t="s">
        <v>4874</v>
      </c>
      <c r="C26" s="181" t="s">
        <v>5312</v>
      </c>
      <c r="D26" s="182" t="s">
        <v>80</v>
      </c>
      <c r="E26" s="183" t="s">
        <v>5313</v>
      </c>
      <c r="F26" s="181" t="s">
        <v>4858</v>
      </c>
      <c r="G26" s="181">
        <v>65</v>
      </c>
      <c r="H26" s="185">
        <v>210</v>
      </c>
      <c r="I26" s="185">
        <v>225</v>
      </c>
      <c r="J26" s="169"/>
      <c r="K26" s="169"/>
      <c r="L26" s="169"/>
      <c r="M26" s="169"/>
      <c r="N26" s="169"/>
    </row>
    <row r="27" spans="1:14" ht="60" x14ac:dyDescent="0.3">
      <c r="A27" s="180">
        <v>22</v>
      </c>
      <c r="B27" s="181" t="s">
        <v>4880</v>
      </c>
      <c r="C27" s="181" t="s">
        <v>5314</v>
      </c>
      <c r="D27" s="182" t="s">
        <v>5315</v>
      </c>
      <c r="E27" s="183" t="s">
        <v>5316</v>
      </c>
      <c r="F27" s="181" t="s">
        <v>4731</v>
      </c>
      <c r="G27" s="181">
        <v>30</v>
      </c>
      <c r="H27" s="185">
        <v>6</v>
      </c>
      <c r="I27" s="185">
        <v>7</v>
      </c>
      <c r="J27" s="169"/>
      <c r="K27" s="169"/>
      <c r="L27" s="169"/>
      <c r="M27" s="169"/>
      <c r="N27" s="169"/>
    </row>
    <row r="28" spans="1:14" ht="27.6" x14ac:dyDescent="0.3">
      <c r="A28" s="180">
        <v>23</v>
      </c>
      <c r="B28" s="181" t="s">
        <v>5317</v>
      </c>
      <c r="C28" s="181" t="s">
        <v>5318</v>
      </c>
      <c r="D28" s="182" t="s">
        <v>5319</v>
      </c>
      <c r="E28" s="183" t="s">
        <v>5320</v>
      </c>
      <c r="F28" s="181" t="s">
        <v>4731</v>
      </c>
      <c r="G28" s="181">
        <v>50</v>
      </c>
      <c r="H28" s="185">
        <v>1</v>
      </c>
      <c r="I28" s="185">
        <v>1</v>
      </c>
      <c r="J28" s="169"/>
      <c r="K28" s="169"/>
      <c r="L28" s="169"/>
      <c r="M28" s="169"/>
      <c r="N28" s="169"/>
    </row>
    <row r="29" spans="1:14" ht="24" x14ac:dyDescent="0.3">
      <c r="A29" s="180">
        <v>24</v>
      </c>
      <c r="B29" s="187" t="s">
        <v>4838</v>
      </c>
      <c r="C29" s="181" t="s">
        <v>5321</v>
      </c>
      <c r="D29" s="182" t="s">
        <v>5322</v>
      </c>
      <c r="E29" s="183" t="s">
        <v>5323</v>
      </c>
      <c r="F29" s="181" t="s">
        <v>5087</v>
      </c>
      <c r="G29" s="181">
        <v>1.5</v>
      </c>
      <c r="H29" s="185">
        <v>3200</v>
      </c>
      <c r="I29" s="185">
        <v>3000</v>
      </c>
      <c r="J29" s="169"/>
      <c r="K29" s="169"/>
      <c r="L29" s="169"/>
      <c r="M29" s="169"/>
      <c r="N29" s="169"/>
    </row>
    <row r="30" spans="1:14" ht="36" x14ac:dyDescent="0.3">
      <c r="A30" s="180">
        <v>25</v>
      </c>
      <c r="B30" s="181" t="s">
        <v>4892</v>
      </c>
      <c r="C30" s="181" t="s">
        <v>5324</v>
      </c>
      <c r="D30" s="182" t="s">
        <v>5325</v>
      </c>
      <c r="E30" s="183" t="s">
        <v>5326</v>
      </c>
      <c r="F30" s="181" t="s">
        <v>4731</v>
      </c>
      <c r="G30" s="181">
        <v>15</v>
      </c>
      <c r="H30" s="185">
        <v>2</v>
      </c>
      <c r="I30" s="185">
        <v>2</v>
      </c>
      <c r="J30" s="169"/>
      <c r="K30" s="169"/>
      <c r="L30" s="169"/>
      <c r="M30" s="169"/>
      <c r="N30" s="169"/>
    </row>
    <row r="31" spans="1:14" ht="24" x14ac:dyDescent="0.3">
      <c r="A31" s="180">
        <v>26</v>
      </c>
      <c r="B31" s="181" t="s">
        <v>4884</v>
      </c>
      <c r="C31" s="181" t="s">
        <v>5327</v>
      </c>
      <c r="D31" s="182" t="s">
        <v>5328</v>
      </c>
      <c r="E31" s="183" t="s">
        <v>5329</v>
      </c>
      <c r="F31" s="181" t="s">
        <v>4731</v>
      </c>
      <c r="G31" s="186">
        <v>5</v>
      </c>
      <c r="H31" s="185">
        <v>35</v>
      </c>
      <c r="I31" s="185">
        <v>30</v>
      </c>
      <c r="J31" s="169"/>
      <c r="K31" s="169"/>
      <c r="L31" s="169"/>
      <c r="M31" s="169"/>
      <c r="N31" s="169"/>
    </row>
    <row r="32" spans="1:14" ht="60" x14ac:dyDescent="0.3">
      <c r="A32" s="180">
        <v>27</v>
      </c>
      <c r="B32" s="181" t="s">
        <v>4902</v>
      </c>
      <c r="C32" s="181" t="s">
        <v>5330</v>
      </c>
      <c r="D32" s="182" t="s">
        <v>94</v>
      </c>
      <c r="E32" s="183" t="s">
        <v>5331</v>
      </c>
      <c r="F32" s="181" t="s">
        <v>5266</v>
      </c>
      <c r="G32" s="186">
        <v>3</v>
      </c>
      <c r="H32" s="185">
        <v>30</v>
      </c>
      <c r="I32" s="185">
        <v>30</v>
      </c>
      <c r="J32" s="169"/>
      <c r="K32" s="169"/>
      <c r="L32" s="169"/>
      <c r="M32" s="169"/>
      <c r="N32" s="169"/>
    </row>
    <row r="33" spans="1:14" ht="48" x14ac:dyDescent="0.3">
      <c r="A33" s="180">
        <v>28</v>
      </c>
      <c r="B33" s="181" t="s">
        <v>4904</v>
      </c>
      <c r="C33" s="181" t="s">
        <v>5332</v>
      </c>
      <c r="D33" s="182" t="s">
        <v>95</v>
      </c>
      <c r="E33" s="183" t="s">
        <v>5333</v>
      </c>
      <c r="F33" s="181" t="s">
        <v>5266</v>
      </c>
      <c r="G33" s="186">
        <v>3.5</v>
      </c>
      <c r="H33" s="185">
        <v>20</v>
      </c>
      <c r="I33" s="185">
        <v>25</v>
      </c>
      <c r="J33" s="169"/>
      <c r="K33" s="169"/>
      <c r="L33" s="169"/>
      <c r="M33" s="169"/>
      <c r="N33" s="169"/>
    </row>
    <row r="34" spans="1:14" ht="72" x14ac:dyDescent="0.3">
      <c r="A34" s="180">
        <v>29</v>
      </c>
      <c r="B34" s="181" t="s">
        <v>4919</v>
      </c>
      <c r="C34" s="181" t="s">
        <v>5334</v>
      </c>
      <c r="D34" s="182" t="s">
        <v>5335</v>
      </c>
      <c r="E34" s="188" t="s">
        <v>5336</v>
      </c>
      <c r="F34" s="181" t="s">
        <v>4731</v>
      </c>
      <c r="G34" s="181">
        <v>120</v>
      </c>
      <c r="H34" s="185">
        <v>4</v>
      </c>
      <c r="I34" s="185">
        <v>4</v>
      </c>
      <c r="J34" s="169"/>
      <c r="K34" s="169"/>
      <c r="L34" s="169"/>
      <c r="M34" s="169"/>
      <c r="N34" s="169"/>
    </row>
    <row r="35" spans="1:14" ht="48" x14ac:dyDescent="0.3">
      <c r="A35" s="180">
        <v>30</v>
      </c>
      <c r="B35" s="181" t="s">
        <v>5337</v>
      </c>
      <c r="C35" s="181" t="s">
        <v>5338</v>
      </c>
      <c r="D35" s="182" t="s">
        <v>5339</v>
      </c>
      <c r="E35" s="183" t="s">
        <v>5340</v>
      </c>
      <c r="F35" s="181" t="s">
        <v>4731</v>
      </c>
      <c r="G35" s="181">
        <v>5</v>
      </c>
      <c r="H35" s="185">
        <v>5</v>
      </c>
      <c r="I35" s="185">
        <v>5</v>
      </c>
      <c r="J35" s="169"/>
      <c r="K35" s="169"/>
      <c r="L35" s="169"/>
      <c r="M35" s="169"/>
      <c r="N35" s="169"/>
    </row>
    <row r="36" spans="1:14" ht="36" x14ac:dyDescent="0.3">
      <c r="A36" s="180">
        <v>31</v>
      </c>
      <c r="B36" s="181" t="s">
        <v>4908</v>
      </c>
      <c r="C36" s="181" t="s">
        <v>5341</v>
      </c>
      <c r="D36" s="182" t="s">
        <v>5342</v>
      </c>
      <c r="E36" s="183" t="s">
        <v>5343</v>
      </c>
      <c r="F36" s="181" t="s">
        <v>5266</v>
      </c>
      <c r="G36" s="181">
        <v>3.5</v>
      </c>
      <c r="H36" s="185">
        <v>30</v>
      </c>
      <c r="I36" s="185">
        <v>25</v>
      </c>
      <c r="J36" s="169"/>
      <c r="K36" s="169"/>
      <c r="L36" s="169"/>
      <c r="M36" s="169"/>
      <c r="N36" s="169"/>
    </row>
    <row r="37" spans="1:14" ht="36" x14ac:dyDescent="0.3">
      <c r="A37" s="315">
        <v>32</v>
      </c>
      <c r="B37" s="318" t="s">
        <v>4929</v>
      </c>
      <c r="C37" s="321" t="s">
        <v>5344</v>
      </c>
      <c r="D37" s="189" t="s">
        <v>5345</v>
      </c>
      <c r="E37" s="190" t="s">
        <v>5346</v>
      </c>
      <c r="F37" s="321" t="s">
        <v>4726</v>
      </c>
      <c r="G37" s="321">
        <v>20</v>
      </c>
      <c r="H37" s="309">
        <v>1</v>
      </c>
      <c r="I37" s="309">
        <v>1</v>
      </c>
      <c r="J37" s="169"/>
      <c r="K37" s="169"/>
      <c r="L37" s="169"/>
      <c r="M37" s="169"/>
      <c r="N37" s="169"/>
    </row>
    <row r="38" spans="1:14" ht="24" x14ac:dyDescent="0.3">
      <c r="A38" s="316"/>
      <c r="B38" s="319"/>
      <c r="C38" s="322"/>
      <c r="D38" s="189" t="s">
        <v>5347</v>
      </c>
      <c r="E38" s="190" t="s">
        <v>5348</v>
      </c>
      <c r="F38" s="322"/>
      <c r="G38" s="322"/>
      <c r="H38" s="310"/>
      <c r="I38" s="310"/>
      <c r="J38" s="169"/>
      <c r="K38" s="169"/>
      <c r="L38" s="169"/>
      <c r="M38" s="169"/>
      <c r="N38" s="169"/>
    </row>
    <row r="39" spans="1:14" ht="24" x14ac:dyDescent="0.3">
      <c r="A39" s="317"/>
      <c r="B39" s="320"/>
      <c r="C39" s="323"/>
      <c r="D39" s="182" t="s">
        <v>5349</v>
      </c>
      <c r="E39" s="183" t="s">
        <v>5350</v>
      </c>
      <c r="F39" s="323"/>
      <c r="G39" s="323"/>
      <c r="H39" s="311"/>
      <c r="I39" s="311"/>
      <c r="J39" s="169"/>
      <c r="K39" s="169"/>
      <c r="L39" s="169"/>
      <c r="M39" s="169"/>
      <c r="N39" s="169"/>
    </row>
    <row r="40" spans="1:14" ht="72" x14ac:dyDescent="0.3">
      <c r="A40" s="180">
        <v>33</v>
      </c>
      <c r="B40" s="181" t="s">
        <v>4937</v>
      </c>
      <c r="C40" s="181" t="s">
        <v>5134</v>
      </c>
      <c r="D40" s="182" t="s">
        <v>5351</v>
      </c>
      <c r="E40" s="183" t="s">
        <v>5352</v>
      </c>
      <c r="F40" s="181" t="s">
        <v>4731</v>
      </c>
      <c r="G40" s="186">
        <v>8</v>
      </c>
      <c r="H40" s="185">
        <v>130</v>
      </c>
      <c r="I40" s="185">
        <v>120</v>
      </c>
      <c r="J40" s="169"/>
      <c r="K40" s="169"/>
      <c r="L40" s="169"/>
      <c r="M40" s="169"/>
      <c r="N40" s="169"/>
    </row>
    <row r="41" spans="1:14" ht="72" x14ac:dyDescent="0.3">
      <c r="A41" s="180">
        <v>34</v>
      </c>
      <c r="B41" s="181" t="s">
        <v>5353</v>
      </c>
      <c r="C41" s="181" t="s">
        <v>5354</v>
      </c>
      <c r="D41" s="182" t="s">
        <v>5353</v>
      </c>
      <c r="E41" s="183" t="s">
        <v>5354</v>
      </c>
      <c r="F41" s="181" t="s">
        <v>4731</v>
      </c>
      <c r="G41" s="186">
        <v>30</v>
      </c>
      <c r="H41" s="185">
        <v>3</v>
      </c>
      <c r="I41" s="185">
        <v>3</v>
      </c>
      <c r="J41" s="169"/>
      <c r="K41" s="169"/>
      <c r="L41" s="169"/>
      <c r="M41" s="169"/>
      <c r="N41" s="169"/>
    </row>
    <row r="42" spans="1:14" ht="36" x14ac:dyDescent="0.3">
      <c r="A42" s="180">
        <v>35</v>
      </c>
      <c r="B42" s="181" t="s">
        <v>4951</v>
      </c>
      <c r="C42" s="182" t="s">
        <v>5144</v>
      </c>
      <c r="D42" s="182" t="s">
        <v>119</v>
      </c>
      <c r="E42" s="183" t="s">
        <v>5357</v>
      </c>
      <c r="F42" s="181" t="s">
        <v>4731</v>
      </c>
      <c r="G42" s="186">
        <v>75</v>
      </c>
      <c r="H42" s="185">
        <v>4</v>
      </c>
      <c r="I42" s="185">
        <v>4</v>
      </c>
      <c r="J42" s="169"/>
      <c r="K42" s="169"/>
      <c r="L42" s="169"/>
      <c r="M42" s="169"/>
      <c r="N42" s="169"/>
    </row>
    <row r="43" spans="1:14" ht="26.4" customHeight="1" x14ac:dyDescent="0.3">
      <c r="A43" s="180">
        <v>36</v>
      </c>
      <c r="B43" s="181" t="s">
        <v>5358</v>
      </c>
      <c r="C43" s="181" t="s">
        <v>5359</v>
      </c>
      <c r="D43" s="182" t="s">
        <v>5360</v>
      </c>
      <c r="E43" s="183" t="s">
        <v>5361</v>
      </c>
      <c r="F43" s="181" t="s">
        <v>5266</v>
      </c>
      <c r="G43" s="181">
        <v>1</v>
      </c>
      <c r="H43" s="185">
        <v>30</v>
      </c>
      <c r="I43" s="185">
        <v>30</v>
      </c>
      <c r="J43" s="169"/>
      <c r="K43" s="169"/>
      <c r="L43" s="169"/>
      <c r="M43" s="169"/>
      <c r="N43" s="169"/>
    </row>
    <row r="44" spans="1:14" ht="27.6" x14ac:dyDescent="0.3">
      <c r="A44" s="180">
        <v>37</v>
      </c>
      <c r="B44" s="181" t="s">
        <v>4959</v>
      </c>
      <c r="C44" s="181" t="s">
        <v>5362</v>
      </c>
      <c r="D44" s="182" t="s">
        <v>122</v>
      </c>
      <c r="E44" s="183" t="s">
        <v>5363</v>
      </c>
      <c r="F44" s="181" t="s">
        <v>4731</v>
      </c>
      <c r="G44" s="181">
        <v>120</v>
      </c>
      <c r="H44" s="185">
        <v>2</v>
      </c>
      <c r="I44" s="185">
        <v>2</v>
      </c>
      <c r="J44" s="169"/>
      <c r="K44" s="169"/>
      <c r="L44" s="169"/>
      <c r="M44" s="169"/>
      <c r="N44" s="169"/>
    </row>
    <row r="45" spans="1:14" x14ac:dyDescent="0.3">
      <c r="A45" s="180">
        <v>38</v>
      </c>
      <c r="B45" s="181" t="s">
        <v>4963</v>
      </c>
      <c r="C45" s="181" t="s">
        <v>5152</v>
      </c>
      <c r="D45" s="182" t="s">
        <v>5364</v>
      </c>
      <c r="E45" s="183" t="s">
        <v>5365</v>
      </c>
      <c r="F45" s="181" t="s">
        <v>4731</v>
      </c>
      <c r="G45" s="186">
        <v>300</v>
      </c>
      <c r="H45" s="185">
        <v>1</v>
      </c>
      <c r="I45" s="185">
        <v>1</v>
      </c>
      <c r="J45" s="169"/>
      <c r="K45" s="169"/>
      <c r="L45" s="169"/>
      <c r="M45" s="169"/>
      <c r="N45" s="169"/>
    </row>
    <row r="46" spans="1:14" ht="24" x14ac:dyDescent="0.3">
      <c r="A46" s="180">
        <v>39</v>
      </c>
      <c r="B46" s="181" t="s">
        <v>5366</v>
      </c>
      <c r="C46" s="181" t="s">
        <v>5367</v>
      </c>
      <c r="D46" s="182" t="s">
        <v>5368</v>
      </c>
      <c r="E46" s="183" t="s">
        <v>5369</v>
      </c>
      <c r="F46" s="181" t="s">
        <v>4738</v>
      </c>
      <c r="G46" s="186">
        <v>4</v>
      </c>
      <c r="H46" s="185">
        <v>20</v>
      </c>
      <c r="I46" s="185">
        <v>30</v>
      </c>
      <c r="J46" s="169"/>
      <c r="K46" s="169"/>
      <c r="L46" s="169"/>
      <c r="M46" s="169"/>
      <c r="N46" s="169"/>
    </row>
    <row r="47" spans="1:14" ht="27.6" x14ac:dyDescent="0.3">
      <c r="A47" s="185">
        <v>40</v>
      </c>
      <c r="B47" s="181" t="s">
        <v>4894</v>
      </c>
      <c r="C47" s="181" t="s">
        <v>5370</v>
      </c>
      <c r="D47" s="182" t="s">
        <v>5325</v>
      </c>
      <c r="E47" s="183" t="s">
        <v>5371</v>
      </c>
      <c r="F47" s="191" t="s">
        <v>4731</v>
      </c>
      <c r="G47" s="185">
        <v>60</v>
      </c>
      <c r="H47" s="185">
        <v>1</v>
      </c>
      <c r="I47" s="185">
        <v>1</v>
      </c>
      <c r="J47" s="169"/>
      <c r="K47" s="169"/>
      <c r="L47" s="169"/>
      <c r="M47" s="169"/>
      <c r="N47" s="169"/>
    </row>
    <row r="48" spans="1:14" ht="36" x14ac:dyDescent="0.3">
      <c r="A48" s="192">
        <v>41</v>
      </c>
      <c r="B48" s="191" t="s">
        <v>5372</v>
      </c>
      <c r="C48" s="191" t="s">
        <v>5373</v>
      </c>
      <c r="D48" s="193" t="s">
        <v>5374</v>
      </c>
      <c r="E48" s="194" t="s">
        <v>5375</v>
      </c>
      <c r="F48" s="191" t="s">
        <v>5266</v>
      </c>
      <c r="G48" s="195">
        <v>10</v>
      </c>
      <c r="H48" s="185">
        <v>66</v>
      </c>
      <c r="I48" s="195">
        <v>48</v>
      </c>
    </row>
    <row r="49" spans="1:9" ht="27.6" x14ac:dyDescent="0.3">
      <c r="A49" s="192">
        <v>42</v>
      </c>
      <c r="B49" s="191" t="s">
        <v>5400</v>
      </c>
      <c r="C49" s="191" t="s">
        <v>5401</v>
      </c>
      <c r="D49" s="193" t="s">
        <v>5402</v>
      </c>
      <c r="E49" s="194" t="s">
        <v>5403</v>
      </c>
      <c r="F49" s="191" t="s">
        <v>4731</v>
      </c>
      <c r="G49" s="195">
        <v>200</v>
      </c>
      <c r="H49" s="185">
        <v>1</v>
      </c>
      <c r="I49" s="185">
        <v>1</v>
      </c>
    </row>
  </sheetData>
  <mergeCells count="11">
    <mergeCell ref="I37:I39"/>
    <mergeCell ref="A1:G2"/>
    <mergeCell ref="H2:H3"/>
    <mergeCell ref="I2:I3"/>
    <mergeCell ref="A3:G3"/>
    <mergeCell ref="A37:A39"/>
    <mergeCell ref="B37:B39"/>
    <mergeCell ref="C37:C39"/>
    <mergeCell ref="F37:F39"/>
    <mergeCell ref="G37:G39"/>
    <mergeCell ref="H37:H3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9EC4C-3A46-4257-941B-B5E3D6A52869}">
  <sheetPr>
    <pageSetUpPr fitToPage="1"/>
  </sheetPr>
  <dimension ref="A1:H140"/>
  <sheetViews>
    <sheetView tabSelected="1" view="pageBreakPreview" topLeftCell="A134" zoomScale="40" zoomScaleNormal="64" zoomScaleSheetLayoutView="40" workbookViewId="0">
      <selection activeCell="F137" sqref="F137"/>
    </sheetView>
  </sheetViews>
  <sheetFormatPr defaultColWidth="8.59765625" defaultRowHeight="13.8" x14ac:dyDescent="0.25"/>
  <cols>
    <col min="1" max="1" width="9.59765625" style="83" bestFit="1" customWidth="1"/>
    <col min="2" max="2" width="36.296875" style="83" bestFit="1" customWidth="1"/>
    <col min="3" max="3" width="38.09765625" style="84" bestFit="1" customWidth="1"/>
    <col min="4" max="4" width="32.3984375" style="80" bestFit="1" customWidth="1"/>
    <col min="5" max="5" width="99.3984375" style="82" bestFit="1" customWidth="1"/>
    <col min="6" max="6" width="157.796875" style="81" bestFit="1" customWidth="1"/>
    <col min="7" max="7" width="13.796875" style="80" bestFit="1" customWidth="1"/>
    <col min="8" max="8" width="12.59765625" style="80" bestFit="1" customWidth="1"/>
    <col min="9" max="16384" width="8.59765625" style="80"/>
  </cols>
  <sheetData>
    <row r="1" spans="1:8" ht="24.6" x14ac:dyDescent="0.25">
      <c r="A1" s="427" t="s">
        <v>6388</v>
      </c>
      <c r="B1" s="427"/>
      <c r="C1" s="427"/>
      <c r="D1" s="427"/>
      <c r="E1" s="427"/>
      <c r="F1" s="427"/>
      <c r="G1" s="427"/>
    </row>
    <row r="2" spans="1:8" ht="22.8" x14ac:dyDescent="0.25">
      <c r="A2" s="428" t="s">
        <v>128</v>
      </c>
      <c r="B2" s="429" t="s">
        <v>4970</v>
      </c>
      <c r="C2" s="430" t="s">
        <v>4971</v>
      </c>
      <c r="D2" s="429" t="s">
        <v>4972</v>
      </c>
      <c r="E2" s="431" t="s">
        <v>4973</v>
      </c>
      <c r="F2" s="430" t="s">
        <v>4974</v>
      </c>
      <c r="G2" s="430" t="s">
        <v>4700</v>
      </c>
      <c r="H2" s="79" t="s">
        <v>5404</v>
      </c>
    </row>
    <row r="3" spans="1:8" ht="114" x14ac:dyDescent="0.25">
      <c r="A3" s="432">
        <v>1</v>
      </c>
      <c r="B3" s="432" t="s">
        <v>4990</v>
      </c>
      <c r="C3" s="433" t="s">
        <v>4717</v>
      </c>
      <c r="D3" s="434" t="s">
        <v>5405</v>
      </c>
      <c r="E3" s="434" t="s">
        <v>5406</v>
      </c>
      <c r="F3" s="435" t="s">
        <v>5407</v>
      </c>
      <c r="G3" s="436" t="s">
        <v>4705</v>
      </c>
      <c r="H3" s="290" t="s">
        <v>5408</v>
      </c>
    </row>
    <row r="4" spans="1:8" ht="91.2" x14ac:dyDescent="0.25">
      <c r="A4" s="432">
        <v>2</v>
      </c>
      <c r="B4" s="432" t="s">
        <v>4990</v>
      </c>
      <c r="C4" s="433" t="s">
        <v>4721</v>
      </c>
      <c r="D4" s="434" t="s">
        <v>4995</v>
      </c>
      <c r="E4" s="434" t="s">
        <v>4996</v>
      </c>
      <c r="F4" s="435" t="s">
        <v>7</v>
      </c>
      <c r="G4" s="436" t="s">
        <v>4705</v>
      </c>
      <c r="H4" s="290" t="s">
        <v>5408</v>
      </c>
    </row>
    <row r="5" spans="1:8" ht="114" x14ac:dyDescent="0.25">
      <c r="A5" s="432">
        <v>3</v>
      </c>
      <c r="B5" s="432" t="s">
        <v>4990</v>
      </c>
      <c r="C5" s="433" t="s">
        <v>4991</v>
      </c>
      <c r="D5" s="434" t="s">
        <v>4992</v>
      </c>
      <c r="E5" s="434" t="s">
        <v>5409</v>
      </c>
      <c r="F5" s="435" t="s">
        <v>5410</v>
      </c>
      <c r="G5" s="436" t="s">
        <v>4705</v>
      </c>
      <c r="H5" s="290" t="s">
        <v>5408</v>
      </c>
    </row>
    <row r="6" spans="1:8" ht="136.80000000000001" x14ac:dyDescent="0.25">
      <c r="A6" s="432">
        <v>4</v>
      </c>
      <c r="B6" s="432" t="s">
        <v>4990</v>
      </c>
      <c r="C6" s="433" t="s">
        <v>5411</v>
      </c>
      <c r="D6" s="434" t="s">
        <v>5412</v>
      </c>
      <c r="E6" s="434" t="s">
        <v>5007</v>
      </c>
      <c r="F6" s="435" t="s">
        <v>5008</v>
      </c>
      <c r="G6" s="436" t="s">
        <v>4989</v>
      </c>
      <c r="H6" s="290" t="s">
        <v>5408</v>
      </c>
    </row>
    <row r="7" spans="1:8" ht="45.6" x14ac:dyDescent="0.25">
      <c r="A7" s="432">
        <v>5</v>
      </c>
      <c r="B7" s="432" t="s">
        <v>4990</v>
      </c>
      <c r="C7" s="433" t="s">
        <v>5009</v>
      </c>
      <c r="D7" s="434" t="s">
        <v>5010</v>
      </c>
      <c r="E7" s="434" t="s">
        <v>5011</v>
      </c>
      <c r="F7" s="435" t="s">
        <v>5012</v>
      </c>
      <c r="G7" s="436" t="s">
        <v>5013</v>
      </c>
      <c r="H7" s="290" t="s">
        <v>5408</v>
      </c>
    </row>
    <row r="8" spans="1:8" ht="114" x14ac:dyDescent="0.25">
      <c r="A8" s="432">
        <v>6</v>
      </c>
      <c r="B8" s="432" t="s">
        <v>4990</v>
      </c>
      <c r="C8" s="433" t="s">
        <v>5014</v>
      </c>
      <c r="D8" s="434" t="s">
        <v>5413</v>
      </c>
      <c r="E8" s="434" t="s">
        <v>5414</v>
      </c>
      <c r="F8" s="435" t="s">
        <v>5415</v>
      </c>
      <c r="G8" s="436" t="s">
        <v>4731</v>
      </c>
      <c r="H8" s="290" t="s">
        <v>5408</v>
      </c>
    </row>
    <row r="9" spans="1:8" ht="136.80000000000001" x14ac:dyDescent="0.25">
      <c r="A9" s="432">
        <v>7</v>
      </c>
      <c r="B9" s="432" t="s">
        <v>4990</v>
      </c>
      <c r="C9" s="433" t="s">
        <v>4997</v>
      </c>
      <c r="D9" s="434" t="s">
        <v>4998</v>
      </c>
      <c r="E9" s="434" t="s">
        <v>4999</v>
      </c>
      <c r="F9" s="435" t="s">
        <v>5000</v>
      </c>
      <c r="G9" s="436" t="s">
        <v>4705</v>
      </c>
      <c r="H9" s="290" t="s">
        <v>5408</v>
      </c>
    </row>
    <row r="10" spans="1:8" ht="114" x14ac:dyDescent="0.25">
      <c r="A10" s="432">
        <v>8</v>
      </c>
      <c r="B10" s="432" t="s">
        <v>4990</v>
      </c>
      <c r="C10" s="433" t="s">
        <v>5001</v>
      </c>
      <c r="D10" s="434" t="s">
        <v>5002</v>
      </c>
      <c r="E10" s="434" t="s">
        <v>5003</v>
      </c>
      <c r="F10" s="435" t="s">
        <v>5004</v>
      </c>
      <c r="G10" s="436" t="s">
        <v>4705</v>
      </c>
      <c r="H10" s="290" t="s">
        <v>5408</v>
      </c>
    </row>
    <row r="11" spans="1:8" ht="114" x14ac:dyDescent="0.25">
      <c r="A11" s="437">
        <v>9</v>
      </c>
      <c r="B11" s="437" t="s">
        <v>5074</v>
      </c>
      <c r="C11" s="438" t="s">
        <v>4783</v>
      </c>
      <c r="D11" s="439" t="s">
        <v>4782</v>
      </c>
      <c r="E11" s="439" t="s">
        <v>5075</v>
      </c>
      <c r="F11" s="440" t="s">
        <v>5076</v>
      </c>
      <c r="G11" s="441" t="s">
        <v>4738</v>
      </c>
      <c r="H11" s="290" t="s">
        <v>5408</v>
      </c>
    </row>
    <row r="12" spans="1:8" ht="136.80000000000001" x14ac:dyDescent="0.25">
      <c r="A12" s="437">
        <v>10</v>
      </c>
      <c r="B12" s="437" t="s">
        <v>5074</v>
      </c>
      <c r="C12" s="438" t="s">
        <v>5077</v>
      </c>
      <c r="D12" s="439" t="s">
        <v>5078</v>
      </c>
      <c r="E12" s="439" t="s">
        <v>5416</v>
      </c>
      <c r="F12" s="440" t="s">
        <v>5080</v>
      </c>
      <c r="G12" s="441" t="s">
        <v>4738</v>
      </c>
      <c r="H12" s="290" t="s">
        <v>5408</v>
      </c>
    </row>
    <row r="13" spans="1:8" ht="91.2" x14ac:dyDescent="0.25">
      <c r="A13" s="437">
        <v>11</v>
      </c>
      <c r="B13" s="437" t="s">
        <v>5074</v>
      </c>
      <c r="C13" s="438" t="s">
        <v>4791</v>
      </c>
      <c r="D13" s="439" t="s">
        <v>5417</v>
      </c>
      <c r="E13" s="439" t="s">
        <v>5418</v>
      </c>
      <c r="F13" s="440" t="s">
        <v>5419</v>
      </c>
      <c r="G13" s="441" t="s">
        <v>4738</v>
      </c>
      <c r="H13" s="290" t="s">
        <v>5408</v>
      </c>
    </row>
    <row r="14" spans="1:8" ht="91.2" x14ac:dyDescent="0.25">
      <c r="A14" s="437">
        <v>12</v>
      </c>
      <c r="B14" s="437" t="s">
        <v>5074</v>
      </c>
      <c r="C14" s="438" t="s">
        <v>5420</v>
      </c>
      <c r="D14" s="439" t="s">
        <v>5421</v>
      </c>
      <c r="E14" s="439" t="s">
        <v>5083</v>
      </c>
      <c r="F14" s="440" t="s">
        <v>44</v>
      </c>
      <c r="G14" s="441" t="s">
        <v>4731</v>
      </c>
      <c r="H14" s="290" t="s">
        <v>5408</v>
      </c>
    </row>
    <row r="15" spans="1:8" ht="68.400000000000006" x14ac:dyDescent="0.25">
      <c r="A15" s="437">
        <v>13</v>
      </c>
      <c r="B15" s="437" t="s">
        <v>5074</v>
      </c>
      <c r="C15" s="438" t="s">
        <v>5422</v>
      </c>
      <c r="D15" s="439" t="s">
        <v>4808</v>
      </c>
      <c r="E15" s="439" t="s">
        <v>6389</v>
      </c>
      <c r="F15" s="440" t="s">
        <v>5423</v>
      </c>
      <c r="G15" s="441" t="s">
        <v>4738</v>
      </c>
      <c r="H15" s="290" t="s">
        <v>5408</v>
      </c>
    </row>
    <row r="16" spans="1:8" ht="68.400000000000006" x14ac:dyDescent="0.25">
      <c r="A16" s="437">
        <v>14</v>
      </c>
      <c r="B16" s="437" t="s">
        <v>5074</v>
      </c>
      <c r="C16" s="438" t="s">
        <v>4801</v>
      </c>
      <c r="D16" s="439" t="s">
        <v>5424</v>
      </c>
      <c r="E16" s="439" t="s">
        <v>5425</v>
      </c>
      <c r="F16" s="440" t="s">
        <v>5426</v>
      </c>
      <c r="G16" s="441" t="s">
        <v>4738</v>
      </c>
      <c r="H16" s="290" t="s">
        <v>5408</v>
      </c>
    </row>
    <row r="17" spans="1:8" ht="91.2" x14ac:dyDescent="0.25">
      <c r="A17" s="437">
        <v>15</v>
      </c>
      <c r="B17" s="437" t="s">
        <v>5074</v>
      </c>
      <c r="C17" s="438" t="s">
        <v>5427</v>
      </c>
      <c r="D17" s="439" t="s">
        <v>5428</v>
      </c>
      <c r="E17" s="439" t="s">
        <v>5429</v>
      </c>
      <c r="F17" s="440" t="s">
        <v>5430</v>
      </c>
      <c r="G17" s="441" t="s">
        <v>5431</v>
      </c>
      <c r="H17" s="290" t="s">
        <v>5408</v>
      </c>
    </row>
    <row r="18" spans="1:8" ht="68.400000000000006" x14ac:dyDescent="0.25">
      <c r="A18" s="437">
        <v>16</v>
      </c>
      <c r="B18" s="437" t="s">
        <v>5074</v>
      </c>
      <c r="C18" s="438" t="s">
        <v>4803</v>
      </c>
      <c r="D18" s="439" t="s">
        <v>5432</v>
      </c>
      <c r="E18" s="439" t="s">
        <v>5433</v>
      </c>
      <c r="F18" s="440" t="s">
        <v>5434</v>
      </c>
      <c r="G18" s="441" t="s">
        <v>4731</v>
      </c>
      <c r="H18" s="290" t="s">
        <v>5408</v>
      </c>
    </row>
    <row r="19" spans="1:8" ht="68.400000000000006" x14ac:dyDescent="0.25">
      <c r="A19" s="437">
        <v>17</v>
      </c>
      <c r="B19" s="437" t="s">
        <v>5074</v>
      </c>
      <c r="C19" s="438" t="s">
        <v>5435</v>
      </c>
      <c r="D19" s="439" t="s">
        <v>5436</v>
      </c>
      <c r="E19" s="439" t="s">
        <v>5437</v>
      </c>
      <c r="F19" s="440" t="s">
        <v>5438</v>
      </c>
      <c r="G19" s="441" t="s">
        <v>4731</v>
      </c>
      <c r="H19" s="290" t="s">
        <v>5408</v>
      </c>
    </row>
    <row r="20" spans="1:8" ht="68.400000000000006" x14ac:dyDescent="0.25">
      <c r="A20" s="437">
        <v>18</v>
      </c>
      <c r="B20" s="437" t="s">
        <v>5074</v>
      </c>
      <c r="C20" s="438" t="s">
        <v>4807</v>
      </c>
      <c r="D20" s="439" t="s">
        <v>4806</v>
      </c>
      <c r="E20" s="439" t="s">
        <v>5439</v>
      </c>
      <c r="F20" s="440" t="s">
        <v>5440</v>
      </c>
      <c r="G20" s="441" t="s">
        <v>4731</v>
      </c>
      <c r="H20" s="290" t="s">
        <v>5408</v>
      </c>
    </row>
    <row r="21" spans="1:8" ht="136.80000000000001" x14ac:dyDescent="0.25">
      <c r="A21" s="437">
        <v>19</v>
      </c>
      <c r="B21" s="437" t="s">
        <v>5074</v>
      </c>
      <c r="C21" s="438" t="s">
        <v>4813</v>
      </c>
      <c r="D21" s="439" t="s">
        <v>5084</v>
      </c>
      <c r="E21" s="439" t="s">
        <v>6373</v>
      </c>
      <c r="F21" s="440" t="s">
        <v>5441</v>
      </c>
      <c r="G21" s="441" t="s">
        <v>5087</v>
      </c>
      <c r="H21" s="290" t="s">
        <v>5408</v>
      </c>
    </row>
    <row r="22" spans="1:8" ht="136.80000000000001" x14ac:dyDescent="0.25">
      <c r="A22" s="437">
        <v>20</v>
      </c>
      <c r="B22" s="437" t="s">
        <v>5074</v>
      </c>
      <c r="C22" s="438" t="s">
        <v>5442</v>
      </c>
      <c r="D22" s="439" t="s">
        <v>5443</v>
      </c>
      <c r="E22" s="439" t="s">
        <v>6374</v>
      </c>
      <c r="F22" s="440" t="s">
        <v>6375</v>
      </c>
      <c r="G22" s="441" t="s">
        <v>4832</v>
      </c>
      <c r="H22" s="290" t="s">
        <v>5408</v>
      </c>
    </row>
    <row r="23" spans="1:8" ht="136.80000000000001" x14ac:dyDescent="0.25">
      <c r="A23" s="437">
        <v>21</v>
      </c>
      <c r="B23" s="437" t="s">
        <v>5074</v>
      </c>
      <c r="C23" s="438" t="s">
        <v>4815</v>
      </c>
      <c r="D23" s="439" t="s">
        <v>5088</v>
      </c>
      <c r="E23" s="439" t="s">
        <v>5444</v>
      </c>
      <c r="F23" s="440" t="s">
        <v>5445</v>
      </c>
      <c r="G23" s="441" t="s">
        <v>5087</v>
      </c>
      <c r="H23" s="290" t="s">
        <v>5408</v>
      </c>
    </row>
    <row r="24" spans="1:8" ht="114" x14ac:dyDescent="0.25">
      <c r="A24" s="437">
        <v>22</v>
      </c>
      <c r="B24" s="437" t="s">
        <v>5074</v>
      </c>
      <c r="C24" s="438" t="s">
        <v>5091</v>
      </c>
      <c r="D24" s="439" t="s">
        <v>5092</v>
      </c>
      <c r="E24" s="439" t="s">
        <v>5093</v>
      </c>
      <c r="F24" s="440" t="s">
        <v>5094</v>
      </c>
      <c r="G24" s="441" t="s">
        <v>4731</v>
      </c>
      <c r="H24" s="290" t="s">
        <v>5408</v>
      </c>
    </row>
    <row r="25" spans="1:8" ht="68.400000000000006" x14ac:dyDescent="0.25">
      <c r="A25" s="437">
        <v>23</v>
      </c>
      <c r="B25" s="437" t="s">
        <v>5074</v>
      </c>
      <c r="C25" s="438" t="s">
        <v>5446</v>
      </c>
      <c r="D25" s="439" t="s">
        <v>5447</v>
      </c>
      <c r="E25" s="439" t="s">
        <v>5448</v>
      </c>
      <c r="F25" s="440" t="s">
        <v>5449</v>
      </c>
      <c r="G25" s="441" t="s">
        <v>4731</v>
      </c>
      <c r="H25" s="290" t="s">
        <v>5408</v>
      </c>
    </row>
    <row r="26" spans="1:8" ht="68.400000000000006" x14ac:dyDescent="0.25">
      <c r="A26" s="437">
        <v>24</v>
      </c>
      <c r="B26" s="437" t="s">
        <v>5074</v>
      </c>
      <c r="C26" s="438" t="s">
        <v>5450</v>
      </c>
      <c r="D26" s="439" t="s">
        <v>5451</v>
      </c>
      <c r="E26" s="439" t="s">
        <v>5452</v>
      </c>
      <c r="F26" s="440" t="s">
        <v>5453</v>
      </c>
      <c r="G26" s="441" t="s">
        <v>4731</v>
      </c>
      <c r="H26" s="290" t="s">
        <v>5408</v>
      </c>
    </row>
    <row r="27" spans="1:8" ht="68.400000000000006" x14ac:dyDescent="0.25">
      <c r="A27" s="437">
        <v>25</v>
      </c>
      <c r="B27" s="437" t="s">
        <v>5074</v>
      </c>
      <c r="C27" s="438" t="s">
        <v>5454</v>
      </c>
      <c r="D27" s="439" t="s">
        <v>5455</v>
      </c>
      <c r="E27" s="439" t="s">
        <v>5456</v>
      </c>
      <c r="F27" s="440" t="s">
        <v>5457</v>
      </c>
      <c r="G27" s="441" t="s">
        <v>4738</v>
      </c>
      <c r="H27" s="290" t="s">
        <v>5408</v>
      </c>
    </row>
    <row r="28" spans="1:8" ht="68.400000000000006" x14ac:dyDescent="0.25">
      <c r="A28" s="437">
        <v>26</v>
      </c>
      <c r="B28" s="437" t="s">
        <v>5074</v>
      </c>
      <c r="C28" s="438" t="s">
        <v>5111</v>
      </c>
      <c r="D28" s="439" t="s">
        <v>5458</v>
      </c>
      <c r="E28" s="439" t="s">
        <v>5459</v>
      </c>
      <c r="F28" s="440" t="s">
        <v>5460</v>
      </c>
      <c r="G28" s="441" t="s">
        <v>4738</v>
      </c>
      <c r="H28" s="290" t="s">
        <v>5408</v>
      </c>
    </row>
    <row r="29" spans="1:8" ht="68.400000000000006" x14ac:dyDescent="0.25">
      <c r="A29" s="437">
        <v>27</v>
      </c>
      <c r="B29" s="437" t="s">
        <v>5074</v>
      </c>
      <c r="C29" s="438" t="s">
        <v>5111</v>
      </c>
      <c r="D29" s="439" t="s">
        <v>5458</v>
      </c>
      <c r="E29" s="439" t="s">
        <v>5461</v>
      </c>
      <c r="F29" s="440" t="s">
        <v>5462</v>
      </c>
      <c r="G29" s="441" t="s">
        <v>4738</v>
      </c>
      <c r="H29" s="290" t="s">
        <v>5408</v>
      </c>
    </row>
    <row r="30" spans="1:8" ht="136.80000000000001" x14ac:dyDescent="0.25">
      <c r="A30" s="437">
        <v>28</v>
      </c>
      <c r="B30" s="437" t="s">
        <v>5074</v>
      </c>
      <c r="C30" s="438" t="s">
        <v>5098</v>
      </c>
      <c r="D30" s="439" t="s">
        <v>5099</v>
      </c>
      <c r="E30" s="439" t="s">
        <v>6390</v>
      </c>
      <c r="F30" s="440" t="s">
        <v>6376</v>
      </c>
      <c r="G30" s="441" t="s">
        <v>4738</v>
      </c>
      <c r="H30" s="290" t="s">
        <v>5408</v>
      </c>
    </row>
    <row r="31" spans="1:8" ht="68.400000000000006" x14ac:dyDescent="0.25">
      <c r="A31" s="437">
        <v>29</v>
      </c>
      <c r="B31" s="437" t="s">
        <v>5074</v>
      </c>
      <c r="C31" s="438" t="s">
        <v>5463</v>
      </c>
      <c r="D31" s="439" t="s">
        <v>5464</v>
      </c>
      <c r="E31" s="439" t="s">
        <v>5465</v>
      </c>
      <c r="F31" s="440" t="s">
        <v>5466</v>
      </c>
      <c r="G31" s="441" t="s">
        <v>4738</v>
      </c>
      <c r="H31" s="290" t="s">
        <v>5408</v>
      </c>
    </row>
    <row r="32" spans="1:8" ht="68.400000000000006" x14ac:dyDescent="0.25">
      <c r="A32" s="437">
        <v>30</v>
      </c>
      <c r="B32" s="437" t="s">
        <v>5074</v>
      </c>
      <c r="C32" s="438" t="s">
        <v>4872</v>
      </c>
      <c r="D32" s="439" t="s">
        <v>5108</v>
      </c>
      <c r="E32" s="439" t="s">
        <v>6391</v>
      </c>
      <c r="F32" s="440" t="s">
        <v>6377</v>
      </c>
      <c r="G32" s="441" t="s">
        <v>4731</v>
      </c>
      <c r="H32" s="290" t="s">
        <v>5408</v>
      </c>
    </row>
    <row r="33" spans="1:8" ht="114" x14ac:dyDescent="0.25">
      <c r="A33" s="437">
        <v>31</v>
      </c>
      <c r="B33" s="437" t="s">
        <v>5074</v>
      </c>
      <c r="C33" s="438" t="s">
        <v>4874</v>
      </c>
      <c r="D33" s="439" t="s">
        <v>5095</v>
      </c>
      <c r="E33" s="439" t="s">
        <v>6392</v>
      </c>
      <c r="F33" s="440" t="s">
        <v>5467</v>
      </c>
      <c r="G33" s="441" t="s">
        <v>4738</v>
      </c>
      <c r="H33" s="290" t="s">
        <v>5408</v>
      </c>
    </row>
    <row r="34" spans="1:8" ht="205.2" x14ac:dyDescent="0.25">
      <c r="A34" s="437">
        <v>32</v>
      </c>
      <c r="B34" s="437" t="s">
        <v>5074</v>
      </c>
      <c r="C34" s="438" t="s">
        <v>4876</v>
      </c>
      <c r="D34" s="439" t="s">
        <v>5102</v>
      </c>
      <c r="E34" s="439" t="s">
        <v>5468</v>
      </c>
      <c r="F34" s="440" t="s">
        <v>5469</v>
      </c>
      <c r="G34" s="441" t="s">
        <v>4738</v>
      </c>
      <c r="H34" s="291" t="s">
        <v>5408</v>
      </c>
    </row>
    <row r="35" spans="1:8" ht="159.6" x14ac:dyDescent="0.25">
      <c r="A35" s="437">
        <v>33</v>
      </c>
      <c r="B35" s="437" t="s">
        <v>5074</v>
      </c>
      <c r="C35" s="438" t="s">
        <v>4878</v>
      </c>
      <c r="D35" s="439" t="s">
        <v>5105</v>
      </c>
      <c r="E35" s="439" t="s">
        <v>5470</v>
      </c>
      <c r="F35" s="440" t="s">
        <v>5471</v>
      </c>
      <c r="G35" s="441" t="s">
        <v>4738</v>
      </c>
      <c r="H35" s="290" t="s">
        <v>5408</v>
      </c>
    </row>
    <row r="36" spans="1:8" ht="68.400000000000006" x14ac:dyDescent="0.25">
      <c r="A36" s="437">
        <v>34</v>
      </c>
      <c r="B36" s="437" t="s">
        <v>5074</v>
      </c>
      <c r="C36" s="438" t="s">
        <v>5472</v>
      </c>
      <c r="D36" s="439" t="s">
        <v>5473</v>
      </c>
      <c r="E36" s="439" t="s">
        <v>6393</v>
      </c>
      <c r="F36" s="440" t="s">
        <v>6378</v>
      </c>
      <c r="G36" s="441" t="s">
        <v>4731</v>
      </c>
      <c r="H36" s="290" t="s">
        <v>5408</v>
      </c>
    </row>
    <row r="37" spans="1:8" ht="45.6" x14ac:dyDescent="0.25">
      <c r="A37" s="432">
        <v>35</v>
      </c>
      <c r="B37" s="432" t="s">
        <v>5127</v>
      </c>
      <c r="C37" s="442" t="s">
        <v>4935</v>
      </c>
      <c r="D37" s="443" t="s">
        <v>5128</v>
      </c>
      <c r="E37" s="434" t="s">
        <v>5129</v>
      </c>
      <c r="F37" s="444" t="s">
        <v>5130</v>
      </c>
      <c r="G37" s="445" t="s">
        <v>4731</v>
      </c>
      <c r="H37" s="290" t="s">
        <v>5408</v>
      </c>
    </row>
    <row r="38" spans="1:8" ht="45.6" x14ac:dyDescent="0.25">
      <c r="A38" s="432">
        <v>36</v>
      </c>
      <c r="B38" s="432" t="s">
        <v>5127</v>
      </c>
      <c r="C38" s="442" t="s">
        <v>4955</v>
      </c>
      <c r="D38" s="443" t="s">
        <v>5474</v>
      </c>
      <c r="E38" s="434" t="s">
        <v>5132</v>
      </c>
      <c r="F38" s="444" t="s">
        <v>5133</v>
      </c>
      <c r="G38" s="445" t="s">
        <v>4743</v>
      </c>
      <c r="H38" s="290" t="s">
        <v>5408</v>
      </c>
    </row>
    <row r="39" spans="1:8" ht="182.4" x14ac:dyDescent="0.25">
      <c r="A39" s="432">
        <v>37</v>
      </c>
      <c r="B39" s="432" t="s">
        <v>5127</v>
      </c>
      <c r="C39" s="442" t="s">
        <v>4937</v>
      </c>
      <c r="D39" s="443" t="s">
        <v>5475</v>
      </c>
      <c r="E39" s="434" t="s">
        <v>5476</v>
      </c>
      <c r="F39" s="444" t="s">
        <v>5477</v>
      </c>
      <c r="G39" s="445" t="s">
        <v>4731</v>
      </c>
      <c r="H39" s="290" t="s">
        <v>5408</v>
      </c>
    </row>
    <row r="40" spans="1:8" ht="182.4" x14ac:dyDescent="0.25">
      <c r="A40" s="432">
        <v>38</v>
      </c>
      <c r="B40" s="432" t="s">
        <v>5127</v>
      </c>
      <c r="C40" s="442" t="s">
        <v>5137</v>
      </c>
      <c r="D40" s="443" t="s">
        <v>5138</v>
      </c>
      <c r="E40" s="434" t="s">
        <v>5135</v>
      </c>
      <c r="F40" s="444" t="s">
        <v>5136</v>
      </c>
      <c r="G40" s="445" t="s">
        <v>4731</v>
      </c>
      <c r="H40" s="290" t="s">
        <v>5408</v>
      </c>
    </row>
    <row r="41" spans="1:8" ht="182.4" x14ac:dyDescent="0.25">
      <c r="A41" s="432">
        <v>39</v>
      </c>
      <c r="B41" s="432" t="s">
        <v>5127</v>
      </c>
      <c r="C41" s="442" t="s">
        <v>5478</v>
      </c>
      <c r="D41" s="443" t="s">
        <v>5479</v>
      </c>
      <c r="E41" s="434" t="s">
        <v>5476</v>
      </c>
      <c r="F41" s="444" t="s">
        <v>5477</v>
      </c>
      <c r="G41" s="445" t="s">
        <v>4731</v>
      </c>
      <c r="H41" s="290" t="s">
        <v>5408</v>
      </c>
    </row>
    <row r="42" spans="1:8" ht="136.80000000000001" x14ac:dyDescent="0.25">
      <c r="A42" s="432">
        <v>40</v>
      </c>
      <c r="B42" s="432" t="s">
        <v>5127</v>
      </c>
      <c r="C42" s="442" t="s">
        <v>4943</v>
      </c>
      <c r="D42" s="443" t="s">
        <v>4942</v>
      </c>
      <c r="E42" s="434" t="s">
        <v>5480</v>
      </c>
      <c r="F42" s="444" t="s">
        <v>5481</v>
      </c>
      <c r="G42" s="445" t="s">
        <v>4731</v>
      </c>
      <c r="H42" s="290" t="s">
        <v>5408</v>
      </c>
    </row>
    <row r="43" spans="1:8" ht="91.2" x14ac:dyDescent="0.25">
      <c r="A43" s="432">
        <v>41</v>
      </c>
      <c r="B43" s="432" t="s">
        <v>5127</v>
      </c>
      <c r="C43" s="442" t="s">
        <v>5353</v>
      </c>
      <c r="D43" s="443" t="s">
        <v>5354</v>
      </c>
      <c r="E43" s="434" t="s">
        <v>5356</v>
      </c>
      <c r="F43" s="444" t="s">
        <v>5355</v>
      </c>
      <c r="G43" s="445" t="s">
        <v>4731</v>
      </c>
      <c r="H43" s="290" t="s">
        <v>5408</v>
      </c>
    </row>
    <row r="44" spans="1:8" ht="45.6" x14ac:dyDescent="0.25">
      <c r="A44" s="432">
        <v>42</v>
      </c>
      <c r="B44" s="432" t="s">
        <v>5127</v>
      </c>
      <c r="C44" s="442" t="s">
        <v>4945</v>
      </c>
      <c r="D44" s="443" t="s">
        <v>5141</v>
      </c>
      <c r="E44" s="434" t="s">
        <v>5142</v>
      </c>
      <c r="F44" s="444" t="s">
        <v>5143</v>
      </c>
      <c r="G44" s="445" t="s">
        <v>4731</v>
      </c>
      <c r="H44" s="290" t="s">
        <v>5408</v>
      </c>
    </row>
    <row r="45" spans="1:8" ht="45.6" x14ac:dyDescent="0.25">
      <c r="A45" s="432">
        <v>43</v>
      </c>
      <c r="B45" s="432" t="s">
        <v>5127</v>
      </c>
      <c r="C45" s="442" t="s">
        <v>4949</v>
      </c>
      <c r="D45" s="443" t="s">
        <v>5482</v>
      </c>
      <c r="E45" s="434" t="s">
        <v>5483</v>
      </c>
      <c r="F45" s="444" t="s">
        <v>117</v>
      </c>
      <c r="G45" s="445" t="s">
        <v>4731</v>
      </c>
      <c r="H45" s="290" t="s">
        <v>5408</v>
      </c>
    </row>
    <row r="46" spans="1:8" ht="45.6" x14ac:dyDescent="0.25">
      <c r="A46" s="432">
        <v>44</v>
      </c>
      <c r="B46" s="432" t="s">
        <v>5127</v>
      </c>
      <c r="C46" s="442" t="s">
        <v>4951</v>
      </c>
      <c r="D46" s="443" t="s">
        <v>5144</v>
      </c>
      <c r="E46" s="434" t="s">
        <v>5145</v>
      </c>
      <c r="F46" s="444" t="s">
        <v>5146</v>
      </c>
      <c r="G46" s="445" t="s">
        <v>4731</v>
      </c>
      <c r="H46" s="290" t="s">
        <v>5408</v>
      </c>
    </row>
    <row r="47" spans="1:8" ht="45.6" x14ac:dyDescent="0.25">
      <c r="A47" s="432">
        <v>45</v>
      </c>
      <c r="B47" s="432" t="s">
        <v>5127</v>
      </c>
      <c r="C47" s="442" t="s">
        <v>4953</v>
      </c>
      <c r="D47" s="443" t="s">
        <v>5484</v>
      </c>
      <c r="E47" s="434" t="s">
        <v>5485</v>
      </c>
      <c r="F47" s="444" t="s">
        <v>118</v>
      </c>
      <c r="G47" s="445" t="s">
        <v>4731</v>
      </c>
      <c r="H47" s="290" t="s">
        <v>5408</v>
      </c>
    </row>
    <row r="48" spans="1:8" ht="45.6" x14ac:dyDescent="0.25">
      <c r="A48" s="432">
        <v>46</v>
      </c>
      <c r="B48" s="432" t="s">
        <v>5127</v>
      </c>
      <c r="C48" s="442" t="s">
        <v>4957</v>
      </c>
      <c r="D48" s="443" t="s">
        <v>5147</v>
      </c>
      <c r="E48" s="434" t="s">
        <v>5148</v>
      </c>
      <c r="F48" s="444" t="s">
        <v>121</v>
      </c>
      <c r="G48" s="445" t="s">
        <v>4731</v>
      </c>
      <c r="H48" s="290" t="s">
        <v>5408</v>
      </c>
    </row>
    <row r="49" spans="1:8" ht="45.6" x14ac:dyDescent="0.25">
      <c r="A49" s="432">
        <v>47</v>
      </c>
      <c r="B49" s="432" t="s">
        <v>5127</v>
      </c>
      <c r="C49" s="442" t="s">
        <v>4961</v>
      </c>
      <c r="D49" s="443" t="s">
        <v>5149</v>
      </c>
      <c r="E49" s="434" t="s">
        <v>5150</v>
      </c>
      <c r="F49" s="444" t="s">
        <v>5151</v>
      </c>
      <c r="G49" s="445" t="s">
        <v>4731</v>
      </c>
      <c r="H49" s="290" t="s">
        <v>5408</v>
      </c>
    </row>
    <row r="50" spans="1:8" ht="68.400000000000006" x14ac:dyDescent="0.25">
      <c r="A50" s="432">
        <v>48</v>
      </c>
      <c r="B50" s="432" t="s">
        <v>5127</v>
      </c>
      <c r="C50" s="442" t="s">
        <v>4963</v>
      </c>
      <c r="D50" s="443" t="s">
        <v>5152</v>
      </c>
      <c r="E50" s="434" t="s">
        <v>5486</v>
      </c>
      <c r="F50" s="444" t="s">
        <v>5487</v>
      </c>
      <c r="G50" s="445" t="s">
        <v>4731</v>
      </c>
      <c r="H50" s="290" t="s">
        <v>5408</v>
      </c>
    </row>
    <row r="51" spans="1:8" ht="91.2" x14ac:dyDescent="0.25">
      <c r="A51" s="432">
        <v>49</v>
      </c>
      <c r="B51" s="432" t="s">
        <v>5127</v>
      </c>
      <c r="C51" s="442" t="s">
        <v>4965</v>
      </c>
      <c r="D51" s="443" t="s">
        <v>5155</v>
      </c>
      <c r="E51" s="434" t="s">
        <v>5156</v>
      </c>
      <c r="F51" s="444" t="s">
        <v>5157</v>
      </c>
      <c r="G51" s="445" t="s">
        <v>4832</v>
      </c>
      <c r="H51" s="290" t="s">
        <v>5408</v>
      </c>
    </row>
    <row r="52" spans="1:8" ht="45.6" x14ac:dyDescent="0.25">
      <c r="A52" s="432">
        <v>50</v>
      </c>
      <c r="B52" s="432" t="s">
        <v>5127</v>
      </c>
      <c r="C52" s="442" t="s">
        <v>5158</v>
      </c>
      <c r="D52" s="443" t="s">
        <v>5159</v>
      </c>
      <c r="E52" s="434" t="s">
        <v>5160</v>
      </c>
      <c r="F52" s="444" t="s">
        <v>5161</v>
      </c>
      <c r="G52" s="445" t="s">
        <v>4743</v>
      </c>
      <c r="H52" s="290" t="s">
        <v>5408</v>
      </c>
    </row>
    <row r="53" spans="1:8" ht="409.6" x14ac:dyDescent="0.25">
      <c r="A53" s="432">
        <v>51</v>
      </c>
      <c r="B53" s="432" t="s">
        <v>5127</v>
      </c>
      <c r="C53" s="442" t="s">
        <v>5488</v>
      </c>
      <c r="D53" s="443" t="s">
        <v>5489</v>
      </c>
      <c r="E53" s="446" t="s">
        <v>6385</v>
      </c>
      <c r="F53" s="447" t="s">
        <v>6382</v>
      </c>
      <c r="G53" s="445" t="s">
        <v>4913</v>
      </c>
      <c r="H53" s="290" t="s">
        <v>5408</v>
      </c>
    </row>
    <row r="54" spans="1:8" ht="409.6" x14ac:dyDescent="0.25">
      <c r="A54" s="432">
        <v>52</v>
      </c>
      <c r="B54" s="432" t="s">
        <v>5127</v>
      </c>
      <c r="C54" s="448" t="s">
        <v>5491</v>
      </c>
      <c r="D54" s="449" t="s">
        <v>5490</v>
      </c>
      <c r="E54" s="434" t="s">
        <v>6386</v>
      </c>
      <c r="F54" s="435" t="s">
        <v>6383</v>
      </c>
      <c r="G54" s="436" t="s">
        <v>4913</v>
      </c>
      <c r="H54" s="290" t="s">
        <v>5408</v>
      </c>
    </row>
    <row r="55" spans="1:8" ht="273.60000000000002" x14ac:dyDescent="0.25">
      <c r="A55" s="432">
        <v>53</v>
      </c>
      <c r="B55" s="432" t="s">
        <v>5127</v>
      </c>
      <c r="C55" s="448" t="s">
        <v>6381</v>
      </c>
      <c r="D55" s="449" t="s">
        <v>6380</v>
      </c>
      <c r="E55" s="435" t="s">
        <v>6387</v>
      </c>
      <c r="F55" s="434" t="s">
        <v>6384</v>
      </c>
      <c r="G55" s="436" t="s">
        <v>4913</v>
      </c>
      <c r="H55" s="290" t="s">
        <v>5408</v>
      </c>
    </row>
    <row r="56" spans="1:8" ht="159.6" x14ac:dyDescent="0.25">
      <c r="A56" s="437">
        <v>54</v>
      </c>
      <c r="B56" s="437" t="s">
        <v>4975</v>
      </c>
      <c r="C56" s="438" t="s">
        <v>4976</v>
      </c>
      <c r="D56" s="439" t="s">
        <v>4977</v>
      </c>
      <c r="E56" s="439" t="s">
        <v>4978</v>
      </c>
      <c r="F56" s="440" t="s">
        <v>4979</v>
      </c>
      <c r="G56" s="441" t="s">
        <v>4705</v>
      </c>
      <c r="H56" s="290" t="s">
        <v>5408</v>
      </c>
    </row>
    <row r="57" spans="1:8" ht="91.2" x14ac:dyDescent="0.25">
      <c r="A57" s="437">
        <v>55</v>
      </c>
      <c r="B57" s="437" t="s">
        <v>4975</v>
      </c>
      <c r="C57" s="438" t="s">
        <v>4711</v>
      </c>
      <c r="D57" s="439" t="s">
        <v>4710</v>
      </c>
      <c r="E57" s="439" t="s">
        <v>4980</v>
      </c>
      <c r="F57" s="440" t="s">
        <v>2</v>
      </c>
      <c r="G57" s="441" t="s">
        <v>4705</v>
      </c>
      <c r="H57" s="290" t="s">
        <v>5408</v>
      </c>
    </row>
    <row r="58" spans="1:8" ht="159.6" x14ac:dyDescent="0.25">
      <c r="A58" s="437">
        <v>56</v>
      </c>
      <c r="B58" s="437" t="s">
        <v>4975</v>
      </c>
      <c r="C58" s="438" t="s">
        <v>5492</v>
      </c>
      <c r="D58" s="439" t="s">
        <v>5493</v>
      </c>
      <c r="E58" s="450" t="s">
        <v>6394</v>
      </c>
      <c r="F58" s="451" t="s">
        <v>6379</v>
      </c>
      <c r="G58" s="441" t="s">
        <v>4705</v>
      </c>
      <c r="H58" s="290" t="s">
        <v>5408</v>
      </c>
    </row>
    <row r="59" spans="1:8" ht="159.6" x14ac:dyDescent="0.25">
      <c r="A59" s="437">
        <v>57</v>
      </c>
      <c r="B59" s="437" t="s">
        <v>4975</v>
      </c>
      <c r="C59" s="438" t="s">
        <v>5494</v>
      </c>
      <c r="D59" s="439" t="s">
        <v>5495</v>
      </c>
      <c r="E59" s="450" t="s">
        <v>5496</v>
      </c>
      <c r="F59" s="451" t="s">
        <v>5497</v>
      </c>
      <c r="G59" s="441" t="s">
        <v>4731</v>
      </c>
      <c r="H59" s="290" t="s">
        <v>5408</v>
      </c>
    </row>
    <row r="60" spans="1:8" ht="114" x14ac:dyDescent="0.25">
      <c r="A60" s="437">
        <v>58</v>
      </c>
      <c r="B60" s="437" t="s">
        <v>4975</v>
      </c>
      <c r="C60" s="438" t="s">
        <v>5498</v>
      </c>
      <c r="D60" s="439" t="s">
        <v>5499</v>
      </c>
      <c r="E60" s="450" t="s">
        <v>5500</v>
      </c>
      <c r="F60" s="451" t="s">
        <v>5501</v>
      </c>
      <c r="G60" s="441" t="s">
        <v>4731</v>
      </c>
      <c r="H60" s="290" t="s">
        <v>5408</v>
      </c>
    </row>
    <row r="61" spans="1:8" ht="68.400000000000006" x14ac:dyDescent="0.25">
      <c r="A61" s="452">
        <v>59</v>
      </c>
      <c r="B61" s="452" t="s">
        <v>4981</v>
      </c>
      <c r="C61" s="453" t="s">
        <v>4985</v>
      </c>
      <c r="D61" s="454" t="s">
        <v>4986</v>
      </c>
      <c r="E61" s="455" t="s">
        <v>4987</v>
      </c>
      <c r="F61" s="456" t="s">
        <v>4988</v>
      </c>
      <c r="G61" s="457" t="s">
        <v>4989</v>
      </c>
      <c r="H61" s="290" t="s">
        <v>5408</v>
      </c>
    </row>
    <row r="62" spans="1:8" ht="228" x14ac:dyDescent="0.25">
      <c r="A62" s="452">
        <v>60</v>
      </c>
      <c r="B62" s="452" t="s">
        <v>4981</v>
      </c>
      <c r="C62" s="458" t="s">
        <v>4982</v>
      </c>
      <c r="D62" s="459" t="s">
        <v>4983</v>
      </c>
      <c r="E62" s="459" t="s">
        <v>4984</v>
      </c>
      <c r="F62" s="460" t="s">
        <v>3</v>
      </c>
      <c r="G62" s="461" t="s">
        <v>4705</v>
      </c>
      <c r="H62" s="290" t="s">
        <v>5408</v>
      </c>
    </row>
    <row r="63" spans="1:8" ht="114" x14ac:dyDescent="0.25">
      <c r="A63" s="432">
        <v>61</v>
      </c>
      <c r="B63" s="432" t="s">
        <v>5062</v>
      </c>
      <c r="C63" s="433" t="s">
        <v>4767</v>
      </c>
      <c r="D63" s="434" t="s">
        <v>5063</v>
      </c>
      <c r="E63" s="434" t="s">
        <v>5064</v>
      </c>
      <c r="F63" s="435" t="s">
        <v>5065</v>
      </c>
      <c r="G63" s="436" t="s">
        <v>4738</v>
      </c>
      <c r="H63" s="290" t="s">
        <v>5408</v>
      </c>
    </row>
    <row r="64" spans="1:8" ht="136.80000000000001" x14ac:dyDescent="0.25">
      <c r="A64" s="432">
        <v>62</v>
      </c>
      <c r="B64" s="432" t="s">
        <v>5062</v>
      </c>
      <c r="C64" s="433" t="s">
        <v>4769</v>
      </c>
      <c r="D64" s="434" t="s">
        <v>5066</v>
      </c>
      <c r="E64" s="434" t="s">
        <v>5067</v>
      </c>
      <c r="F64" s="435" t="s">
        <v>5068</v>
      </c>
      <c r="G64" s="436" t="s">
        <v>6395</v>
      </c>
      <c r="H64" s="290" t="s">
        <v>5408</v>
      </c>
    </row>
    <row r="65" spans="1:8" ht="182.4" x14ac:dyDescent="0.25">
      <c r="A65" s="432">
        <v>63</v>
      </c>
      <c r="B65" s="432" t="s">
        <v>5062</v>
      </c>
      <c r="C65" s="433" t="s">
        <v>5502</v>
      </c>
      <c r="D65" s="434" t="s">
        <v>5503</v>
      </c>
      <c r="E65" s="434" t="s">
        <v>5504</v>
      </c>
      <c r="F65" s="435" t="s">
        <v>5505</v>
      </c>
      <c r="G65" s="436" t="s">
        <v>6395</v>
      </c>
      <c r="H65" s="290" t="s">
        <v>5408</v>
      </c>
    </row>
    <row r="66" spans="1:8" ht="45.6" x14ac:dyDescent="0.25">
      <c r="A66" s="432">
        <v>64</v>
      </c>
      <c r="B66" s="432" t="s">
        <v>5062</v>
      </c>
      <c r="C66" s="433" t="s">
        <v>5506</v>
      </c>
      <c r="D66" s="434" t="s">
        <v>5507</v>
      </c>
      <c r="E66" s="434" t="s">
        <v>5508</v>
      </c>
      <c r="F66" s="435" t="s">
        <v>5509</v>
      </c>
      <c r="G66" s="436" t="s">
        <v>6395</v>
      </c>
      <c r="H66" s="290" t="s">
        <v>5408</v>
      </c>
    </row>
    <row r="67" spans="1:8" ht="68.400000000000006" x14ac:dyDescent="0.25">
      <c r="A67" s="432">
        <v>65</v>
      </c>
      <c r="B67" s="432" t="s">
        <v>5062</v>
      </c>
      <c r="C67" s="433" t="s">
        <v>5269</v>
      </c>
      <c r="D67" s="434" t="s">
        <v>5270</v>
      </c>
      <c r="E67" s="434" t="s">
        <v>5272</v>
      </c>
      <c r="F67" s="435" t="s">
        <v>5271</v>
      </c>
      <c r="G67" s="436" t="s">
        <v>6395</v>
      </c>
      <c r="H67" s="290" t="s">
        <v>5408</v>
      </c>
    </row>
    <row r="68" spans="1:8" ht="68.400000000000006" x14ac:dyDescent="0.25">
      <c r="A68" s="432">
        <v>66</v>
      </c>
      <c r="B68" s="432" t="s">
        <v>5062</v>
      </c>
      <c r="C68" s="433" t="s">
        <v>5273</v>
      </c>
      <c r="D68" s="434" t="s">
        <v>5274</v>
      </c>
      <c r="E68" s="434" t="s">
        <v>5276</v>
      </c>
      <c r="F68" s="435" t="s">
        <v>5275</v>
      </c>
      <c r="G68" s="436" t="s">
        <v>6395</v>
      </c>
      <c r="H68" s="290" t="s">
        <v>5408</v>
      </c>
    </row>
    <row r="69" spans="1:8" ht="68.400000000000006" x14ac:dyDescent="0.25">
      <c r="A69" s="432">
        <v>67</v>
      </c>
      <c r="B69" s="432" t="s">
        <v>5062</v>
      </c>
      <c r="C69" s="433" t="s">
        <v>5277</v>
      </c>
      <c r="D69" s="434" t="s">
        <v>5278</v>
      </c>
      <c r="E69" s="434" t="s">
        <v>5280</v>
      </c>
      <c r="F69" s="435" t="s">
        <v>5279</v>
      </c>
      <c r="G69" s="436" t="s">
        <v>5510</v>
      </c>
      <c r="H69" s="290" t="s">
        <v>5408</v>
      </c>
    </row>
    <row r="70" spans="1:8" ht="91.2" x14ac:dyDescent="0.25">
      <c r="A70" s="432">
        <v>68</v>
      </c>
      <c r="B70" s="432" t="s">
        <v>5062</v>
      </c>
      <c r="C70" s="433" t="s">
        <v>5262</v>
      </c>
      <c r="D70" s="434" t="s">
        <v>5263</v>
      </c>
      <c r="E70" s="434" t="s">
        <v>5265</v>
      </c>
      <c r="F70" s="435" t="s">
        <v>5264</v>
      </c>
      <c r="G70" s="436" t="s">
        <v>5510</v>
      </c>
      <c r="H70" s="290" t="s">
        <v>5408</v>
      </c>
    </row>
    <row r="71" spans="1:8" ht="91.2" x14ac:dyDescent="0.25">
      <c r="A71" s="432">
        <v>69</v>
      </c>
      <c r="B71" s="432" t="s">
        <v>5062</v>
      </c>
      <c r="C71" s="433" t="s">
        <v>4777</v>
      </c>
      <c r="D71" s="434" t="s">
        <v>5511</v>
      </c>
      <c r="E71" s="434" t="s">
        <v>5512</v>
      </c>
      <c r="F71" s="435" t="s">
        <v>5513</v>
      </c>
      <c r="G71" s="436" t="s">
        <v>5510</v>
      </c>
      <c r="H71" s="290" t="s">
        <v>5408</v>
      </c>
    </row>
    <row r="72" spans="1:8" ht="45.6" x14ac:dyDescent="0.25">
      <c r="A72" s="462">
        <v>70</v>
      </c>
      <c r="B72" s="463" t="s">
        <v>5069</v>
      </c>
      <c r="C72" s="464" t="s">
        <v>5514</v>
      </c>
      <c r="D72" s="464" t="s">
        <v>6396</v>
      </c>
      <c r="E72" s="465" t="s">
        <v>5515</v>
      </c>
      <c r="F72" s="466" t="s">
        <v>5516</v>
      </c>
      <c r="G72" s="462" t="s">
        <v>4738</v>
      </c>
      <c r="H72" s="290" t="s">
        <v>5408</v>
      </c>
    </row>
    <row r="73" spans="1:8" ht="205.2" x14ac:dyDescent="0.25">
      <c r="A73" s="462">
        <v>71</v>
      </c>
      <c r="B73" s="462" t="s">
        <v>5069</v>
      </c>
      <c r="C73" s="463" t="s">
        <v>5517</v>
      </c>
      <c r="D73" s="464" t="s">
        <v>5518</v>
      </c>
      <c r="E73" s="464" t="s">
        <v>5519</v>
      </c>
      <c r="F73" s="465" t="s">
        <v>5520</v>
      </c>
      <c r="G73" s="466" t="s">
        <v>4738</v>
      </c>
      <c r="H73" s="290" t="s">
        <v>5408</v>
      </c>
    </row>
    <row r="74" spans="1:8" ht="114" x14ac:dyDescent="0.25">
      <c r="A74" s="432">
        <v>72</v>
      </c>
      <c r="B74" s="432" t="s">
        <v>5162</v>
      </c>
      <c r="C74" s="433" t="s">
        <v>4880</v>
      </c>
      <c r="D74" s="434" t="s">
        <v>5163</v>
      </c>
      <c r="E74" s="434" t="s">
        <v>5164</v>
      </c>
      <c r="F74" s="435" t="s">
        <v>5165</v>
      </c>
      <c r="G74" s="436" t="s">
        <v>4731</v>
      </c>
      <c r="H74" s="290" t="s">
        <v>5408</v>
      </c>
    </row>
    <row r="75" spans="1:8" ht="91.2" x14ac:dyDescent="0.25">
      <c r="A75" s="432">
        <v>73</v>
      </c>
      <c r="B75" s="432" t="s">
        <v>5162</v>
      </c>
      <c r="C75" s="433" t="s">
        <v>4884</v>
      </c>
      <c r="D75" s="434" t="s">
        <v>5166</v>
      </c>
      <c r="E75" s="434" t="s">
        <v>5167</v>
      </c>
      <c r="F75" s="435" t="s">
        <v>85</v>
      </c>
      <c r="G75" s="436" t="s">
        <v>4731</v>
      </c>
      <c r="H75" s="290" t="s">
        <v>5408</v>
      </c>
    </row>
    <row r="76" spans="1:8" ht="91.2" x14ac:dyDescent="0.25">
      <c r="A76" s="432">
        <v>74</v>
      </c>
      <c r="B76" s="432" t="s">
        <v>5162</v>
      </c>
      <c r="C76" s="433" t="s">
        <v>4886</v>
      </c>
      <c r="D76" s="434" t="s">
        <v>5168</v>
      </c>
      <c r="E76" s="434" t="s">
        <v>5169</v>
      </c>
      <c r="F76" s="435" t="s">
        <v>86</v>
      </c>
      <c r="G76" s="436" t="s">
        <v>4731</v>
      </c>
      <c r="H76" s="290" t="s">
        <v>5408</v>
      </c>
    </row>
    <row r="77" spans="1:8" ht="91.2" x14ac:dyDescent="0.25">
      <c r="A77" s="432">
        <v>75</v>
      </c>
      <c r="B77" s="432" t="s">
        <v>5162</v>
      </c>
      <c r="C77" s="433" t="s">
        <v>5170</v>
      </c>
      <c r="D77" s="434" t="s">
        <v>5171</v>
      </c>
      <c r="E77" s="434" t="s">
        <v>5172</v>
      </c>
      <c r="F77" s="435" t="s">
        <v>5173</v>
      </c>
      <c r="G77" s="436" t="s">
        <v>4731</v>
      </c>
      <c r="H77" s="290" t="s">
        <v>5408</v>
      </c>
    </row>
    <row r="78" spans="1:8" ht="91.2" x14ac:dyDescent="0.25">
      <c r="A78" s="432">
        <v>76</v>
      </c>
      <c r="B78" s="432" t="s">
        <v>5162</v>
      </c>
      <c r="C78" s="433" t="s">
        <v>5174</v>
      </c>
      <c r="D78" s="434" t="s">
        <v>5175</v>
      </c>
      <c r="E78" s="434" t="s">
        <v>5521</v>
      </c>
      <c r="F78" s="435" t="s">
        <v>5522</v>
      </c>
      <c r="G78" s="436" t="s">
        <v>4731</v>
      </c>
      <c r="H78" s="290" t="s">
        <v>5408</v>
      </c>
    </row>
    <row r="79" spans="1:8" ht="91.2" x14ac:dyDescent="0.25">
      <c r="A79" s="432">
        <v>77</v>
      </c>
      <c r="B79" s="432" t="s">
        <v>5162</v>
      </c>
      <c r="C79" s="433" t="s">
        <v>4890</v>
      </c>
      <c r="D79" s="434" t="s">
        <v>5178</v>
      </c>
      <c r="E79" s="434" t="s">
        <v>5523</v>
      </c>
      <c r="F79" s="435" t="s">
        <v>5524</v>
      </c>
      <c r="G79" s="436" t="s">
        <v>4738</v>
      </c>
      <c r="H79" s="290" t="s">
        <v>5408</v>
      </c>
    </row>
    <row r="80" spans="1:8" ht="182.4" x14ac:dyDescent="0.25">
      <c r="A80" s="432">
        <v>78</v>
      </c>
      <c r="B80" s="432" t="s">
        <v>5162</v>
      </c>
      <c r="C80" s="433" t="s">
        <v>4892</v>
      </c>
      <c r="D80" s="434" t="s">
        <v>5181</v>
      </c>
      <c r="E80" s="434" t="s">
        <v>5182</v>
      </c>
      <c r="F80" s="435" t="s">
        <v>5183</v>
      </c>
      <c r="G80" s="436" t="s">
        <v>4731</v>
      </c>
      <c r="H80" s="290" t="s">
        <v>5408</v>
      </c>
    </row>
    <row r="81" spans="1:8" ht="91.2" x14ac:dyDescent="0.25">
      <c r="A81" s="432">
        <v>79</v>
      </c>
      <c r="B81" s="432" t="s">
        <v>5162</v>
      </c>
      <c r="C81" s="433" t="s">
        <v>4894</v>
      </c>
      <c r="D81" s="434" t="s">
        <v>5184</v>
      </c>
      <c r="E81" s="434" t="s">
        <v>5185</v>
      </c>
      <c r="F81" s="435" t="s">
        <v>5186</v>
      </c>
      <c r="G81" s="436" t="s">
        <v>4731</v>
      </c>
      <c r="H81" s="290" t="s">
        <v>5408</v>
      </c>
    </row>
    <row r="82" spans="1:8" ht="91.2" x14ac:dyDescent="0.25">
      <c r="A82" s="432">
        <v>80</v>
      </c>
      <c r="B82" s="432" t="s">
        <v>5162</v>
      </c>
      <c r="C82" s="433" t="s">
        <v>4896</v>
      </c>
      <c r="D82" s="434" t="s">
        <v>5525</v>
      </c>
      <c r="E82" s="434" t="s">
        <v>5526</v>
      </c>
      <c r="F82" s="435" t="s">
        <v>5527</v>
      </c>
      <c r="G82" s="436" t="s">
        <v>4731</v>
      </c>
      <c r="H82" s="290" t="s">
        <v>5408</v>
      </c>
    </row>
    <row r="83" spans="1:8" ht="91.2" x14ac:dyDescent="0.25">
      <c r="A83" s="432">
        <v>81</v>
      </c>
      <c r="B83" s="432" t="s">
        <v>5162</v>
      </c>
      <c r="C83" s="433" t="s">
        <v>4898</v>
      </c>
      <c r="D83" s="434" t="s">
        <v>5187</v>
      </c>
      <c r="E83" s="434" t="s">
        <v>5188</v>
      </c>
      <c r="F83" s="435" t="s">
        <v>5189</v>
      </c>
      <c r="G83" s="436" t="s">
        <v>4731</v>
      </c>
      <c r="H83" s="290" t="s">
        <v>5408</v>
      </c>
    </row>
    <row r="84" spans="1:8" ht="114" x14ac:dyDescent="0.25">
      <c r="A84" s="432">
        <v>82</v>
      </c>
      <c r="B84" s="432" t="s">
        <v>5162</v>
      </c>
      <c r="C84" s="433" t="s">
        <v>5190</v>
      </c>
      <c r="D84" s="434" t="s">
        <v>5191</v>
      </c>
      <c r="E84" s="434" t="s">
        <v>5528</v>
      </c>
      <c r="F84" s="435" t="s">
        <v>5529</v>
      </c>
      <c r="G84" s="436" t="s">
        <v>4743</v>
      </c>
      <c r="H84" s="290" t="s">
        <v>5408</v>
      </c>
    </row>
    <row r="85" spans="1:8" ht="91.2" x14ac:dyDescent="0.25">
      <c r="A85" s="432">
        <v>83</v>
      </c>
      <c r="B85" s="432" t="s">
        <v>5162</v>
      </c>
      <c r="C85" s="433" t="s">
        <v>4906</v>
      </c>
      <c r="D85" s="434" t="s">
        <v>5194</v>
      </c>
      <c r="E85" s="434" t="s">
        <v>5195</v>
      </c>
      <c r="F85" s="435" t="s">
        <v>96</v>
      </c>
      <c r="G85" s="436" t="s">
        <v>4743</v>
      </c>
      <c r="H85" s="290" t="s">
        <v>5408</v>
      </c>
    </row>
    <row r="86" spans="1:8" ht="91.2" x14ac:dyDescent="0.25">
      <c r="A86" s="432">
        <v>84</v>
      </c>
      <c r="B86" s="432" t="s">
        <v>5162</v>
      </c>
      <c r="C86" s="433" t="s">
        <v>4908</v>
      </c>
      <c r="D86" s="434" t="s">
        <v>5196</v>
      </c>
      <c r="E86" s="434" t="s">
        <v>5197</v>
      </c>
      <c r="F86" s="435" t="s">
        <v>97</v>
      </c>
      <c r="G86" s="436" t="s">
        <v>4743</v>
      </c>
      <c r="H86" s="290" t="s">
        <v>5408</v>
      </c>
    </row>
    <row r="87" spans="1:8" ht="91.2" x14ac:dyDescent="0.25">
      <c r="A87" s="432">
        <v>85</v>
      </c>
      <c r="B87" s="432" t="s">
        <v>5162</v>
      </c>
      <c r="C87" s="433" t="s">
        <v>4910</v>
      </c>
      <c r="D87" s="434" t="s">
        <v>5198</v>
      </c>
      <c r="E87" s="434" t="s">
        <v>5199</v>
      </c>
      <c r="F87" s="435" t="s">
        <v>98</v>
      </c>
      <c r="G87" s="436" t="s">
        <v>4743</v>
      </c>
      <c r="H87" s="290" t="s">
        <v>5408</v>
      </c>
    </row>
    <row r="88" spans="1:8" ht="91.2" x14ac:dyDescent="0.25">
      <c r="A88" s="432">
        <v>86</v>
      </c>
      <c r="B88" s="432" t="s">
        <v>5162</v>
      </c>
      <c r="C88" s="433" t="s">
        <v>4912</v>
      </c>
      <c r="D88" s="434" t="s">
        <v>5200</v>
      </c>
      <c r="E88" s="434" t="s">
        <v>5201</v>
      </c>
      <c r="F88" s="435" t="s">
        <v>99</v>
      </c>
      <c r="G88" s="436" t="s">
        <v>4743</v>
      </c>
      <c r="H88" s="290" t="s">
        <v>5408</v>
      </c>
    </row>
    <row r="89" spans="1:8" ht="114" x14ac:dyDescent="0.25">
      <c r="A89" s="432">
        <v>87</v>
      </c>
      <c r="B89" s="432" t="s">
        <v>5162</v>
      </c>
      <c r="C89" s="433" t="s">
        <v>5530</v>
      </c>
      <c r="D89" s="434" t="s">
        <v>5531</v>
      </c>
      <c r="E89" s="434" t="s">
        <v>5532</v>
      </c>
      <c r="F89" s="435" t="s">
        <v>5533</v>
      </c>
      <c r="G89" s="436" t="s">
        <v>4913</v>
      </c>
      <c r="H89" s="290" t="s">
        <v>5408</v>
      </c>
    </row>
    <row r="90" spans="1:8" ht="114" x14ac:dyDescent="0.25">
      <c r="A90" s="432">
        <v>88</v>
      </c>
      <c r="B90" s="432" t="s">
        <v>5162</v>
      </c>
      <c r="C90" s="433" t="s">
        <v>5202</v>
      </c>
      <c r="D90" s="434" t="s">
        <v>5203</v>
      </c>
      <c r="E90" s="434" t="s">
        <v>5204</v>
      </c>
      <c r="F90" s="435" t="s">
        <v>5205</v>
      </c>
      <c r="G90" s="436" t="s">
        <v>4913</v>
      </c>
      <c r="H90" s="290" t="s">
        <v>5408</v>
      </c>
    </row>
    <row r="91" spans="1:8" ht="159.6" x14ac:dyDescent="0.25">
      <c r="A91" s="432">
        <v>89</v>
      </c>
      <c r="B91" s="432" t="s">
        <v>5162</v>
      </c>
      <c r="C91" s="433" t="s">
        <v>4917</v>
      </c>
      <c r="D91" s="434" t="s">
        <v>5206</v>
      </c>
      <c r="E91" s="434" t="s">
        <v>5207</v>
      </c>
      <c r="F91" s="435" t="s">
        <v>5208</v>
      </c>
      <c r="G91" s="436" t="s">
        <v>4731</v>
      </c>
      <c r="H91" s="290" t="s">
        <v>5408</v>
      </c>
    </row>
    <row r="92" spans="1:8" ht="159.6" x14ac:dyDescent="0.25">
      <c r="A92" s="432">
        <v>90</v>
      </c>
      <c r="B92" s="432" t="s">
        <v>5162</v>
      </c>
      <c r="C92" s="433" t="s">
        <v>4919</v>
      </c>
      <c r="D92" s="434" t="s">
        <v>5209</v>
      </c>
      <c r="E92" s="434" t="s">
        <v>5210</v>
      </c>
      <c r="F92" s="435" t="s">
        <v>5534</v>
      </c>
      <c r="G92" s="436" t="s">
        <v>4731</v>
      </c>
      <c r="H92" s="290" t="s">
        <v>5408</v>
      </c>
    </row>
    <row r="93" spans="1:8" ht="91.2" x14ac:dyDescent="0.25">
      <c r="A93" s="432">
        <v>91</v>
      </c>
      <c r="B93" s="432" t="s">
        <v>5162</v>
      </c>
      <c r="C93" s="433" t="s">
        <v>4921</v>
      </c>
      <c r="D93" s="434" t="s">
        <v>5535</v>
      </c>
      <c r="E93" s="434" t="s">
        <v>5536</v>
      </c>
      <c r="F93" s="435" t="s">
        <v>103</v>
      </c>
      <c r="G93" s="436" t="s">
        <v>4731</v>
      </c>
      <c r="H93" s="290" t="s">
        <v>5408</v>
      </c>
    </row>
    <row r="94" spans="1:8" ht="91.2" x14ac:dyDescent="0.25">
      <c r="A94" s="432">
        <v>92</v>
      </c>
      <c r="B94" s="432" t="s">
        <v>5162</v>
      </c>
      <c r="C94" s="433" t="s">
        <v>4925</v>
      </c>
      <c r="D94" s="434" t="s">
        <v>5537</v>
      </c>
      <c r="E94" s="434" t="s">
        <v>5538</v>
      </c>
      <c r="F94" s="435" t="s">
        <v>5539</v>
      </c>
      <c r="G94" s="436" t="s">
        <v>4743</v>
      </c>
      <c r="H94" s="290" t="s">
        <v>5408</v>
      </c>
    </row>
    <row r="95" spans="1:8" ht="91.2" x14ac:dyDescent="0.25">
      <c r="A95" s="432">
        <v>93</v>
      </c>
      <c r="B95" s="432" t="s">
        <v>5162</v>
      </c>
      <c r="C95" s="433" t="s">
        <v>4927</v>
      </c>
      <c r="D95" s="434" t="s">
        <v>5540</v>
      </c>
      <c r="E95" s="434" t="s">
        <v>5541</v>
      </c>
      <c r="F95" s="435" t="s">
        <v>106</v>
      </c>
      <c r="G95" s="436" t="s">
        <v>4731</v>
      </c>
      <c r="H95" s="290" t="s">
        <v>5408</v>
      </c>
    </row>
    <row r="96" spans="1:8" ht="159.6" x14ac:dyDescent="0.25">
      <c r="A96" s="432">
        <v>94</v>
      </c>
      <c r="B96" s="432" t="s">
        <v>5162</v>
      </c>
      <c r="C96" s="433" t="s">
        <v>4929</v>
      </c>
      <c r="D96" s="434" t="s">
        <v>5212</v>
      </c>
      <c r="E96" s="434" t="s">
        <v>5213</v>
      </c>
      <c r="F96" s="435" t="s">
        <v>107</v>
      </c>
      <c r="G96" s="436" t="s">
        <v>4726</v>
      </c>
      <c r="H96" s="290" t="s">
        <v>5408</v>
      </c>
    </row>
    <row r="97" spans="1:8" ht="45.6" x14ac:dyDescent="0.25">
      <c r="A97" s="437">
        <v>95</v>
      </c>
      <c r="B97" s="437" t="s">
        <v>5115</v>
      </c>
      <c r="C97" s="438" t="s">
        <v>5542</v>
      </c>
      <c r="D97" s="439" t="s">
        <v>6397</v>
      </c>
      <c r="E97" s="439" t="s">
        <v>5543</v>
      </c>
      <c r="F97" s="440" t="s">
        <v>5544</v>
      </c>
      <c r="G97" s="441" t="s">
        <v>5013</v>
      </c>
      <c r="H97" s="290" t="s">
        <v>5408</v>
      </c>
    </row>
    <row r="98" spans="1:8" ht="45.6" x14ac:dyDescent="0.25">
      <c r="A98" s="437">
        <v>96</v>
      </c>
      <c r="B98" s="437" t="s">
        <v>5115</v>
      </c>
      <c r="C98" s="438" t="s">
        <v>5545</v>
      </c>
      <c r="D98" s="439" t="s">
        <v>6398</v>
      </c>
      <c r="E98" s="439" t="s">
        <v>5546</v>
      </c>
      <c r="F98" s="440" t="s">
        <v>5547</v>
      </c>
      <c r="G98" s="441" t="s">
        <v>5013</v>
      </c>
      <c r="H98" s="290" t="s">
        <v>5408</v>
      </c>
    </row>
    <row r="99" spans="1:8" ht="45.6" x14ac:dyDescent="0.25">
      <c r="A99" s="437">
        <v>97</v>
      </c>
      <c r="B99" s="437" t="s">
        <v>5115</v>
      </c>
      <c r="C99" s="438" t="s">
        <v>5400</v>
      </c>
      <c r="D99" s="439" t="s">
        <v>5401</v>
      </c>
      <c r="E99" s="439" t="s">
        <v>5403</v>
      </c>
      <c r="F99" s="440" t="s">
        <v>5402</v>
      </c>
      <c r="G99" s="441" t="s">
        <v>4731</v>
      </c>
      <c r="H99" s="290" t="s">
        <v>5408</v>
      </c>
    </row>
    <row r="100" spans="1:8" ht="45.6" x14ac:dyDescent="0.25">
      <c r="A100" s="437">
        <v>98</v>
      </c>
      <c r="B100" s="437" t="s">
        <v>5115</v>
      </c>
      <c r="C100" s="438" t="s">
        <v>5372</v>
      </c>
      <c r="D100" s="439" t="s">
        <v>5373</v>
      </c>
      <c r="E100" s="439" t="s">
        <v>5375</v>
      </c>
      <c r="F100" s="440" t="s">
        <v>5374</v>
      </c>
      <c r="G100" s="441" t="s">
        <v>5266</v>
      </c>
      <c r="H100" s="290" t="s">
        <v>5408</v>
      </c>
    </row>
    <row r="101" spans="1:8" ht="114" x14ac:dyDescent="0.25">
      <c r="A101" s="437">
        <v>99</v>
      </c>
      <c r="B101" s="437" t="s">
        <v>5115</v>
      </c>
      <c r="C101" s="438" t="s">
        <v>5299</v>
      </c>
      <c r="D101" s="439" t="s">
        <v>5300</v>
      </c>
      <c r="E101" s="439" t="s">
        <v>5302</v>
      </c>
      <c r="F101" s="440" t="s">
        <v>5301</v>
      </c>
      <c r="G101" s="441" t="s">
        <v>6399</v>
      </c>
      <c r="H101" s="290" t="s">
        <v>5408</v>
      </c>
    </row>
    <row r="102" spans="1:8" ht="114" x14ac:dyDescent="0.25">
      <c r="A102" s="437">
        <v>100</v>
      </c>
      <c r="B102" s="437" t="s">
        <v>5115</v>
      </c>
      <c r="C102" s="438" t="s">
        <v>5303</v>
      </c>
      <c r="D102" s="439" t="s">
        <v>5304</v>
      </c>
      <c r="E102" s="439" t="s">
        <v>5306</v>
      </c>
      <c r="F102" s="440" t="s">
        <v>5305</v>
      </c>
      <c r="G102" s="441" t="s">
        <v>4858</v>
      </c>
      <c r="H102" s="290" t="s">
        <v>5408</v>
      </c>
    </row>
    <row r="103" spans="1:8" ht="68.400000000000006" x14ac:dyDescent="0.25">
      <c r="A103" s="437">
        <v>101</v>
      </c>
      <c r="B103" s="437" t="s">
        <v>5115</v>
      </c>
      <c r="C103" s="438" t="s">
        <v>5307</v>
      </c>
      <c r="D103" s="439" t="s">
        <v>5308</v>
      </c>
      <c r="E103" s="439" t="s">
        <v>5310</v>
      </c>
      <c r="F103" s="440" t="s">
        <v>5309</v>
      </c>
      <c r="G103" s="441" t="s">
        <v>5311</v>
      </c>
      <c r="H103" s="290" t="s">
        <v>5408</v>
      </c>
    </row>
    <row r="104" spans="1:8" ht="409.6" x14ac:dyDescent="0.25">
      <c r="A104" s="437">
        <v>102</v>
      </c>
      <c r="B104" s="437" t="s">
        <v>5115</v>
      </c>
      <c r="C104" s="438" t="s">
        <v>5548</v>
      </c>
      <c r="D104" s="439" t="s">
        <v>5549</v>
      </c>
      <c r="E104" s="467" t="s">
        <v>5550</v>
      </c>
      <c r="F104" s="451" t="s">
        <v>5551</v>
      </c>
      <c r="G104" s="441" t="s">
        <v>4731</v>
      </c>
      <c r="H104" s="290" t="s">
        <v>5408</v>
      </c>
    </row>
    <row r="105" spans="1:8" ht="205.2" x14ac:dyDescent="0.25">
      <c r="A105" s="437">
        <v>103</v>
      </c>
      <c r="B105" s="437" t="s">
        <v>5115</v>
      </c>
      <c r="C105" s="438" t="s">
        <v>5552</v>
      </c>
      <c r="D105" s="439" t="s">
        <v>5553</v>
      </c>
      <c r="E105" s="439" t="s">
        <v>5554</v>
      </c>
      <c r="F105" s="440" t="s">
        <v>5555</v>
      </c>
      <c r="G105" s="441" t="s">
        <v>4731</v>
      </c>
      <c r="H105" s="290" t="s">
        <v>5408</v>
      </c>
    </row>
    <row r="106" spans="1:8" ht="273.60000000000002" x14ac:dyDescent="0.25">
      <c r="A106" s="437">
        <v>104</v>
      </c>
      <c r="B106" s="437" t="s">
        <v>5115</v>
      </c>
      <c r="C106" s="438" t="s">
        <v>5556</v>
      </c>
      <c r="D106" s="439" t="s">
        <v>5557</v>
      </c>
      <c r="E106" s="439" t="s">
        <v>5558</v>
      </c>
      <c r="F106" s="440" t="s">
        <v>5559</v>
      </c>
      <c r="G106" s="441" t="s">
        <v>4731</v>
      </c>
      <c r="H106" s="290" t="s">
        <v>5408</v>
      </c>
    </row>
    <row r="107" spans="1:8" ht="68.400000000000006" x14ac:dyDescent="0.25">
      <c r="A107" s="437">
        <v>105</v>
      </c>
      <c r="B107" s="437" t="s">
        <v>5115</v>
      </c>
      <c r="C107" s="438" t="s">
        <v>4834</v>
      </c>
      <c r="D107" s="439" t="s">
        <v>5116</v>
      </c>
      <c r="E107" s="439" t="s">
        <v>5117</v>
      </c>
      <c r="F107" s="440" t="s">
        <v>5118</v>
      </c>
      <c r="G107" s="441" t="s">
        <v>4832</v>
      </c>
      <c r="H107" s="290" t="s">
        <v>5408</v>
      </c>
    </row>
    <row r="108" spans="1:8" ht="45.6" x14ac:dyDescent="0.25">
      <c r="A108" s="437">
        <v>106</v>
      </c>
      <c r="B108" s="437" t="s">
        <v>5115</v>
      </c>
      <c r="C108" s="438" t="s">
        <v>4838</v>
      </c>
      <c r="D108" s="439" t="s">
        <v>5560</v>
      </c>
      <c r="E108" s="439" t="s">
        <v>5561</v>
      </c>
      <c r="F108" s="440" t="s">
        <v>5121</v>
      </c>
      <c r="G108" s="441" t="s">
        <v>4832</v>
      </c>
      <c r="H108" s="290" t="s">
        <v>5408</v>
      </c>
    </row>
    <row r="109" spans="1:8" ht="45.6" x14ac:dyDescent="0.25">
      <c r="A109" s="437">
        <v>107</v>
      </c>
      <c r="B109" s="437" t="s">
        <v>5115</v>
      </c>
      <c r="C109" s="438" t="s">
        <v>5562</v>
      </c>
      <c r="D109" s="439" t="s">
        <v>5563</v>
      </c>
      <c r="E109" s="439" t="s">
        <v>5564</v>
      </c>
      <c r="F109" s="440" t="s">
        <v>5565</v>
      </c>
      <c r="G109" s="441" t="s">
        <v>4731</v>
      </c>
      <c r="H109" s="290" t="s">
        <v>5408</v>
      </c>
    </row>
    <row r="110" spans="1:8" ht="45.6" x14ac:dyDescent="0.25">
      <c r="A110" s="437">
        <v>108</v>
      </c>
      <c r="B110" s="437" t="s">
        <v>5115</v>
      </c>
      <c r="C110" s="438" t="s">
        <v>4846</v>
      </c>
      <c r="D110" s="439" t="s">
        <v>5566</v>
      </c>
      <c r="E110" s="439" t="s">
        <v>5567</v>
      </c>
      <c r="F110" s="440" t="s">
        <v>5568</v>
      </c>
      <c r="G110" s="441" t="s">
        <v>5087</v>
      </c>
      <c r="H110" s="290" t="s">
        <v>5408</v>
      </c>
    </row>
    <row r="111" spans="1:8" ht="45.6" x14ac:dyDescent="0.25">
      <c r="A111" s="437">
        <v>109</v>
      </c>
      <c r="B111" s="437" t="s">
        <v>5115</v>
      </c>
      <c r="C111" s="438" t="s">
        <v>4850</v>
      </c>
      <c r="D111" s="439" t="s">
        <v>5122</v>
      </c>
      <c r="E111" s="439" t="s">
        <v>5123</v>
      </c>
      <c r="F111" s="440" t="s">
        <v>5124</v>
      </c>
      <c r="G111" s="441" t="s">
        <v>4731</v>
      </c>
      <c r="H111" s="290" t="s">
        <v>5408</v>
      </c>
    </row>
    <row r="112" spans="1:8" ht="114" x14ac:dyDescent="0.25">
      <c r="A112" s="437">
        <v>110</v>
      </c>
      <c r="B112" s="437" t="s">
        <v>5115</v>
      </c>
      <c r="C112" s="438" t="s">
        <v>4852</v>
      </c>
      <c r="D112" s="439" t="s">
        <v>5125</v>
      </c>
      <c r="E112" s="439" t="s">
        <v>5126</v>
      </c>
      <c r="F112" s="440" t="s">
        <v>70</v>
      </c>
      <c r="G112" s="441" t="s">
        <v>4738</v>
      </c>
      <c r="H112" s="290" t="s">
        <v>5408</v>
      </c>
    </row>
    <row r="113" spans="1:8" ht="68.400000000000006" x14ac:dyDescent="0.25">
      <c r="A113" s="437">
        <v>111</v>
      </c>
      <c r="B113" s="437" t="s">
        <v>5115</v>
      </c>
      <c r="C113" s="438" t="s">
        <v>5569</v>
      </c>
      <c r="D113" s="439" t="s">
        <v>5570</v>
      </c>
      <c r="E113" s="439" t="s">
        <v>5571</v>
      </c>
      <c r="F113" s="440" t="s">
        <v>5572</v>
      </c>
      <c r="G113" s="441" t="s">
        <v>4738</v>
      </c>
      <c r="H113" s="290" t="s">
        <v>5408</v>
      </c>
    </row>
    <row r="114" spans="1:8" ht="364.8" x14ac:dyDescent="0.25">
      <c r="A114" s="437">
        <v>112</v>
      </c>
      <c r="B114" s="437" t="s">
        <v>5115</v>
      </c>
      <c r="C114" s="438" t="s">
        <v>5573</v>
      </c>
      <c r="D114" s="439" t="s">
        <v>5574</v>
      </c>
      <c r="E114" s="439" t="s">
        <v>5575</v>
      </c>
      <c r="F114" s="440" t="s">
        <v>5576</v>
      </c>
      <c r="G114" s="441" t="s">
        <v>4858</v>
      </c>
      <c r="H114" s="290" t="s">
        <v>5408</v>
      </c>
    </row>
    <row r="115" spans="1:8" ht="45.6" x14ac:dyDescent="0.25">
      <c r="A115" s="437">
        <v>113</v>
      </c>
      <c r="B115" s="437" t="s">
        <v>5115</v>
      </c>
      <c r="C115" s="438" t="s">
        <v>5577</v>
      </c>
      <c r="D115" s="439" t="s">
        <v>5578</v>
      </c>
      <c r="E115" s="439" t="s">
        <v>5579</v>
      </c>
      <c r="F115" s="440" t="s">
        <v>5580</v>
      </c>
      <c r="G115" s="441" t="s">
        <v>4738</v>
      </c>
      <c r="H115" s="290" t="s">
        <v>5408</v>
      </c>
    </row>
    <row r="116" spans="1:8" ht="91.2" x14ac:dyDescent="0.25">
      <c r="A116" s="437">
        <v>114</v>
      </c>
      <c r="B116" s="437" t="s">
        <v>5115</v>
      </c>
      <c r="C116" s="438" t="s">
        <v>4855</v>
      </c>
      <c r="D116" s="439" t="s">
        <v>5581</v>
      </c>
      <c r="E116" s="439" t="s">
        <v>5582</v>
      </c>
      <c r="F116" s="440" t="s">
        <v>5583</v>
      </c>
      <c r="G116" s="441" t="s">
        <v>4853</v>
      </c>
      <c r="H116" s="290" t="s">
        <v>5408</v>
      </c>
    </row>
    <row r="117" spans="1:8" ht="114" x14ac:dyDescent="0.25">
      <c r="A117" s="432">
        <v>115</v>
      </c>
      <c r="B117" s="432" t="s">
        <v>5043</v>
      </c>
      <c r="C117" s="433" t="s">
        <v>5584</v>
      </c>
      <c r="D117" s="434" t="s">
        <v>5585</v>
      </c>
      <c r="E117" s="434" t="s">
        <v>5586</v>
      </c>
      <c r="F117" s="435" t="s">
        <v>5587</v>
      </c>
      <c r="G117" s="436" t="s">
        <v>4738</v>
      </c>
      <c r="H117" s="290" t="s">
        <v>5408</v>
      </c>
    </row>
    <row r="118" spans="1:8" ht="91.2" x14ac:dyDescent="0.25">
      <c r="A118" s="432">
        <v>116</v>
      </c>
      <c r="B118" s="432" t="s">
        <v>5043</v>
      </c>
      <c r="C118" s="433" t="s">
        <v>5588</v>
      </c>
      <c r="D118" s="434" t="s">
        <v>5589</v>
      </c>
      <c r="E118" s="434" t="s">
        <v>5590</v>
      </c>
      <c r="F118" s="435" t="s">
        <v>5591</v>
      </c>
      <c r="G118" s="436" t="s">
        <v>4738</v>
      </c>
      <c r="H118" s="290" t="s">
        <v>5408</v>
      </c>
    </row>
    <row r="119" spans="1:8" ht="114" x14ac:dyDescent="0.25">
      <c r="A119" s="432">
        <v>117</v>
      </c>
      <c r="B119" s="432" t="s">
        <v>5043</v>
      </c>
      <c r="C119" s="433" t="s">
        <v>5592</v>
      </c>
      <c r="D119" s="434" t="s">
        <v>5593</v>
      </c>
      <c r="E119" s="434" t="s">
        <v>5594</v>
      </c>
      <c r="F119" s="435" t="s">
        <v>5595</v>
      </c>
      <c r="G119" s="436" t="s">
        <v>4738</v>
      </c>
      <c r="H119" s="290" t="s">
        <v>5408</v>
      </c>
    </row>
    <row r="120" spans="1:8" ht="91.2" x14ac:dyDescent="0.25">
      <c r="A120" s="432">
        <v>118</v>
      </c>
      <c r="B120" s="432" t="s">
        <v>5043</v>
      </c>
      <c r="C120" s="433" t="s">
        <v>5596</v>
      </c>
      <c r="D120" s="434" t="s">
        <v>5597</v>
      </c>
      <c r="E120" s="434" t="s">
        <v>5598</v>
      </c>
      <c r="F120" s="435" t="s">
        <v>5599</v>
      </c>
      <c r="G120" s="436" t="s">
        <v>4738</v>
      </c>
      <c r="H120" s="290" t="s">
        <v>5408</v>
      </c>
    </row>
    <row r="121" spans="1:8" ht="136.80000000000001" x14ac:dyDescent="0.25">
      <c r="A121" s="432">
        <v>119</v>
      </c>
      <c r="B121" s="432" t="s">
        <v>5043</v>
      </c>
      <c r="C121" s="433" t="s">
        <v>4749</v>
      </c>
      <c r="D121" s="434" t="s">
        <v>5255</v>
      </c>
      <c r="E121" s="434" t="s">
        <v>5257</v>
      </c>
      <c r="F121" s="435" t="s">
        <v>5256</v>
      </c>
      <c r="G121" s="436" t="s">
        <v>6399</v>
      </c>
      <c r="H121" s="290" t="s">
        <v>5408</v>
      </c>
    </row>
    <row r="122" spans="1:8" ht="136.80000000000001" x14ac:dyDescent="0.25">
      <c r="A122" s="432">
        <v>120</v>
      </c>
      <c r="B122" s="432" t="s">
        <v>5043</v>
      </c>
      <c r="C122" s="433" t="s">
        <v>4775</v>
      </c>
      <c r="D122" s="434" t="s">
        <v>4774</v>
      </c>
      <c r="E122" s="434" t="s">
        <v>5282</v>
      </c>
      <c r="F122" s="435" t="s">
        <v>5281</v>
      </c>
      <c r="G122" s="436" t="s">
        <v>6399</v>
      </c>
      <c r="H122" s="290" t="s">
        <v>5408</v>
      </c>
    </row>
    <row r="123" spans="1:8" ht="136.80000000000001" x14ac:dyDescent="0.25">
      <c r="A123" s="432">
        <v>121</v>
      </c>
      <c r="B123" s="432" t="s">
        <v>5043</v>
      </c>
      <c r="C123" s="433" t="s">
        <v>5600</v>
      </c>
      <c r="D123" s="434" t="s">
        <v>5601</v>
      </c>
      <c r="E123" s="434" t="s">
        <v>5602</v>
      </c>
      <c r="F123" s="435" t="s">
        <v>5603</v>
      </c>
      <c r="G123" s="436" t="s">
        <v>6399</v>
      </c>
      <c r="H123" s="290" t="s">
        <v>5408</v>
      </c>
    </row>
    <row r="124" spans="1:8" ht="136.80000000000001" x14ac:dyDescent="0.25">
      <c r="A124" s="432">
        <v>122</v>
      </c>
      <c r="B124" s="432" t="s">
        <v>5043</v>
      </c>
      <c r="C124" s="433" t="s">
        <v>5604</v>
      </c>
      <c r="D124" s="434" t="s">
        <v>5605</v>
      </c>
      <c r="E124" s="434" t="s">
        <v>5606</v>
      </c>
      <c r="F124" s="435" t="s">
        <v>5607</v>
      </c>
      <c r="G124" s="436" t="s">
        <v>6399</v>
      </c>
      <c r="H124" s="290" t="s">
        <v>5408</v>
      </c>
    </row>
    <row r="125" spans="1:8" ht="45.6" x14ac:dyDescent="0.25">
      <c r="A125" s="432">
        <v>123</v>
      </c>
      <c r="B125" s="432" t="s">
        <v>5043</v>
      </c>
      <c r="C125" s="433" t="s">
        <v>5608</v>
      </c>
      <c r="D125" s="434" t="s">
        <v>5609</v>
      </c>
      <c r="E125" s="434" t="s">
        <v>5610</v>
      </c>
      <c r="F125" s="435" t="s">
        <v>5611</v>
      </c>
      <c r="G125" s="436" t="s">
        <v>4731</v>
      </c>
      <c r="H125" s="290" t="s">
        <v>5408</v>
      </c>
    </row>
    <row r="126" spans="1:8" ht="136.80000000000001" x14ac:dyDescent="0.25">
      <c r="A126" s="432">
        <v>124</v>
      </c>
      <c r="B126" s="432" t="s">
        <v>5043</v>
      </c>
      <c r="C126" s="433" t="s">
        <v>4773</v>
      </c>
      <c r="D126" s="434" t="s">
        <v>5283</v>
      </c>
      <c r="E126" s="434" t="s">
        <v>5285</v>
      </c>
      <c r="F126" s="435" t="s">
        <v>5284</v>
      </c>
      <c r="G126" s="436" t="s">
        <v>6399</v>
      </c>
      <c r="H126" s="290" t="s">
        <v>5408</v>
      </c>
    </row>
    <row r="127" spans="1:8" ht="68.400000000000006" x14ac:dyDescent="0.25">
      <c r="A127" s="432">
        <v>125</v>
      </c>
      <c r="B127" s="432" t="s">
        <v>5043</v>
      </c>
      <c r="C127" s="433" t="s">
        <v>5612</v>
      </c>
      <c r="D127" s="434" t="s">
        <v>5613</v>
      </c>
      <c r="E127" s="434" t="s">
        <v>5614</v>
      </c>
      <c r="F127" s="435" t="s">
        <v>5615</v>
      </c>
      <c r="G127" s="436" t="s">
        <v>5616</v>
      </c>
      <c r="H127" s="290" t="s">
        <v>5408</v>
      </c>
    </row>
    <row r="128" spans="1:8" ht="91.2" x14ac:dyDescent="0.25">
      <c r="A128" s="432">
        <v>126</v>
      </c>
      <c r="B128" s="432" t="s">
        <v>5043</v>
      </c>
      <c r="C128" s="433" t="s">
        <v>5617</v>
      </c>
      <c r="D128" s="434" t="s">
        <v>5618</v>
      </c>
      <c r="E128" s="434" t="s">
        <v>5619</v>
      </c>
      <c r="F128" s="435" t="s">
        <v>22</v>
      </c>
      <c r="G128" s="436" t="s">
        <v>4738</v>
      </c>
      <c r="H128" s="290" t="s">
        <v>5408</v>
      </c>
    </row>
    <row r="129" spans="1:8" ht="68.400000000000006" x14ac:dyDescent="0.25">
      <c r="A129" s="432">
        <v>127</v>
      </c>
      <c r="B129" s="432" t="s">
        <v>5043</v>
      </c>
      <c r="C129" s="433" t="s">
        <v>4771</v>
      </c>
      <c r="D129" s="434" t="s">
        <v>5059</v>
      </c>
      <c r="E129" s="434" t="s">
        <v>5060</v>
      </c>
      <c r="F129" s="435" t="s">
        <v>5061</v>
      </c>
      <c r="G129" s="436" t="s">
        <v>4738</v>
      </c>
      <c r="H129" s="290" t="s">
        <v>5408</v>
      </c>
    </row>
    <row r="130" spans="1:8" ht="68.400000000000006" x14ac:dyDescent="0.25">
      <c r="A130" s="432">
        <v>128</v>
      </c>
      <c r="B130" s="432" t="s">
        <v>5043</v>
      </c>
      <c r="C130" s="433" t="s">
        <v>5384</v>
      </c>
      <c r="D130" s="434" t="s">
        <v>5385</v>
      </c>
      <c r="E130" s="434" t="s">
        <v>5387</v>
      </c>
      <c r="F130" s="435" t="s">
        <v>5386</v>
      </c>
      <c r="G130" s="436" t="s">
        <v>4738</v>
      </c>
      <c r="H130" s="290" t="s">
        <v>5408</v>
      </c>
    </row>
    <row r="131" spans="1:8" ht="45.6" x14ac:dyDescent="0.25">
      <c r="A131" s="432">
        <v>129</v>
      </c>
      <c r="B131" s="432" t="s">
        <v>5043</v>
      </c>
      <c r="C131" s="433" t="s">
        <v>5620</v>
      </c>
      <c r="D131" s="434" t="s">
        <v>5621</v>
      </c>
      <c r="E131" s="434" t="s">
        <v>4780</v>
      </c>
      <c r="F131" s="435" t="s">
        <v>5622</v>
      </c>
      <c r="G131" s="436" t="s">
        <v>4738</v>
      </c>
      <c r="H131" s="290" t="s">
        <v>5408</v>
      </c>
    </row>
    <row r="132" spans="1:8" ht="45.6" x14ac:dyDescent="0.25">
      <c r="A132" s="437">
        <v>130</v>
      </c>
      <c r="B132" s="437" t="s">
        <v>5018</v>
      </c>
      <c r="C132" s="438" t="s">
        <v>5291</v>
      </c>
      <c r="D132" s="439" t="s">
        <v>5292</v>
      </c>
      <c r="E132" s="439" t="s">
        <v>5294</v>
      </c>
      <c r="F132" s="440" t="s">
        <v>5293</v>
      </c>
      <c r="G132" s="441" t="s">
        <v>5266</v>
      </c>
      <c r="H132" s="290" t="s">
        <v>5408</v>
      </c>
    </row>
    <row r="133" spans="1:8" ht="45.6" x14ac:dyDescent="0.25">
      <c r="A133" s="437">
        <v>131</v>
      </c>
      <c r="B133" s="437" t="s">
        <v>5018</v>
      </c>
      <c r="C133" s="438" t="s">
        <v>5623</v>
      </c>
      <c r="D133" s="439" t="s">
        <v>5624</v>
      </c>
      <c r="E133" s="439" t="s">
        <v>5625</v>
      </c>
      <c r="F133" s="440" t="s">
        <v>5626</v>
      </c>
      <c r="G133" s="441" t="s">
        <v>4726</v>
      </c>
      <c r="H133" s="290" t="s">
        <v>5408</v>
      </c>
    </row>
    <row r="134" spans="1:8" ht="159.6" x14ac:dyDescent="0.25">
      <c r="A134" s="437">
        <v>132</v>
      </c>
      <c r="B134" s="437" t="s">
        <v>5018</v>
      </c>
      <c r="C134" s="438" t="s">
        <v>5019</v>
      </c>
      <c r="D134" s="439" t="s">
        <v>5020</v>
      </c>
      <c r="E134" s="439" t="s">
        <v>5021</v>
      </c>
      <c r="F134" s="440" t="s">
        <v>5022</v>
      </c>
      <c r="G134" s="441" t="s">
        <v>4738</v>
      </c>
      <c r="H134" s="290" t="s">
        <v>5408</v>
      </c>
    </row>
    <row r="135" spans="1:8" ht="159.6" x14ac:dyDescent="0.25">
      <c r="A135" s="437">
        <v>133</v>
      </c>
      <c r="B135" s="437" t="s">
        <v>5018</v>
      </c>
      <c r="C135" s="438" t="s">
        <v>5023</v>
      </c>
      <c r="D135" s="439" t="s">
        <v>5627</v>
      </c>
      <c r="E135" s="439" t="s">
        <v>5025</v>
      </c>
      <c r="F135" s="440" t="s">
        <v>5026</v>
      </c>
      <c r="G135" s="441" t="s">
        <v>4738</v>
      </c>
      <c r="H135" s="290" t="s">
        <v>5408</v>
      </c>
    </row>
    <row r="136" spans="1:8" ht="159.6" x14ac:dyDescent="0.25">
      <c r="A136" s="437">
        <v>134</v>
      </c>
      <c r="B136" s="437" t="s">
        <v>5018</v>
      </c>
      <c r="C136" s="438" t="s">
        <v>5027</v>
      </c>
      <c r="D136" s="439" t="s">
        <v>5628</v>
      </c>
      <c r="E136" s="439" t="s">
        <v>5029</v>
      </c>
      <c r="F136" s="440" t="s">
        <v>5030</v>
      </c>
      <c r="G136" s="441" t="s">
        <v>4738</v>
      </c>
      <c r="H136" s="290" t="s">
        <v>5408</v>
      </c>
    </row>
    <row r="137" spans="1:8" ht="45.6" x14ac:dyDescent="0.25">
      <c r="A137" s="437">
        <v>135</v>
      </c>
      <c r="B137" s="437" t="s">
        <v>5018</v>
      </c>
      <c r="C137" s="438" t="s">
        <v>5366</v>
      </c>
      <c r="D137" s="439" t="s">
        <v>5367</v>
      </c>
      <c r="E137" s="439" t="s">
        <v>5369</v>
      </c>
      <c r="F137" s="440" t="s">
        <v>5368</v>
      </c>
      <c r="G137" s="441" t="s">
        <v>4738</v>
      </c>
      <c r="H137" s="290" t="s">
        <v>5408</v>
      </c>
    </row>
    <row r="138" spans="1:8" ht="114" x14ac:dyDescent="0.25">
      <c r="A138" s="437">
        <v>136</v>
      </c>
      <c r="B138" s="437" t="s">
        <v>5018</v>
      </c>
      <c r="C138" s="438" t="s">
        <v>4740</v>
      </c>
      <c r="D138" s="439" t="s">
        <v>5629</v>
      </c>
      <c r="E138" s="439" t="s">
        <v>5033</v>
      </c>
      <c r="F138" s="440" t="s">
        <v>5034</v>
      </c>
      <c r="G138" s="441" t="s">
        <v>4738</v>
      </c>
      <c r="H138" s="290" t="s">
        <v>5408</v>
      </c>
    </row>
    <row r="139" spans="1:8" ht="68.400000000000006" x14ac:dyDescent="0.25">
      <c r="A139" s="437">
        <v>137</v>
      </c>
      <c r="B139" s="437" t="s">
        <v>5018</v>
      </c>
      <c r="C139" s="468" t="s">
        <v>4745</v>
      </c>
      <c r="D139" s="469" t="s">
        <v>5039</v>
      </c>
      <c r="E139" s="469" t="s">
        <v>5040</v>
      </c>
      <c r="F139" s="470" t="s">
        <v>5041</v>
      </c>
      <c r="G139" s="471" t="s">
        <v>4743</v>
      </c>
      <c r="H139" s="290" t="s">
        <v>5408</v>
      </c>
    </row>
    <row r="140" spans="1:8" ht="15.6" x14ac:dyDescent="0.25">
      <c r="A140" s="284"/>
      <c r="B140" s="284"/>
      <c r="C140" s="285"/>
      <c r="D140" s="286"/>
      <c r="E140" s="287"/>
      <c r="F140" s="288"/>
      <c r="G140" s="289"/>
      <c r="H140" s="290"/>
    </row>
  </sheetData>
  <mergeCells count="1">
    <mergeCell ref="A1:G1"/>
  </mergeCells>
  <phoneticPr fontId="18" type="noConversion"/>
  <pageMargins left="0.7" right="0.7" top="0.75" bottom="0.75" header="0.3" footer="0.3"/>
  <pageSetup scale="21" fitToHeight="0" orientation="portrait" r:id="rId1"/>
  <rowBreaks count="4" manualBreakCount="4">
    <brk id="34" max="6" man="1"/>
    <brk id="59" max="6" man="1"/>
    <brk id="90" max="6" man="1"/>
    <brk id="118" max="6" man="1"/>
  </rowBreak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CA857C7E9DE6E4D8D93A931166B1788" ma:contentTypeVersion="16" ma:contentTypeDescription="Create a new document." ma:contentTypeScope="" ma:versionID="5ece1d894dbb9ef31ea751ca468b7755">
  <xsd:schema xmlns:xsd="http://www.w3.org/2001/XMLSchema" xmlns:xs="http://www.w3.org/2001/XMLSchema" xmlns:p="http://schemas.microsoft.com/office/2006/metadata/properties" xmlns:ns2="fe9bb548-0115-45e7-bff0-16c87fbb053c" xmlns:ns3="d25add9b-d47c-4649-8ab5-8dbf0b5cb6cc" targetNamespace="http://schemas.microsoft.com/office/2006/metadata/properties" ma:root="true" ma:fieldsID="051e9e8e058db725b52b1fd7fd375559" ns2:_="" ns3:_="">
    <xsd:import namespace="fe9bb548-0115-45e7-bff0-16c87fbb053c"/>
    <xsd:import namespace="d25add9b-d47c-4649-8ab5-8dbf0b5cb6c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9bb548-0115-45e7-bff0-16c87fbb05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b811a8fe-ead4-49af-8745-cf4d8430b81b"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5add9b-d47c-4649-8ab5-8dbf0b5cb6c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781668c-dcd7-4538-b0ba-bd8069740a34}" ma:internalName="TaxCatchAll" ma:showField="CatchAllData" ma:web="d25add9b-d47c-4649-8ab5-8dbf0b5cb6cc">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e9bb548-0115-45e7-bff0-16c87fbb053c">
      <Terms xmlns="http://schemas.microsoft.com/office/infopath/2007/PartnerControls"/>
    </lcf76f155ced4ddcb4097134ff3c332f>
    <TaxCatchAll xmlns="d25add9b-d47c-4649-8ab5-8dbf0b5cb6cc" xsi:nil="true"/>
  </documentManagement>
</p:properties>
</file>

<file path=customXml/itemProps1.xml><?xml version="1.0" encoding="utf-8"?>
<ds:datastoreItem xmlns:ds="http://schemas.openxmlformats.org/officeDocument/2006/customXml" ds:itemID="{2D809FFD-64F2-463E-90FE-E3AA6921E284}">
  <ds:schemaRefs>
    <ds:schemaRef ds:uri="http://schemas.microsoft.com/sharepoint/v3/contenttype/forms"/>
  </ds:schemaRefs>
</ds:datastoreItem>
</file>

<file path=customXml/itemProps2.xml><?xml version="1.0" encoding="utf-8"?>
<ds:datastoreItem xmlns:ds="http://schemas.openxmlformats.org/officeDocument/2006/customXml" ds:itemID="{72039DFA-3349-40AA-A9F2-11CAE0828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9bb548-0115-45e7-bff0-16c87fbb053c"/>
    <ds:schemaRef ds:uri="d25add9b-d47c-4649-8ab5-8dbf0b5cb6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C9FECC-1F60-499D-9054-7E750DF5949B}">
  <ds:schemaRefs>
    <ds:schemaRef ds:uri="http://schemas.microsoft.com/office/2006/metadata/properties"/>
    <ds:schemaRef ds:uri="http://schemas.microsoft.com/office/infopath/2007/PartnerControls"/>
    <ds:schemaRef ds:uri="0f1190c3-cc1a-4bd3-9d27-8d78da0e4ba4"/>
    <ds:schemaRef ds:uri="a5c5d39b-5832-43cd-9c88-531ef05741b8"/>
    <ds:schemaRef ds:uri="fe9bb548-0115-45e7-bff0-16c87fbb053c"/>
    <ds:schemaRef ds:uri="d25add9b-d47c-4649-8ab5-8dbf0b5cb6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Planned</vt:lpstr>
      <vt:lpstr>Shared Shelters</vt:lpstr>
      <vt:lpstr>single shelter unit</vt:lpstr>
      <vt:lpstr>Villages</vt:lpstr>
      <vt:lpstr>Arrangements</vt:lpstr>
      <vt:lpstr>Master BoQ</vt:lpstr>
      <vt:lpstr>Markets rehabilitation</vt:lpstr>
      <vt:lpstr>Schools rehabilitation</vt:lpstr>
      <vt:lpstr>Consolidated BoQ</vt:lpstr>
      <vt:lpstr>BOQ1</vt:lpstr>
      <vt:lpstr>All BoQ items</vt:lpstr>
      <vt:lpstr>Report</vt:lpstr>
      <vt:lpstr>Report(Merged)</vt:lpstr>
      <vt:lpstr>'Consolidated BoQ'!Print_Area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Shafak</dc:creator>
  <cp:keywords/>
  <dc:description/>
  <cp:lastModifiedBy>Moustafa AboShaar</cp:lastModifiedBy>
  <cp:revision/>
  <cp:lastPrinted>2026-03-04T09:01:00Z</cp:lastPrinted>
  <dcterms:created xsi:type="dcterms:W3CDTF">2020-11-16T09:31:20Z</dcterms:created>
  <dcterms:modified xsi:type="dcterms:W3CDTF">2026-03-04T09:01:08Z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0x0101002CA857C7E9DE6E4D8D93A931166B1788</vt:lpwstr>
  </property>
  <property fmtid="{D5CDD505-2E9C-101B-9397-08002B2CF9AE}" pid="3" name="MediaServiceImageTags">
    <vt:lpwstr/>
  </property>
</Properties>
</file>