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maalce\Desktop\"/>
    </mc:Choice>
  </mc:AlternateContent>
  <xr:revisionPtr revIDLastSave="0" documentId="8_{08DB094F-2303-4B06-AC73-692F89372B38}" xr6:coauthVersionLast="47" xr6:coauthVersionMax="47" xr10:uidLastSave="{00000000-0000-0000-0000-000000000000}"/>
  <bookViews>
    <workbookView xWindow="-108" yWindow="-108" windowWidth="23256" windowHeight="12576" xr2:uid="{00000000-000D-0000-FFFF-FFFF00000000}"/>
  </bookViews>
  <sheets>
    <sheet name="1. GENERAL  TRAVAUX PREPARATOIR" sheetId="1" r:id="rId1"/>
    <sheet name="2. SITE  AMENAGEMENT EXTERIEUR"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inWGzZqTNLbbRdLIt4/PRiuzlAtw=="/>
    </ext>
  </extLst>
</workbook>
</file>

<file path=xl/calcChain.xml><?xml version="1.0" encoding="utf-8"?>
<calcChain xmlns="http://schemas.openxmlformats.org/spreadsheetml/2006/main">
  <c r="F74" i="2" l="1"/>
  <c r="F73" i="2"/>
  <c r="D73" i="2"/>
  <c r="F72" i="2"/>
  <c r="F71" i="2"/>
  <c r="D71" i="2"/>
  <c r="F70" i="2"/>
  <c r="D68" i="2"/>
  <c r="F68" i="2" s="1"/>
  <c r="F67" i="2"/>
  <c r="D67" i="2"/>
  <c r="F66" i="2"/>
  <c r="F65" i="2"/>
  <c r="D65" i="2"/>
  <c r="D64" i="2"/>
  <c r="F64" i="2" s="1"/>
  <c r="D63" i="2"/>
  <c r="F63" i="2" s="1"/>
  <c r="F62" i="2"/>
  <c r="F61" i="2"/>
  <c r="F60" i="2"/>
  <c r="F59" i="2"/>
  <c r="F58" i="2"/>
  <c r="F57" i="2"/>
  <c r="F56" i="2"/>
  <c r="F55" i="2"/>
  <c r="F54" i="2"/>
  <c r="F51" i="2"/>
  <c r="F50" i="2"/>
  <c r="D50" i="2"/>
  <c r="D49" i="2"/>
  <c r="F49" i="2" s="1"/>
  <c r="D48" i="2"/>
  <c r="F48" i="2" s="1"/>
  <c r="D47" i="2"/>
  <c r="F47" i="2" s="1"/>
  <c r="F46" i="2"/>
  <c r="D46" i="2"/>
  <c r="D45" i="2"/>
  <c r="F45" i="2" s="1"/>
  <c r="D44" i="2"/>
  <c r="F44" i="2" s="1"/>
  <c r="D43" i="2"/>
  <c r="F43" i="2" s="1"/>
  <c r="F42" i="2"/>
  <c r="D42" i="2"/>
  <c r="D40" i="2"/>
  <c r="F40" i="2" s="1"/>
  <c r="D39" i="2"/>
  <c r="F39" i="2" s="1"/>
  <c r="D38" i="2"/>
  <c r="F38" i="2" s="1"/>
  <c r="D37" i="2"/>
  <c r="F37" i="2" s="1"/>
  <c r="D35" i="2"/>
  <c r="D6" i="2" s="1"/>
  <c r="F6" i="2" s="1"/>
  <c r="D32" i="2"/>
  <c r="F32" i="2" s="1"/>
  <c r="D31" i="2"/>
  <c r="F31" i="2" s="1"/>
  <c r="D30" i="2"/>
  <c r="F30" i="2" s="1"/>
  <c r="D27" i="2"/>
  <c r="F27" i="2" s="1"/>
  <c r="D26" i="2"/>
  <c r="F26" i="2" s="1"/>
  <c r="D25" i="2"/>
  <c r="F25" i="2" s="1"/>
  <c r="D24" i="2"/>
  <c r="F24" i="2" s="1"/>
  <c r="D23" i="2"/>
  <c r="F23" i="2" s="1"/>
  <c r="F20" i="2"/>
  <c r="F19" i="2"/>
  <c r="F18" i="2"/>
  <c r="D15" i="2"/>
  <c r="F15" i="2" s="1"/>
  <c r="D12" i="2"/>
  <c r="F12" i="2" s="1"/>
  <c r="D11" i="2"/>
  <c r="F11" i="2" s="1"/>
  <c r="F10" i="2"/>
  <c r="D10" i="2"/>
  <c r="D9" i="2"/>
  <c r="F9" i="2" s="1"/>
  <c r="D8" i="2"/>
  <c r="F8" i="2" s="1"/>
  <c r="D7" i="2"/>
  <c r="F7" i="2" s="1"/>
  <c r="F14" i="1"/>
  <c r="F11" i="1"/>
  <c r="F10" i="1"/>
  <c r="F9" i="1"/>
  <c r="F8" i="1"/>
  <c r="F7" i="1"/>
  <c r="F6" i="1"/>
  <c r="F15" i="1" l="1"/>
  <c r="F35" i="2"/>
  <c r="F75" i="2" s="1"/>
</calcChain>
</file>

<file path=xl/sharedStrings.xml><?xml version="1.0" encoding="utf-8"?>
<sst xmlns="http://schemas.openxmlformats.org/spreadsheetml/2006/main" count="152" uniqueCount="92">
  <si>
    <r>
      <rPr>
        <b/>
        <sz val="12"/>
        <color rgb="FF2724A6"/>
        <rFont val="Rubik"/>
      </rPr>
      <t>Amenagement du Fort la Pointe</t>
    </r>
    <r>
      <rPr>
        <sz val="12"/>
        <color rgb="FF2724A6"/>
        <rFont val="Rubik"/>
      </rPr>
      <t xml:space="preserve"> - Bill No 1</t>
    </r>
  </si>
  <si>
    <t>Cout unit. UDS</t>
  </si>
  <si>
    <t>Sub-total USD</t>
  </si>
  <si>
    <t>1. GENERAL / TRAVAUX PREPARATOIRES</t>
  </si>
  <si>
    <t>Ce prix rémunère Forfaitairement  tous les déplacements (amené et repli) de matériel, d’équipements et de personnel nécessaire à l’installation du chantier.</t>
  </si>
  <si>
    <t>MOBILITATION ET INSTALLATION DU CHANTIER</t>
  </si>
  <si>
    <t>Mobilisation de l'Entrepreneur sur le site</t>
  </si>
  <si>
    <t>unit</t>
  </si>
  <si>
    <t>Organisation du chantier : accès, stockages, zones de vie, incl. piquetage et implantation, organisation du matériel (dépôts, fournitures, protections, …)</t>
  </si>
  <si>
    <t>Sécurité chantier, incl. gardiennage et protections physiques si nécessaire (clôture provisoire)</t>
  </si>
  <si>
    <t>Bureau de chantier : pour réunions de chantier, avec deux tables de 160 x 80 cm et 6 chaise ; surface d’affichage pour plans et chronogramme et étagères pour stockages des échantillons</t>
  </si>
  <si>
    <t xml:space="preserve">Ingénieur responsable de chantier </t>
  </si>
  <si>
    <t>OFATMA et les assurances vis-a-vis des tiers et toutes sujetions comprises</t>
  </si>
  <si>
    <t>IMPLANTATION ET TRACAGE</t>
  </si>
  <si>
    <t>Ce prix rémunère Forfaitairement l'établissement des lignes et niveaux nécessaires pour les travaux d'excavation des fondations et d'implantations des ouvrages se trouvant sur le site. Il rémunère également la fourniture et la mise en œuvre de piquets, de points de référence ainsi que tout autre travail nécessaire pour l'exécution complète de l'implantation.</t>
  </si>
  <si>
    <t>TOTAL USD</t>
  </si>
  <si>
    <r>
      <rPr>
        <b/>
        <sz val="12"/>
        <color rgb="FF2724A6"/>
        <rFont val="Rubik"/>
      </rPr>
      <t>Amenagement du Fort la Pointe</t>
    </r>
    <r>
      <rPr>
        <sz val="12"/>
        <color rgb="FF2724A6"/>
        <rFont val="Rubik"/>
      </rPr>
      <t xml:space="preserve"> - Bill No 2</t>
    </r>
  </si>
  <si>
    <t>2.  AMÉNAGEMENT PAYSAGER</t>
  </si>
  <si>
    <t>FOUILLES</t>
  </si>
  <si>
    <t>Ce prix rémunère au mètre cube l'exécution des travaux de fouille de fondation exécutés à la main ou à l'aide d'un engin de terrassement et le nettoyage du terrain.   Il inclut toutes les sujétions inhérentes à ces différentes phases de travaux et en particulier le captage, le détournement et le pompage des eaux de toutes sortes, le soutènement provisoire éventuellement nécessaire des parois des fouilles (par blindage ou boisage de toute nature) et toutes sujétions.
Voir Dessin L120.</t>
  </si>
  <si>
    <t>Chemins piétonnes - 20 cm</t>
  </si>
  <si>
    <t>m3</t>
  </si>
  <si>
    <t>Murs de soutènement TYP 1</t>
  </si>
  <si>
    <t>Murs de soutènement TYP 2</t>
  </si>
  <si>
    <t>Murs de soutènement TYP 3</t>
  </si>
  <si>
    <t>Murs de soutènement TYP 4</t>
  </si>
  <si>
    <t>Murs de soutènement TYP 5</t>
  </si>
  <si>
    <t>Murs de soutènement TYP 6</t>
  </si>
  <si>
    <t>REMBLAI ET NIVELLAGE </t>
  </si>
  <si>
    <t xml:space="preserve">Ce prix rémunère au mètre cube l'exécution des travaux de remblai des fouilles, et le nivellage du terrain si necessaire, a la machine (grader) ou a la main, selon indications. Le remblai des fouilles après l'exécution des travaux de fondation sera assure jusqu'au niveau du terrain naturel, par la mise en place des terres provenant des fouilles elles-mêmes ou comme indiqué sur les plans.
</t>
  </si>
  <si>
    <t>Remblai et nivellage</t>
  </si>
  <si>
    <t>DEMOLITIONS</t>
  </si>
  <si>
    <t>Toute démolition de construction existante ainsi que l'évacuation des produits de démolition sont à la charge de l’entrepreneur. Voir le dessin A050.</t>
  </si>
  <si>
    <t>Bloc sanitaire existant</t>
  </si>
  <si>
    <t>Plate-forme en béton armé</t>
  </si>
  <si>
    <t>m2</t>
  </si>
  <si>
    <t>Pergola</t>
  </si>
  <si>
    <t xml:space="preserve">GRAVIER DE RIVIÈRE
</t>
  </si>
  <si>
    <t>Ce prix rémunère au mètre cube de gravier lavé concassé 1/2"compacter à un essaie Proctor 98%. Ils incluent tous les prix de fourniture, de transport des materiaux et des dispositifs de mise en œuvre.</t>
  </si>
  <si>
    <t>Chemins piétonnes - Adoquins -10cm</t>
  </si>
  <si>
    <t>Partère minéral (niveau de trafic piétonnier)- 5cm</t>
  </si>
  <si>
    <t>Partère minéral (substrat de nivellement)- 10cm</t>
  </si>
  <si>
    <t>Dalle en béton armé - 7cm</t>
  </si>
  <si>
    <t>Zone végétale - 10 cm</t>
  </si>
  <si>
    <t xml:space="preserve">SABLE LAVÉ RIVIÈRE
</t>
  </si>
  <si>
    <t xml:space="preserve">La granulométrie des sables utilisés pour lit de pose est comprise entre 0/3,15 et 0/6,3 et leur teneur maximale en fines est de 15 %.
</t>
  </si>
  <si>
    <t>Chemins piétonnes - Adoquins -5 cm</t>
  </si>
  <si>
    <t>Partère minéral - 5 cm</t>
  </si>
  <si>
    <t>Zone végétale - 5 cm</t>
  </si>
  <si>
    <t xml:space="preserve">ADOQUINS
</t>
  </si>
  <si>
    <t xml:space="preserve">Le pavage est constitué de pavés de béton (adoquins) roulés de pavage comme sur le dessin L120. La conformité du calepinage est vérifiée au minimum tous les 5m.  La réalisation des joints est effectuée immédiatement après la pose.
</t>
  </si>
  <si>
    <t>Adoquins</t>
  </si>
  <si>
    <t xml:space="preserve">BORDURES ET FONDATIONS EN BETON ARME
</t>
  </si>
  <si>
    <t>Chemins piétonnes - Bordure en béton 100 mm</t>
  </si>
  <si>
    <t>lm</t>
  </si>
  <si>
    <t>Chemins piétonnes - Fondation en béton armé 100 mm</t>
  </si>
  <si>
    <t>Balustrade - Blocs 20 cm</t>
  </si>
  <si>
    <t>Balustrade - Crepissage</t>
  </si>
  <si>
    <t>MURS DE SOUTENEMENT</t>
  </si>
  <si>
    <t>Murs de soutènement TYP 1 (amphiteatre) - Blocs 20 - Voir detail 1 dans le plan A501</t>
  </si>
  <si>
    <t>Murs de soutènement TYP 1 (amphiteatre) - Foundation en béton armé- Voir detail 1 dans le plan A501</t>
  </si>
  <si>
    <t>Murs de soutènement TYP 1 (amphiteatre) - Crepissage - Voir detail 1 dans le plan A501</t>
  </si>
  <si>
    <t>Murs de soutènement en roche et mortier de béton TYP 1 - Voir detail 2 dans le plan A501</t>
  </si>
  <si>
    <t>Murs de soutènement en roche et mortier de béton TYP 2 - Voir detail 2 dans le plan A501</t>
  </si>
  <si>
    <t>Murs de soutènement en roche et mortier de béton TYP 3 - Voir detail 3 dans le plan A501</t>
  </si>
  <si>
    <t>Murs de soutènement en roche et mortier de béton TYP 4 - Voir detail 4 dans le plan A501</t>
  </si>
  <si>
    <t>Murs de soutènement en roche et mortier de béton TYP 5 - Voir detail 5 dans le plan A501</t>
  </si>
  <si>
    <t>Murs de soutènement en roche et mortier de béton TYP 6 - Voir detail 6 dans le plan A501</t>
  </si>
  <si>
    <t>Tuyaux de drainage et barbacanes en PVC</t>
  </si>
  <si>
    <t xml:space="preserve">VEGETATION
</t>
  </si>
  <si>
    <t>La selection des végétaux dans les pépinières, y compris la hauteur des arbres, doivent être conformes à ce qui est spécifié au dessin A140.  
La transplantation des plantes dans les pépinières s’effectue avec le plus grand soin afin de ne pas endommager les racines, conserver le chevelu racinaire et d'éviter d'abîmer les parties aériennes.
Les dimensions des trous de plantations sont adaptées aux systèmes racinaires des végétaux : ces dimensions sont telles qu’elles réservent un espace libre de 5 à 10 cm en tous sens autour du système racinaire ou de la motte.les végétaux sont mis en place de sorte que le collet reste au niveau du sol. 
Le système racinaire ne doit être ni supprimé ni déplacé. Les plants en godet et en conteneur sont extraits délicatement de leur conditionnement.</t>
  </si>
  <si>
    <t>Arbres - Terminalia catappa</t>
  </si>
  <si>
    <t>Arbres - Ravenala madagascariensis</t>
  </si>
  <si>
    <t>Arbres - Delonix regia</t>
  </si>
  <si>
    <t>Arbres - Cocos nucifera</t>
  </si>
  <si>
    <t>Arbres - Sabal causiarum</t>
  </si>
  <si>
    <t>Arbres - Malpighia emarginata</t>
  </si>
  <si>
    <t>Arbres - Musa paradisiaca</t>
  </si>
  <si>
    <t>Arbres - Melicoccus bijugatus</t>
  </si>
  <si>
    <t>Arbres - Mangifera indica</t>
  </si>
  <si>
    <t>Système de protection des arbres ; voir détail n. 6 du dessin A500.</t>
  </si>
  <si>
    <t>Terre preparée, mixtée avec gravier fin (6/12) et sable lavé</t>
  </si>
  <si>
    <t>Plantes d'ornement - Alpinia purpurata, Cordyline fruticosa, Monstera deliciosa, Sansevieria guineensis, Chlorophytum comosum, Ixora coccinea</t>
  </si>
  <si>
    <t>Bougavillea</t>
  </si>
  <si>
    <t>Installation de gazon</t>
  </si>
  <si>
    <t>Mulch / Paillis - 3 cm ep.</t>
  </si>
  <si>
    <t>MOBILIER</t>
  </si>
  <si>
    <t>Bancs en béton armé</t>
  </si>
  <si>
    <t>Dômes d'escalade en béton armé à positionner dans l'espace de jeu</t>
  </si>
  <si>
    <t>Matériel d'escalade</t>
  </si>
  <si>
    <t>Peinture pour surfaces en béton (palette de couleurs à discuter avec les architectes) - primer + 3 couches</t>
  </si>
  <si>
    <t>Lampes solaires avec batteries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</si>
</sst>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font>
      <sz val="10"/>
      <color rgb="FF000000"/>
      <name val="Arial"/>
      <scheme val="minor"/>
    </font>
    <font>
      <b/>
      <sz val="12"/>
      <color rgb="FF2724A6"/>
      <name val="Rubik"/>
    </font>
    <font>
      <sz val="10"/>
      <color rgb="FF2724A6"/>
      <name val="Rubik"/>
    </font>
    <font>
      <sz val="9"/>
      <color rgb="FF2724A6"/>
      <name val="Rubik"/>
    </font>
    <font>
      <b/>
      <sz val="9"/>
      <color theme="0"/>
      <name val="Rubik"/>
    </font>
    <font>
      <sz val="10"/>
      <name val="Arial"/>
    </font>
    <font>
      <b/>
      <sz val="9"/>
      <color rgb="FF2724A6"/>
      <name val="Rubik"/>
    </font>
    <font>
      <sz val="9"/>
      <color rgb="FFFA4A48"/>
      <name val="Rubik"/>
    </font>
    <font>
      <sz val="10"/>
      <color theme="1"/>
      <name val="Rubik"/>
    </font>
    <font>
      <b/>
      <sz val="9"/>
      <color rgb="FFFFFFFF"/>
      <name val="Rubik"/>
    </font>
    <font>
      <sz val="12"/>
      <color rgb="FF2724A6"/>
      <name val="Rubik"/>
    </font>
  </fonts>
  <fills count="6">
    <fill>
      <patternFill patternType="none"/>
    </fill>
    <fill>
      <patternFill patternType="gray125"/>
    </fill>
    <fill>
      <patternFill patternType="solid">
        <fgColor rgb="FF2724A6"/>
        <bgColor rgb="FF2724A6"/>
      </patternFill>
    </fill>
    <fill>
      <patternFill patternType="solid">
        <fgColor rgb="FF09EEB1"/>
        <bgColor rgb="FF09EEB1"/>
      </patternFill>
    </fill>
    <fill>
      <patternFill patternType="solid">
        <fgColor rgb="FFEFBDEB"/>
        <bgColor rgb="FFEFBDEB"/>
      </patternFill>
    </fill>
    <fill>
      <patternFill patternType="solid">
        <fgColor rgb="FFFA4A48"/>
        <bgColor rgb="FFFA4A48"/>
      </patternFill>
    </fill>
  </fills>
  <borders count="6">
    <border>
      <left/>
      <right/>
      <top/>
      <bottom/>
      <diagonal/>
    </border>
    <border>
      <left style="thin">
        <color rgb="FF000000"/>
      </left>
      <right style="thin">
        <color rgb="FF000000"/>
      </right>
      <top style="thin">
        <color rgb="FF000000"/>
      </top>
      <bottom/>
      <diagonal/>
    </border>
    <border>
      <left style="thin">
        <color rgb="FF2724A6"/>
      </left>
      <right/>
      <top style="thin">
        <color rgb="FF2724A6"/>
      </top>
      <bottom style="thin">
        <color rgb="FF2724A6"/>
      </bottom>
      <diagonal/>
    </border>
    <border>
      <left/>
      <right/>
      <top style="thin">
        <color rgb="FF2724A6"/>
      </top>
      <bottom style="thin">
        <color rgb="FF2724A6"/>
      </bottom>
      <diagonal/>
    </border>
    <border>
      <left/>
      <right style="thin">
        <color rgb="FF2724A6"/>
      </right>
      <top style="thin">
        <color rgb="FF2724A6"/>
      </top>
      <bottom style="thin">
        <color rgb="FF2724A6"/>
      </bottom>
      <diagonal/>
    </border>
    <border>
      <left style="thin">
        <color rgb="FF2724A6"/>
      </left>
      <right style="thin">
        <color rgb="FF2724A6"/>
      </right>
      <top style="thin">
        <color rgb="FF2724A6"/>
      </top>
      <bottom style="thin">
        <color rgb="FF2724A6"/>
      </bottom>
      <diagonal/>
    </border>
  </borders>
  <cellStyleXfs count="1">
    <xf numFmtId="0" fontId="0" fillId="0" borderId="0"/>
  </cellStyleXfs>
  <cellXfs count="30">
    <xf numFmtId="0" fontId="0" fillId="0" borderId="0" xfId="0" applyFont="1" applyAlignment="1"/>
    <xf numFmtId="0" fontId="1" fillId="0" borderId="0" xfId="0" applyFont="1" applyAlignment="1"/>
    <xf numFmtId="0" fontId="2" fillId="0" borderId="0" xfId="0" applyFont="1"/>
    <xf numFmtId="0" fontId="3" fillId="0" borderId="1" xfId="0" applyFont="1" applyBorder="1" applyAlignment="1">
      <alignment horizontal="center"/>
    </xf>
    <xf numFmtId="0" fontId="6" fillId="4" borderId="5" xfId="0" applyFont="1" applyFill="1" applyBorder="1" applyAlignment="1">
      <alignment horizontal="center" vertical="top"/>
    </xf>
    <xf numFmtId="0" fontId="3" fillId="0" borderId="5" xfId="0" applyFont="1" applyBorder="1" applyAlignment="1">
      <alignment wrapText="1"/>
    </xf>
    <xf numFmtId="0" fontId="3" fillId="0" borderId="5" xfId="0" applyFont="1" applyBorder="1" applyAlignment="1">
      <alignment horizontal="center"/>
    </xf>
    <xf numFmtId="0" fontId="3" fillId="0" borderId="5" xfId="0" applyFont="1" applyBorder="1"/>
    <xf numFmtId="164" fontId="7" fillId="0" borderId="5" xfId="0" applyNumberFormat="1" applyFont="1" applyBorder="1" applyAlignment="1">
      <alignment horizontal="right"/>
    </xf>
    <xf numFmtId="164" fontId="3" fillId="0" borderId="5" xfId="0" applyNumberFormat="1" applyFont="1" applyBorder="1" applyAlignment="1">
      <alignment horizontal="right"/>
    </xf>
    <xf numFmtId="0" fontId="3" fillId="0" borderId="5" xfId="0" applyFont="1" applyBorder="1" applyAlignment="1">
      <alignment wrapText="1"/>
    </xf>
    <xf numFmtId="164" fontId="7" fillId="0" borderId="5" xfId="0" applyNumberFormat="1" applyFont="1" applyBorder="1" applyAlignment="1">
      <alignment horizontal="right"/>
    </xf>
    <xf numFmtId="4" fontId="6" fillId="4" borderId="5" xfId="0" applyNumberFormat="1" applyFont="1" applyFill="1" applyBorder="1" applyAlignment="1">
      <alignment horizontal="center" vertical="top"/>
    </xf>
    <xf numFmtId="0" fontId="6" fillId="0" borderId="5" xfId="0" applyFont="1" applyBorder="1" applyAlignment="1">
      <alignment wrapText="1"/>
    </xf>
    <xf numFmtId="0" fontId="8" fillId="0" borderId="0" xfId="0" applyFont="1"/>
    <xf numFmtId="0" fontId="3" fillId="5" borderId="5" xfId="0" applyFont="1" applyFill="1" applyBorder="1" applyAlignment="1">
      <alignment horizontal="center"/>
    </xf>
    <xf numFmtId="164" fontId="6" fillId="5" borderId="5" xfId="0" applyNumberFormat="1" applyFont="1" applyFill="1" applyBorder="1" applyAlignment="1">
      <alignment horizontal="right"/>
    </xf>
    <xf numFmtId="4" fontId="6" fillId="4" borderId="5" xfId="0" applyNumberFormat="1" applyFont="1" applyFill="1" applyBorder="1" applyAlignment="1">
      <alignment horizontal="center" vertical="top"/>
    </xf>
    <xf numFmtId="164" fontId="7" fillId="0" borderId="5" xfId="0" applyNumberFormat="1" applyFont="1" applyBorder="1" applyAlignment="1"/>
    <xf numFmtId="164" fontId="3" fillId="0" borderId="5" xfId="0" applyNumberFormat="1" applyFont="1" applyBorder="1"/>
    <xf numFmtId="0" fontId="3" fillId="0" borderId="5" xfId="0" applyFont="1" applyBorder="1" applyAlignment="1">
      <alignment horizontal="center"/>
    </xf>
    <xf numFmtId="0" fontId="3" fillId="0" borderId="5" xfId="0" applyFont="1" applyBorder="1" applyAlignment="1"/>
    <xf numFmtId="0" fontId="3" fillId="0" borderId="5" xfId="0" applyFont="1" applyBorder="1" applyAlignment="1">
      <alignment horizontal="right"/>
    </xf>
    <xf numFmtId="0" fontId="3" fillId="0" borderId="5" xfId="0" applyFont="1" applyBorder="1" applyAlignment="1">
      <alignment horizontal="right"/>
    </xf>
    <xf numFmtId="0" fontId="4" fillId="2" borderId="2" xfId="0" applyFont="1" applyFill="1" applyBorder="1" applyAlignment="1">
      <alignment horizontal="left" wrapText="1"/>
    </xf>
    <xf numFmtId="0" fontId="5" fillId="0" borderId="3" xfId="0" applyFont="1" applyBorder="1"/>
    <xf numFmtId="0" fontId="5" fillId="0" borderId="4" xfId="0" applyFont="1" applyBorder="1"/>
    <xf numFmtId="0" fontId="3" fillId="0" borderId="2" xfId="0" applyFont="1" applyBorder="1" applyAlignment="1">
      <alignment wrapText="1"/>
    </xf>
    <xf numFmtId="0" fontId="6" fillId="3" borderId="2" xfId="0" applyFont="1" applyFill="1" applyBorder="1" applyAlignment="1">
      <alignment wrapText="1"/>
    </xf>
    <xf numFmtId="0" fontId="9" fillId="2" borderId="2"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F993"/>
  <sheetViews>
    <sheetView tabSelected="1" workbookViewId="0">
      <selection activeCell="B19" sqref="B19"/>
    </sheetView>
  </sheetViews>
  <sheetFormatPr defaultColWidth="12.6640625" defaultRowHeight="15" customHeight="1"/>
  <cols>
    <col min="1" max="1" width="7.21875" customWidth="1"/>
    <col min="2" max="2" width="80.109375" customWidth="1"/>
    <col min="3" max="3" width="7.21875" customWidth="1"/>
    <col min="4" max="4" width="11.6640625" customWidth="1"/>
    <col min="5" max="26" width="14.33203125" customWidth="1"/>
  </cols>
  <sheetData>
    <row r="1" spans="1:6" ht="15.75" customHeight="1">
      <c r="A1" s="1" t="s">
        <v>0</v>
      </c>
      <c r="B1" s="2"/>
      <c r="C1" s="2"/>
      <c r="D1" s="2"/>
      <c r="E1" s="2"/>
      <c r="F1" s="2"/>
    </row>
    <row r="2" spans="1:6" ht="15.75" customHeight="1">
      <c r="A2" s="2"/>
      <c r="B2" s="2"/>
      <c r="C2" s="2"/>
      <c r="D2" s="2"/>
      <c r="E2" s="3" t="s">
        <v>1</v>
      </c>
      <c r="F2" s="3" t="s">
        <v>2</v>
      </c>
    </row>
    <row r="3" spans="1:6" ht="15.75" customHeight="1">
      <c r="A3" s="24" t="s">
        <v>3</v>
      </c>
      <c r="B3" s="25"/>
      <c r="C3" s="25"/>
      <c r="D3" s="25"/>
      <c r="E3" s="25"/>
      <c r="F3" s="26"/>
    </row>
    <row r="4" spans="1:6" ht="15.75" customHeight="1">
      <c r="A4" s="27" t="s">
        <v>4</v>
      </c>
      <c r="B4" s="25"/>
      <c r="C4" s="25"/>
      <c r="D4" s="25"/>
      <c r="E4" s="25"/>
      <c r="F4" s="26"/>
    </row>
    <row r="5" spans="1:6" ht="15.75" customHeight="1">
      <c r="A5" s="28" t="s">
        <v>5</v>
      </c>
      <c r="B5" s="25"/>
      <c r="C5" s="25"/>
      <c r="D5" s="25"/>
      <c r="E5" s="25"/>
      <c r="F5" s="26"/>
    </row>
    <row r="6" spans="1:6" ht="15.75" customHeight="1">
      <c r="A6" s="4">
        <v>1.01</v>
      </c>
      <c r="B6" s="5" t="s">
        <v>6</v>
      </c>
      <c r="C6" s="6" t="s">
        <v>7</v>
      </c>
      <c r="D6" s="7">
        <v>1</v>
      </c>
      <c r="E6" s="8"/>
      <c r="F6" s="9">
        <f t="shared" ref="F6:F11" si="0">E6*D6</f>
        <v>0</v>
      </c>
    </row>
    <row r="7" spans="1:6" ht="25.5" customHeight="1">
      <c r="A7" s="4">
        <v>1.03</v>
      </c>
      <c r="B7" s="10" t="s">
        <v>8</v>
      </c>
      <c r="C7" s="6" t="s">
        <v>7</v>
      </c>
      <c r="D7" s="7">
        <v>1</v>
      </c>
      <c r="E7" s="8"/>
      <c r="F7" s="9">
        <f t="shared" si="0"/>
        <v>0</v>
      </c>
    </row>
    <row r="8" spans="1:6" ht="15.75" customHeight="1">
      <c r="A8" s="4">
        <v>1.03</v>
      </c>
      <c r="B8" s="10" t="s">
        <v>9</v>
      </c>
      <c r="C8" s="6" t="s">
        <v>7</v>
      </c>
      <c r="D8" s="7">
        <v>1</v>
      </c>
      <c r="E8" s="8"/>
      <c r="F8" s="9">
        <f t="shared" si="0"/>
        <v>0</v>
      </c>
    </row>
    <row r="9" spans="1:6" ht="21.75" customHeight="1">
      <c r="A9" s="4">
        <v>1.04</v>
      </c>
      <c r="B9" s="10" t="s">
        <v>10</v>
      </c>
      <c r="C9" s="6" t="s">
        <v>7</v>
      </c>
      <c r="D9" s="7">
        <v>1</v>
      </c>
      <c r="E9" s="8"/>
      <c r="F9" s="9">
        <f t="shared" si="0"/>
        <v>0</v>
      </c>
    </row>
    <row r="10" spans="1:6" ht="15.75" customHeight="1">
      <c r="A10" s="4">
        <v>1.05</v>
      </c>
      <c r="B10" s="5" t="s">
        <v>11</v>
      </c>
      <c r="C10" s="6" t="s">
        <v>7</v>
      </c>
      <c r="D10" s="7">
        <v>1</v>
      </c>
      <c r="E10" s="8"/>
      <c r="F10" s="9">
        <f t="shared" si="0"/>
        <v>0</v>
      </c>
    </row>
    <row r="11" spans="1:6" ht="15.75" customHeight="1">
      <c r="A11" s="4">
        <v>1.06</v>
      </c>
      <c r="B11" s="5" t="s">
        <v>12</v>
      </c>
      <c r="C11" s="6" t="s">
        <v>7</v>
      </c>
      <c r="D11" s="7">
        <v>1</v>
      </c>
      <c r="E11" s="11"/>
      <c r="F11" s="9">
        <f t="shared" si="0"/>
        <v>0</v>
      </c>
    </row>
    <row r="12" spans="1:6" ht="15.75" customHeight="1">
      <c r="A12" s="28" t="s">
        <v>13</v>
      </c>
      <c r="B12" s="25"/>
      <c r="C12" s="25"/>
      <c r="D12" s="25"/>
      <c r="E12" s="25"/>
      <c r="F12" s="26"/>
    </row>
    <row r="13" spans="1:6" ht="27" customHeight="1">
      <c r="A13" s="27" t="s">
        <v>14</v>
      </c>
      <c r="B13" s="25"/>
      <c r="C13" s="25"/>
      <c r="D13" s="25"/>
      <c r="E13" s="25"/>
      <c r="F13" s="26"/>
    </row>
    <row r="14" spans="1:6" ht="15.75" customHeight="1">
      <c r="A14" s="12">
        <v>1.07</v>
      </c>
      <c r="B14" s="13"/>
      <c r="C14" s="6" t="s">
        <v>7</v>
      </c>
      <c r="D14" s="7">
        <v>1</v>
      </c>
      <c r="E14" s="11">
        <v>500</v>
      </c>
      <c r="F14" s="9">
        <f>E14*D14</f>
        <v>500</v>
      </c>
    </row>
    <row r="15" spans="1:6" ht="15.75" customHeight="1">
      <c r="A15" s="14"/>
      <c r="B15" s="14"/>
      <c r="C15" s="14"/>
      <c r="D15" s="14"/>
      <c r="E15" s="15" t="s">
        <v>15</v>
      </c>
      <c r="F15" s="16">
        <f>SUM(F3:F14)</f>
        <v>500</v>
      </c>
    </row>
    <row r="16" spans="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sheetData>
  <mergeCells count="5">
    <mergeCell ref="A3:F3"/>
    <mergeCell ref="A4:F4"/>
    <mergeCell ref="A5:F5"/>
    <mergeCell ref="A12:F12"/>
    <mergeCell ref="A13:F13"/>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F1011"/>
  <sheetViews>
    <sheetView topLeftCell="A44" workbookViewId="0">
      <selection activeCell="B78" sqref="B78"/>
    </sheetView>
  </sheetViews>
  <sheetFormatPr defaultColWidth="12.6640625" defaultRowHeight="15" customHeight="1"/>
  <cols>
    <col min="1" max="1" width="7.21875" customWidth="1"/>
    <col min="2" max="2" width="80.109375" customWidth="1"/>
    <col min="3" max="3" width="7.21875" customWidth="1"/>
    <col min="4" max="4" width="11.6640625" customWidth="1"/>
    <col min="5" max="26" width="14.33203125" customWidth="1"/>
  </cols>
  <sheetData>
    <row r="1" spans="1:6" ht="15.75" customHeight="1">
      <c r="A1" s="1" t="s">
        <v>16</v>
      </c>
      <c r="B1" s="2"/>
      <c r="C1" s="2"/>
      <c r="D1" s="2"/>
      <c r="E1" s="2"/>
      <c r="F1" s="2"/>
    </row>
    <row r="2" spans="1:6" ht="15.75" customHeight="1">
      <c r="A2" s="2"/>
      <c r="B2" s="2"/>
      <c r="C2" s="2"/>
      <c r="D2" s="2"/>
      <c r="E2" s="6" t="s">
        <v>1</v>
      </c>
      <c r="F2" s="6" t="s">
        <v>2</v>
      </c>
    </row>
    <row r="3" spans="1:6" ht="15.75" customHeight="1">
      <c r="A3" s="29" t="s">
        <v>17</v>
      </c>
      <c r="B3" s="25"/>
      <c r="C3" s="25"/>
      <c r="D3" s="25"/>
      <c r="E3" s="25"/>
      <c r="F3" s="26"/>
    </row>
    <row r="4" spans="1:6" ht="15.75" customHeight="1">
      <c r="A4" s="28" t="s">
        <v>18</v>
      </c>
      <c r="B4" s="25"/>
      <c r="C4" s="25"/>
      <c r="D4" s="25"/>
      <c r="E4" s="25"/>
      <c r="F4" s="26"/>
    </row>
    <row r="5" spans="1:6" ht="32.25" customHeight="1">
      <c r="A5" s="27" t="s">
        <v>19</v>
      </c>
      <c r="B5" s="25"/>
      <c r="C5" s="25"/>
      <c r="D5" s="25"/>
      <c r="E5" s="25"/>
      <c r="F5" s="26"/>
    </row>
    <row r="6" spans="1:6" ht="15.75" customHeight="1">
      <c r="A6" s="17">
        <v>2</v>
      </c>
      <c r="B6" s="10" t="s">
        <v>20</v>
      </c>
      <c r="C6" s="6" t="s">
        <v>21</v>
      </c>
      <c r="D6" s="7">
        <f>D35*0.2</f>
        <v>101.2</v>
      </c>
      <c r="E6" s="18"/>
      <c r="F6" s="19">
        <f t="shared" ref="F6:F12" si="0">E6*D6</f>
        <v>0</v>
      </c>
    </row>
    <row r="7" spans="1:6" ht="15.75" customHeight="1">
      <c r="A7" s="17">
        <v>2.0099999999999998</v>
      </c>
      <c r="B7" s="10" t="s">
        <v>22</v>
      </c>
      <c r="C7" s="6" t="s">
        <v>21</v>
      </c>
      <c r="D7" s="7">
        <f>(16+12+16+14)*0.5</f>
        <v>29</v>
      </c>
      <c r="E7" s="18"/>
      <c r="F7" s="19">
        <f t="shared" si="0"/>
        <v>0</v>
      </c>
    </row>
    <row r="8" spans="1:6" ht="15.75" customHeight="1">
      <c r="A8" s="17">
        <v>2.02</v>
      </c>
      <c r="B8" s="10" t="s">
        <v>23</v>
      </c>
      <c r="C8" s="6" t="s">
        <v>21</v>
      </c>
      <c r="D8" s="7">
        <f>(48+30)*0.42</f>
        <v>32.76</v>
      </c>
      <c r="E8" s="18"/>
      <c r="F8" s="19">
        <f t="shared" si="0"/>
        <v>0</v>
      </c>
    </row>
    <row r="9" spans="1:6" ht="15.75" customHeight="1">
      <c r="A9" s="17">
        <v>2.0299999999999998</v>
      </c>
      <c r="B9" s="10" t="s">
        <v>24</v>
      </c>
      <c r="C9" s="6" t="s">
        <v>21</v>
      </c>
      <c r="D9" s="7">
        <f>(16+10+10)*0.5</f>
        <v>18</v>
      </c>
      <c r="E9" s="18"/>
      <c r="F9" s="19">
        <f t="shared" si="0"/>
        <v>0</v>
      </c>
    </row>
    <row r="10" spans="1:6" ht="15.75" customHeight="1">
      <c r="A10" s="17">
        <v>2.04</v>
      </c>
      <c r="B10" s="10" t="s">
        <v>25</v>
      </c>
      <c r="C10" s="6" t="s">
        <v>21</v>
      </c>
      <c r="D10" s="7">
        <f>(16+26+6+19+9)*0.32</f>
        <v>24.32</v>
      </c>
      <c r="E10" s="18"/>
      <c r="F10" s="19">
        <f t="shared" si="0"/>
        <v>0</v>
      </c>
    </row>
    <row r="11" spans="1:6" ht="15.75" customHeight="1">
      <c r="A11" s="17">
        <v>2.0499999999999998</v>
      </c>
      <c r="B11" s="10" t="s">
        <v>26</v>
      </c>
      <c r="C11" s="6" t="s">
        <v>21</v>
      </c>
      <c r="D11" s="7">
        <f>9*1.1</f>
        <v>9.9</v>
      </c>
      <c r="E11" s="18"/>
      <c r="F11" s="19">
        <f t="shared" si="0"/>
        <v>0</v>
      </c>
    </row>
    <row r="12" spans="1:6" ht="15.75" customHeight="1">
      <c r="A12" s="17">
        <v>2.06</v>
      </c>
      <c r="B12" s="10" t="s">
        <v>27</v>
      </c>
      <c r="C12" s="6" t="s">
        <v>21</v>
      </c>
      <c r="D12" s="7">
        <f>9*0.8</f>
        <v>7.2</v>
      </c>
      <c r="E12" s="18"/>
      <c r="F12" s="19">
        <f t="shared" si="0"/>
        <v>0</v>
      </c>
    </row>
    <row r="13" spans="1:6" ht="15.75" customHeight="1">
      <c r="A13" s="28" t="s">
        <v>28</v>
      </c>
      <c r="B13" s="25"/>
      <c r="C13" s="25"/>
      <c r="D13" s="25"/>
      <c r="E13" s="25"/>
      <c r="F13" s="26"/>
    </row>
    <row r="14" spans="1:6" ht="38.25" customHeight="1">
      <c r="A14" s="27" t="s">
        <v>29</v>
      </c>
      <c r="B14" s="25"/>
      <c r="C14" s="25"/>
      <c r="D14" s="25"/>
      <c r="E14" s="25"/>
      <c r="F14" s="26"/>
    </row>
    <row r="15" spans="1:6" ht="15.75" customHeight="1">
      <c r="A15" s="12">
        <v>2.0699999999999998</v>
      </c>
      <c r="B15" s="5" t="s">
        <v>30</v>
      </c>
      <c r="C15" s="6" t="s">
        <v>21</v>
      </c>
      <c r="D15" s="7">
        <f>(16+12+16+14)*0.2+(30+48)*0.4+(16+10+10)*1.12+(16+26+6+19+9)*0.7+9*2+35*1.8</f>
        <v>217.32</v>
      </c>
      <c r="E15" s="18"/>
      <c r="F15" s="19">
        <f>E15*D15</f>
        <v>0</v>
      </c>
    </row>
    <row r="16" spans="1:6" ht="15.75" customHeight="1">
      <c r="A16" s="28" t="s">
        <v>31</v>
      </c>
      <c r="B16" s="25"/>
      <c r="C16" s="25"/>
      <c r="D16" s="25"/>
      <c r="E16" s="25"/>
      <c r="F16" s="26"/>
    </row>
    <row r="17" spans="1:6" ht="15.75" customHeight="1">
      <c r="A17" s="27" t="s">
        <v>32</v>
      </c>
      <c r="B17" s="25"/>
      <c r="C17" s="25"/>
      <c r="D17" s="25"/>
      <c r="E17" s="25"/>
      <c r="F17" s="26"/>
    </row>
    <row r="18" spans="1:6" ht="15.75" customHeight="1">
      <c r="A18" s="17">
        <v>2.08</v>
      </c>
      <c r="B18" s="10" t="s">
        <v>33</v>
      </c>
      <c r="C18" s="6" t="s">
        <v>7</v>
      </c>
      <c r="D18" s="7">
        <v>1</v>
      </c>
      <c r="E18" s="18"/>
      <c r="F18" s="19">
        <f t="shared" ref="F18:F20" si="1">E18*D18</f>
        <v>0</v>
      </c>
    </row>
    <row r="19" spans="1:6" ht="15.75" customHeight="1">
      <c r="A19" s="17">
        <v>2.09</v>
      </c>
      <c r="B19" s="10" t="s">
        <v>34</v>
      </c>
      <c r="C19" s="20" t="s">
        <v>35</v>
      </c>
      <c r="D19" s="21">
        <v>13</v>
      </c>
      <c r="E19" s="18"/>
      <c r="F19" s="19">
        <f t="shared" si="1"/>
        <v>0</v>
      </c>
    </row>
    <row r="20" spans="1:6" ht="15.75" customHeight="1">
      <c r="A20" s="17">
        <v>2.1</v>
      </c>
      <c r="B20" s="10" t="s">
        <v>36</v>
      </c>
      <c r="C20" s="20" t="s">
        <v>35</v>
      </c>
      <c r="D20" s="21">
        <v>63</v>
      </c>
      <c r="E20" s="18"/>
      <c r="F20" s="19">
        <f t="shared" si="1"/>
        <v>0</v>
      </c>
    </row>
    <row r="21" spans="1:6" ht="15.75" customHeight="1">
      <c r="A21" s="28" t="s">
        <v>37</v>
      </c>
      <c r="B21" s="25"/>
      <c r="C21" s="25"/>
      <c r="D21" s="25"/>
      <c r="E21" s="25"/>
      <c r="F21" s="26"/>
    </row>
    <row r="22" spans="1:6" ht="27" customHeight="1">
      <c r="A22" s="27" t="s">
        <v>38</v>
      </c>
      <c r="B22" s="25"/>
      <c r="C22" s="25"/>
      <c r="D22" s="25"/>
      <c r="E22" s="25"/>
      <c r="F22" s="26"/>
    </row>
    <row r="23" spans="1:6" ht="15.75" customHeight="1">
      <c r="A23" s="17">
        <v>2.11</v>
      </c>
      <c r="B23" s="10" t="s">
        <v>39</v>
      </c>
      <c r="C23" s="6" t="s">
        <v>21</v>
      </c>
      <c r="D23" s="22">
        <f>(350+36+10+17+67+20+6)*0.1</f>
        <v>50.6</v>
      </c>
      <c r="E23" s="18"/>
      <c r="F23" s="19">
        <f t="shared" ref="F23:F27" si="2">E23*D23</f>
        <v>0</v>
      </c>
    </row>
    <row r="24" spans="1:6" ht="15.75" customHeight="1">
      <c r="A24" s="17">
        <v>2.12</v>
      </c>
      <c r="B24" s="10" t="s">
        <v>40</v>
      </c>
      <c r="C24" s="6" t="s">
        <v>21</v>
      </c>
      <c r="D24" s="22">
        <f>(632-20+55+317+55-22)*0.05</f>
        <v>50.85</v>
      </c>
      <c r="E24" s="18"/>
      <c r="F24" s="19">
        <f t="shared" si="2"/>
        <v>0</v>
      </c>
    </row>
    <row r="25" spans="1:6" ht="15.75" customHeight="1">
      <c r="A25" s="17">
        <v>2.13</v>
      </c>
      <c r="B25" s="10" t="s">
        <v>41</v>
      </c>
      <c r="C25" s="6" t="s">
        <v>21</v>
      </c>
      <c r="D25" s="22">
        <f>(632-20+55+317+55-22)*0.1</f>
        <v>101.7</v>
      </c>
      <c r="E25" s="18"/>
      <c r="F25" s="19">
        <f t="shared" si="2"/>
        <v>0</v>
      </c>
    </row>
    <row r="26" spans="1:6" ht="15.75" customHeight="1">
      <c r="A26" s="17">
        <v>2.14</v>
      </c>
      <c r="B26" s="10" t="s">
        <v>42</v>
      </c>
      <c r="C26" s="6" t="s">
        <v>21</v>
      </c>
      <c r="D26" s="22">
        <f>6*4*0.1</f>
        <v>2.4000000000000004</v>
      </c>
      <c r="E26" s="18"/>
      <c r="F26" s="19">
        <f t="shared" si="2"/>
        <v>0</v>
      </c>
    </row>
    <row r="27" spans="1:6" ht="15.75" customHeight="1">
      <c r="A27" s="17">
        <v>2.15</v>
      </c>
      <c r="B27" s="10" t="s">
        <v>43</v>
      </c>
      <c r="C27" s="6" t="s">
        <v>21</v>
      </c>
      <c r="D27" s="22">
        <f>(7+33+5+6+4+91+12+11+3+2+14+5+2)*0.1</f>
        <v>19.5</v>
      </c>
      <c r="E27" s="18"/>
      <c r="F27" s="19">
        <f t="shared" si="2"/>
        <v>0</v>
      </c>
    </row>
    <row r="28" spans="1:6" ht="15.75" customHeight="1">
      <c r="A28" s="28" t="s">
        <v>44</v>
      </c>
      <c r="B28" s="25"/>
      <c r="C28" s="25"/>
      <c r="D28" s="25"/>
      <c r="E28" s="25"/>
      <c r="F28" s="26"/>
    </row>
    <row r="29" spans="1:6" ht="15.75" customHeight="1">
      <c r="A29" s="27" t="s">
        <v>45</v>
      </c>
      <c r="B29" s="25"/>
      <c r="C29" s="25"/>
      <c r="D29" s="25"/>
      <c r="E29" s="25"/>
      <c r="F29" s="26"/>
    </row>
    <row r="30" spans="1:6" ht="15.75" customHeight="1">
      <c r="A30" s="17">
        <v>2.16</v>
      </c>
      <c r="B30" s="10" t="s">
        <v>46</v>
      </c>
      <c r="C30" s="6" t="s">
        <v>21</v>
      </c>
      <c r="D30" s="22">
        <f>(350+36+10+17+67+20+6)*0.05</f>
        <v>25.3</v>
      </c>
      <c r="E30" s="18"/>
      <c r="F30" s="19">
        <f t="shared" ref="F30:F32" si="3">E30*D30</f>
        <v>0</v>
      </c>
    </row>
    <row r="31" spans="1:6" ht="15.75" customHeight="1">
      <c r="A31" s="17">
        <v>2.17</v>
      </c>
      <c r="B31" s="10" t="s">
        <v>47</v>
      </c>
      <c r="C31" s="6" t="s">
        <v>21</v>
      </c>
      <c r="D31" s="22">
        <f>(632-20+55+317+55-22)*0.05</f>
        <v>50.85</v>
      </c>
      <c r="E31" s="18"/>
      <c r="F31" s="19">
        <f t="shared" si="3"/>
        <v>0</v>
      </c>
    </row>
    <row r="32" spans="1:6" ht="15.75" customHeight="1">
      <c r="A32" s="17">
        <v>2.1800000000000002</v>
      </c>
      <c r="B32" s="10" t="s">
        <v>48</v>
      </c>
      <c r="C32" s="6" t="s">
        <v>21</v>
      </c>
      <c r="D32" s="22">
        <f>(7+33+5+6+4+91+12+11+3+2+14+5+2)*0.05</f>
        <v>9.75</v>
      </c>
      <c r="E32" s="18"/>
      <c r="F32" s="19">
        <f t="shared" si="3"/>
        <v>0</v>
      </c>
    </row>
    <row r="33" spans="1:6" ht="15.75" customHeight="1">
      <c r="A33" s="28" t="s">
        <v>49</v>
      </c>
      <c r="B33" s="25"/>
      <c r="C33" s="25"/>
      <c r="D33" s="25"/>
      <c r="E33" s="25"/>
      <c r="F33" s="26"/>
    </row>
    <row r="34" spans="1:6" ht="24" customHeight="1">
      <c r="A34" s="27" t="s">
        <v>50</v>
      </c>
      <c r="B34" s="25"/>
      <c r="C34" s="25"/>
      <c r="D34" s="25"/>
      <c r="E34" s="25"/>
      <c r="F34" s="26"/>
    </row>
    <row r="35" spans="1:6" ht="15.75" customHeight="1">
      <c r="A35" s="17">
        <v>2.19</v>
      </c>
      <c r="B35" s="10" t="s">
        <v>51</v>
      </c>
      <c r="C35" s="6" t="s">
        <v>35</v>
      </c>
      <c r="D35" s="22">
        <f>(350+36+10+17+67+20+6)</f>
        <v>506</v>
      </c>
      <c r="E35" s="18"/>
      <c r="F35" s="19">
        <f>E35*D35</f>
        <v>0</v>
      </c>
    </row>
    <row r="36" spans="1:6" ht="15.75" customHeight="1">
      <c r="A36" s="28" t="s">
        <v>52</v>
      </c>
      <c r="B36" s="25"/>
      <c r="C36" s="25"/>
      <c r="D36" s="25"/>
      <c r="E36" s="25"/>
      <c r="F36" s="26"/>
    </row>
    <row r="37" spans="1:6" ht="15.75" customHeight="1">
      <c r="A37" s="17">
        <v>2.2000000000000002</v>
      </c>
      <c r="B37" s="5" t="s">
        <v>53</v>
      </c>
      <c r="C37" s="6" t="s">
        <v>54</v>
      </c>
      <c r="D37" s="22">
        <f>(208+8+5+60+9+5+6+10+6+25+19+29+25)</f>
        <v>415</v>
      </c>
      <c r="E37" s="18"/>
      <c r="F37" s="19">
        <f t="shared" ref="F37:F40" si="4">E37*D37</f>
        <v>0</v>
      </c>
    </row>
    <row r="38" spans="1:6" ht="15.75" customHeight="1">
      <c r="A38" s="17">
        <v>2.21</v>
      </c>
      <c r="B38" s="10" t="s">
        <v>55</v>
      </c>
      <c r="C38" s="20" t="s">
        <v>21</v>
      </c>
      <c r="D38" s="22">
        <f>(208+8+5+60+9+5+6+10+6+25+19+29+25)*0.1*0.1</f>
        <v>4.1500000000000004</v>
      </c>
      <c r="E38" s="18"/>
      <c r="F38" s="19">
        <f t="shared" si="4"/>
        <v>0</v>
      </c>
    </row>
    <row r="39" spans="1:6" ht="15.75" customHeight="1">
      <c r="A39" s="17">
        <v>2.2200000000000002</v>
      </c>
      <c r="B39" s="10" t="s">
        <v>56</v>
      </c>
      <c r="C39" s="6" t="s">
        <v>35</v>
      </c>
      <c r="D39" s="22">
        <f>(42+16+32)*1</f>
        <v>90</v>
      </c>
      <c r="E39" s="18"/>
      <c r="F39" s="19">
        <f t="shared" si="4"/>
        <v>0</v>
      </c>
    </row>
    <row r="40" spans="1:6" ht="15.75" customHeight="1">
      <c r="A40" s="17">
        <v>2.23</v>
      </c>
      <c r="B40" s="10" t="s">
        <v>57</v>
      </c>
      <c r="C40" s="6" t="s">
        <v>35</v>
      </c>
      <c r="D40" s="22">
        <f>(42+16+32)*2</f>
        <v>180</v>
      </c>
      <c r="E40" s="18"/>
      <c r="F40" s="19">
        <f t="shared" si="4"/>
        <v>0</v>
      </c>
    </row>
    <row r="41" spans="1:6" ht="15.75" customHeight="1">
      <c r="A41" s="28" t="s">
        <v>58</v>
      </c>
      <c r="B41" s="25"/>
      <c r="C41" s="25"/>
      <c r="D41" s="25"/>
      <c r="E41" s="25"/>
      <c r="F41" s="26"/>
    </row>
    <row r="42" spans="1:6" ht="15.75" customHeight="1">
      <c r="A42" s="17">
        <v>2.2400000000000002</v>
      </c>
      <c r="B42" s="10" t="s">
        <v>59</v>
      </c>
      <c r="C42" s="20" t="s">
        <v>35</v>
      </c>
      <c r="D42" s="22">
        <f>(16+12+16+14)*0.68</f>
        <v>39.440000000000005</v>
      </c>
      <c r="E42" s="18"/>
      <c r="F42" s="19">
        <f t="shared" ref="F42:F51" si="5">E42*D42</f>
        <v>0</v>
      </c>
    </row>
    <row r="43" spans="1:6" ht="15.75" customHeight="1">
      <c r="A43" s="17">
        <v>2.25</v>
      </c>
      <c r="B43" s="10" t="s">
        <v>60</v>
      </c>
      <c r="C43" s="20" t="s">
        <v>21</v>
      </c>
      <c r="D43" s="22">
        <f>(16+12+16+14)*0.15*0.4</f>
        <v>3.48</v>
      </c>
      <c r="E43" s="18"/>
      <c r="F43" s="19">
        <f t="shared" si="5"/>
        <v>0</v>
      </c>
    </row>
    <row r="44" spans="1:6" ht="15.75" customHeight="1">
      <c r="A44" s="17">
        <v>2.25</v>
      </c>
      <c r="B44" s="10" t="s">
        <v>61</v>
      </c>
      <c r="C44" s="20" t="s">
        <v>35</v>
      </c>
      <c r="D44" s="22">
        <f>(16+12+16+14)*0.68</f>
        <v>39.440000000000005</v>
      </c>
      <c r="E44" s="18"/>
      <c r="F44" s="19">
        <f t="shared" si="5"/>
        <v>0</v>
      </c>
    </row>
    <row r="45" spans="1:6" ht="15.75" customHeight="1">
      <c r="A45" s="17">
        <v>2.27</v>
      </c>
      <c r="B45" s="10" t="s">
        <v>62</v>
      </c>
      <c r="C45" s="20" t="s">
        <v>21</v>
      </c>
      <c r="D45" s="22">
        <f>0.25*25</f>
        <v>6.25</v>
      </c>
      <c r="E45" s="18"/>
      <c r="F45" s="19">
        <f t="shared" si="5"/>
        <v>0</v>
      </c>
    </row>
    <row r="46" spans="1:6" ht="15.75" customHeight="1">
      <c r="A46" s="17">
        <v>2.2799999999999998</v>
      </c>
      <c r="B46" s="10" t="s">
        <v>63</v>
      </c>
      <c r="C46" s="20" t="s">
        <v>21</v>
      </c>
      <c r="D46" s="22">
        <f>(48+30)*0.66</f>
        <v>51.480000000000004</v>
      </c>
      <c r="E46" s="18"/>
      <c r="F46" s="19">
        <f t="shared" si="5"/>
        <v>0</v>
      </c>
    </row>
    <row r="47" spans="1:6" ht="15.75" customHeight="1">
      <c r="A47" s="17">
        <v>2.29</v>
      </c>
      <c r="B47" s="10" t="s">
        <v>64</v>
      </c>
      <c r="C47" s="20" t="s">
        <v>21</v>
      </c>
      <c r="D47" s="22">
        <f>(16+10+10)*0.85</f>
        <v>30.599999999999998</v>
      </c>
      <c r="E47" s="18"/>
      <c r="F47" s="19">
        <f t="shared" si="5"/>
        <v>0</v>
      </c>
    </row>
    <row r="48" spans="1:6" ht="15.75" customHeight="1">
      <c r="A48" s="17">
        <v>2.2999999999999998</v>
      </c>
      <c r="B48" s="10" t="s">
        <v>65</v>
      </c>
      <c r="C48" s="20" t="s">
        <v>21</v>
      </c>
      <c r="D48" s="22">
        <f>(16+26+6+19+9)*0.62</f>
        <v>47.12</v>
      </c>
      <c r="E48" s="18"/>
      <c r="F48" s="19">
        <f t="shared" si="5"/>
        <v>0</v>
      </c>
    </row>
    <row r="49" spans="1:6" ht="15.75" customHeight="1">
      <c r="A49" s="17">
        <v>2.31</v>
      </c>
      <c r="B49" s="10" t="s">
        <v>66</v>
      </c>
      <c r="C49" s="20" t="s">
        <v>21</v>
      </c>
      <c r="D49" s="22">
        <f>9*1.75</f>
        <v>15.75</v>
      </c>
      <c r="E49" s="18"/>
      <c r="F49" s="19">
        <f t="shared" si="5"/>
        <v>0</v>
      </c>
    </row>
    <row r="50" spans="1:6" ht="15.75" customHeight="1">
      <c r="A50" s="17">
        <v>2.3199999999999998</v>
      </c>
      <c r="B50" s="10" t="s">
        <v>67</v>
      </c>
      <c r="C50" s="20" t="s">
        <v>21</v>
      </c>
      <c r="D50" s="22">
        <f>16*2.26</f>
        <v>36.159999999999997</v>
      </c>
      <c r="E50" s="18"/>
      <c r="F50" s="19">
        <f t="shared" si="5"/>
        <v>0</v>
      </c>
    </row>
    <row r="51" spans="1:6" ht="15.75" customHeight="1">
      <c r="A51" s="17">
        <v>2.33</v>
      </c>
      <c r="B51" s="10" t="s">
        <v>68</v>
      </c>
      <c r="C51" s="20" t="s">
        <v>54</v>
      </c>
      <c r="D51" s="23">
        <v>100</v>
      </c>
      <c r="E51" s="18"/>
      <c r="F51" s="19">
        <f t="shared" si="5"/>
        <v>0</v>
      </c>
    </row>
    <row r="52" spans="1:6" ht="15.75" customHeight="1">
      <c r="A52" s="28" t="s">
        <v>69</v>
      </c>
      <c r="B52" s="25"/>
      <c r="C52" s="25"/>
      <c r="D52" s="25"/>
      <c r="E52" s="25"/>
      <c r="F52" s="26"/>
    </row>
    <row r="53" spans="1:6" ht="63.75" customHeight="1">
      <c r="A53" s="27" t="s">
        <v>70</v>
      </c>
      <c r="B53" s="25"/>
      <c r="C53" s="25"/>
      <c r="D53" s="25"/>
      <c r="E53" s="25"/>
      <c r="F53" s="26"/>
    </row>
    <row r="54" spans="1:6" ht="15.75" customHeight="1">
      <c r="A54" s="17">
        <v>2.34</v>
      </c>
      <c r="B54" s="10" t="s">
        <v>71</v>
      </c>
      <c r="C54" s="6" t="s">
        <v>7</v>
      </c>
      <c r="D54" s="23">
        <v>10</v>
      </c>
      <c r="E54" s="18"/>
      <c r="F54" s="19">
        <f t="shared" ref="F54:F68" si="6">E54*D54</f>
        <v>0</v>
      </c>
    </row>
    <row r="55" spans="1:6" ht="15.75" customHeight="1">
      <c r="A55" s="17">
        <v>2.35</v>
      </c>
      <c r="B55" s="10" t="s">
        <v>72</v>
      </c>
      <c r="C55" s="6" t="s">
        <v>7</v>
      </c>
      <c r="D55" s="23">
        <v>3</v>
      </c>
      <c r="E55" s="18"/>
      <c r="F55" s="19">
        <f t="shared" si="6"/>
        <v>0</v>
      </c>
    </row>
    <row r="56" spans="1:6" ht="15.75" customHeight="1">
      <c r="A56" s="17">
        <v>2.36</v>
      </c>
      <c r="B56" s="10" t="s">
        <v>73</v>
      </c>
      <c r="C56" s="6" t="s">
        <v>7</v>
      </c>
      <c r="D56" s="23">
        <v>2</v>
      </c>
      <c r="E56" s="18"/>
      <c r="F56" s="19">
        <f t="shared" si="6"/>
        <v>0</v>
      </c>
    </row>
    <row r="57" spans="1:6" ht="15.75" customHeight="1">
      <c r="A57" s="17">
        <v>2.37</v>
      </c>
      <c r="B57" s="10" t="s">
        <v>74</v>
      </c>
      <c r="C57" s="6" t="s">
        <v>7</v>
      </c>
      <c r="D57" s="23">
        <v>13</v>
      </c>
      <c r="E57" s="18"/>
      <c r="F57" s="19">
        <f t="shared" si="6"/>
        <v>0</v>
      </c>
    </row>
    <row r="58" spans="1:6" ht="15.75" customHeight="1">
      <c r="A58" s="17">
        <v>2.38</v>
      </c>
      <c r="B58" s="10" t="s">
        <v>75</v>
      </c>
      <c r="C58" s="6" t="s">
        <v>7</v>
      </c>
      <c r="D58" s="23">
        <v>3</v>
      </c>
      <c r="E58" s="18"/>
      <c r="F58" s="19">
        <f t="shared" si="6"/>
        <v>0</v>
      </c>
    </row>
    <row r="59" spans="1:6" ht="15.75" customHeight="1">
      <c r="A59" s="17">
        <v>2.39</v>
      </c>
      <c r="B59" s="10" t="s">
        <v>76</v>
      </c>
      <c r="C59" s="6" t="s">
        <v>7</v>
      </c>
      <c r="D59" s="23">
        <v>2</v>
      </c>
      <c r="E59" s="18"/>
      <c r="F59" s="19">
        <f t="shared" si="6"/>
        <v>0</v>
      </c>
    </row>
    <row r="60" spans="1:6" ht="15.75" customHeight="1">
      <c r="A60" s="17">
        <v>2.4</v>
      </c>
      <c r="B60" s="10" t="s">
        <v>77</v>
      </c>
      <c r="C60" s="6" t="s">
        <v>7</v>
      </c>
      <c r="D60" s="23">
        <v>7</v>
      </c>
      <c r="E60" s="18"/>
      <c r="F60" s="19">
        <f t="shared" si="6"/>
        <v>0</v>
      </c>
    </row>
    <row r="61" spans="1:6" ht="15.75" customHeight="1">
      <c r="A61" s="17">
        <v>2.41</v>
      </c>
      <c r="B61" s="10" t="s">
        <v>78</v>
      </c>
      <c r="C61" s="6" t="s">
        <v>7</v>
      </c>
      <c r="D61" s="23">
        <v>2</v>
      </c>
      <c r="E61" s="18"/>
      <c r="F61" s="19">
        <f t="shared" si="6"/>
        <v>0</v>
      </c>
    </row>
    <row r="62" spans="1:6" ht="18.75" customHeight="1">
      <c r="A62" s="17">
        <v>2.42</v>
      </c>
      <c r="B62" s="10" t="s">
        <v>79</v>
      </c>
      <c r="C62" s="6" t="s">
        <v>7</v>
      </c>
      <c r="D62" s="23">
        <v>2</v>
      </c>
      <c r="E62" s="18"/>
      <c r="F62" s="19">
        <f t="shared" si="6"/>
        <v>0</v>
      </c>
    </row>
    <row r="63" spans="1:6" ht="20.25" customHeight="1">
      <c r="A63" s="17">
        <v>2.4300000000000002</v>
      </c>
      <c r="B63" s="10" t="s">
        <v>80</v>
      </c>
      <c r="C63" s="6" t="s">
        <v>7</v>
      </c>
      <c r="D63" s="23">
        <f>SUM(D54:D62)</f>
        <v>44</v>
      </c>
      <c r="E63" s="18"/>
      <c r="F63" s="19">
        <f t="shared" si="6"/>
        <v>0</v>
      </c>
    </row>
    <row r="64" spans="1:6" ht="20.25" customHeight="1">
      <c r="A64" s="17">
        <v>2.44</v>
      </c>
      <c r="B64" s="10" t="s">
        <v>81</v>
      </c>
      <c r="C64" s="20" t="s">
        <v>21</v>
      </c>
      <c r="D64" s="23">
        <f>(7+33+5+6+4+91+12+11+3+2+14+5+2)*0.1</f>
        <v>19.5</v>
      </c>
      <c r="E64" s="18"/>
      <c r="F64" s="19">
        <f t="shared" si="6"/>
        <v>0</v>
      </c>
    </row>
    <row r="65" spans="1:6" ht="26.25" customHeight="1">
      <c r="A65" s="17">
        <v>2.4500000000000002</v>
      </c>
      <c r="B65" s="5" t="s">
        <v>82</v>
      </c>
      <c r="C65" s="6" t="s">
        <v>35</v>
      </c>
      <c r="D65" s="23">
        <f>(7+33+5+6+4+91+12+11+3+2+14+5+2)</f>
        <v>195</v>
      </c>
      <c r="E65" s="18"/>
      <c r="F65" s="19">
        <f t="shared" si="6"/>
        <v>0</v>
      </c>
    </row>
    <row r="66" spans="1:6" ht="15.75" customHeight="1">
      <c r="A66" s="17">
        <v>2.46</v>
      </c>
      <c r="B66" s="10" t="s">
        <v>83</v>
      </c>
      <c r="C66" s="20" t="s">
        <v>7</v>
      </c>
      <c r="D66" s="23">
        <v>5</v>
      </c>
      <c r="E66" s="18"/>
      <c r="F66" s="19">
        <f t="shared" si="6"/>
        <v>0</v>
      </c>
    </row>
    <row r="67" spans="1:6" ht="15.75" customHeight="1">
      <c r="A67" s="17">
        <v>2.4700000000000002</v>
      </c>
      <c r="B67" s="10" t="s">
        <v>84</v>
      </c>
      <c r="C67" s="6" t="s">
        <v>35</v>
      </c>
      <c r="D67" s="22">
        <f>103+55</f>
        <v>158</v>
      </c>
      <c r="E67" s="18"/>
      <c r="F67" s="19">
        <f t="shared" si="6"/>
        <v>0</v>
      </c>
    </row>
    <row r="68" spans="1:6" ht="15.75" customHeight="1">
      <c r="A68" s="17">
        <v>2.48</v>
      </c>
      <c r="B68" s="5" t="s">
        <v>85</v>
      </c>
      <c r="C68" s="6" t="s">
        <v>35</v>
      </c>
      <c r="D68" s="22">
        <f>(7+33+5+6+4+91+12+11+3+2+14+5+2)</f>
        <v>195</v>
      </c>
      <c r="E68" s="18"/>
      <c r="F68" s="19">
        <f t="shared" si="6"/>
        <v>0</v>
      </c>
    </row>
    <row r="69" spans="1:6" ht="15.75" customHeight="1">
      <c r="A69" s="28" t="s">
        <v>86</v>
      </c>
      <c r="B69" s="25"/>
      <c r="C69" s="25"/>
      <c r="D69" s="25"/>
      <c r="E69" s="25"/>
      <c r="F69" s="26"/>
    </row>
    <row r="70" spans="1:6" ht="15" customHeight="1">
      <c r="A70" s="17">
        <v>2.4900000000000002</v>
      </c>
      <c r="B70" s="10" t="s">
        <v>87</v>
      </c>
      <c r="C70" s="20" t="s">
        <v>7</v>
      </c>
      <c r="D70" s="23">
        <v>8</v>
      </c>
      <c r="E70" s="18"/>
      <c r="F70" s="19">
        <f t="shared" ref="F70:F74" si="7">E70*D70</f>
        <v>0</v>
      </c>
    </row>
    <row r="71" spans="1:6" ht="13.5" customHeight="1">
      <c r="A71" s="17">
        <v>2.5</v>
      </c>
      <c r="B71" s="10" t="s">
        <v>88</v>
      </c>
      <c r="C71" s="20" t="s">
        <v>7</v>
      </c>
      <c r="D71" s="23">
        <f>(2.5*14+3.5*0.8*2+1.3*7.2)*0.1*1.2</f>
        <v>5.9952000000000005</v>
      </c>
      <c r="E71" s="18"/>
      <c r="F71" s="19">
        <f t="shared" si="7"/>
        <v>0</v>
      </c>
    </row>
    <row r="72" spans="1:6" ht="13.5" customHeight="1">
      <c r="A72" s="17">
        <v>2.5099999999999998</v>
      </c>
      <c r="B72" s="10" t="s">
        <v>89</v>
      </c>
      <c r="C72" s="20" t="s">
        <v>7</v>
      </c>
      <c r="D72" s="23">
        <v>1</v>
      </c>
      <c r="E72" s="18"/>
      <c r="F72" s="19">
        <f t="shared" si="7"/>
        <v>0</v>
      </c>
    </row>
    <row r="73" spans="1:6" ht="13.5" customHeight="1">
      <c r="A73" s="17">
        <v>2.52</v>
      </c>
      <c r="B73" s="10" t="s">
        <v>90</v>
      </c>
      <c r="C73" s="20" t="s">
        <v>7</v>
      </c>
      <c r="D73" s="23">
        <f>2.5*14+3.5*0.8*2+1.3*7.2</f>
        <v>49.96</v>
      </c>
      <c r="E73" s="18"/>
      <c r="F73" s="19">
        <f t="shared" si="7"/>
        <v>0</v>
      </c>
    </row>
    <row r="74" spans="1:6" ht="13.5" customHeight="1">
      <c r="A74" s="17">
        <v>2.5299999999999998</v>
      </c>
      <c r="B74" s="10" t="s">
        <v>91</v>
      </c>
      <c r="C74" s="20" t="s">
        <v>7</v>
      </c>
      <c r="D74" s="23">
        <v>17</v>
      </c>
      <c r="E74" s="18"/>
      <c r="F74" s="19">
        <f t="shared" si="7"/>
        <v>0</v>
      </c>
    </row>
    <row r="75" spans="1:6" ht="15.75" customHeight="1">
      <c r="A75" s="2"/>
      <c r="B75" s="2"/>
      <c r="C75" s="2"/>
      <c r="D75" s="2"/>
      <c r="E75" s="15" t="s">
        <v>15</v>
      </c>
      <c r="F75" s="16">
        <f>SUM(F6:F74)</f>
        <v>0</v>
      </c>
    </row>
    <row r="76" spans="1:6" ht="15.75" customHeight="1"/>
    <row r="77" spans="1:6" ht="15.75" customHeight="1"/>
    <row r="78" spans="1:6" ht="15.75" customHeight="1"/>
    <row r="79" spans="1:6" ht="15.75" customHeight="1"/>
    <row r="80" spans="1: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sheetData>
  <mergeCells count="18">
    <mergeCell ref="A3:F3"/>
    <mergeCell ref="A4:F4"/>
    <mergeCell ref="A5:F5"/>
    <mergeCell ref="A13:F13"/>
    <mergeCell ref="A14:F14"/>
    <mergeCell ref="A16:F16"/>
    <mergeCell ref="A17:F17"/>
    <mergeCell ref="A41:F41"/>
    <mergeCell ref="A52:F52"/>
    <mergeCell ref="A53:F53"/>
    <mergeCell ref="A69:F69"/>
    <mergeCell ref="A21:F21"/>
    <mergeCell ref="A22:F22"/>
    <mergeCell ref="A28:F28"/>
    <mergeCell ref="A29:F29"/>
    <mergeCell ref="A33:F33"/>
    <mergeCell ref="A34:F34"/>
    <mergeCell ref="A36:F36"/>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GENERAL  TRAVAUX PREPARATOIR</vt:lpstr>
      <vt:lpstr>2. SITE  AMENAGEMENT EXTERIEUR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Gregory JOSEPH</dc:creator>
  <cp:lastModifiedBy>Marc-Antoine Alce</cp:lastModifiedBy>
  <dcterms:created xsi:type="dcterms:W3CDTF">2022-04-27T14:03:09Z</dcterms:created>
  <dcterms:modified xsi:type="dcterms:W3CDTF">2022-05-03T20:22:54Z</dcterms:modified>
</cp:coreProperties>
</file>